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1505" firstSheet="3" activeTab="7"/>
  </bookViews>
  <sheets>
    <sheet name="Branch ATM_1" sheetId="1" r:id="rId1"/>
    <sheet name="CD Ratio_2" sheetId="2" r:id="rId2"/>
    <sheet name="CD Ratio_3(i)" sheetId="3" r:id="rId3"/>
    <sheet name="CD Ratio_3(ii)Dist" sheetId="4" r:id="rId4"/>
    <sheet name="OutstandingAgri_4" sheetId="5" r:id="rId5"/>
    <sheet name="MSMEoutstanding_5" sheetId="6" r:id="rId6"/>
    <sheet name="Pri Sec_outstanding_6" sheetId="7" r:id="rId7"/>
    <sheet name="Weaker Sec_7" sheetId="8" r:id="rId8"/>
    <sheet name="NPS_OS_8" sheetId="9" r:id="rId9"/>
    <sheet name="ACP_Agri_9(i)" sheetId="10" r:id="rId10"/>
    <sheet name="ACP_Agri_9(ii)" sheetId="11" r:id="rId11"/>
    <sheet name="ACP_MSME_10" sheetId="12" r:id="rId12"/>
    <sheet name="ACP_PS_11(i)" sheetId="13" r:id="rId13"/>
    <sheet name="ACP_PS_11(ii)" sheetId="14" r:id="rId14"/>
    <sheet name="ACP_NPS_12" sheetId="15" r:id="rId15"/>
    <sheet name="NPA_13" sheetId="16" r:id="rId16"/>
    <sheet name="NPA_PS_14" sheetId="17" r:id="rId17"/>
    <sheet name="NPA_NPS_15" sheetId="18" r:id="rId18"/>
    <sheet name="NPA_Govt. Sch16" sheetId="19" r:id="rId19"/>
    <sheet name="KCC_17" sheetId="20" r:id="rId20"/>
    <sheet name="Education Loan_18" sheetId="21" r:id="rId21"/>
    <sheet name="SHGs_19" sheetId="22" r:id="rId22"/>
    <sheet name="Restructured Acs_33" sheetId="23" state="hidden" r:id="rId23"/>
    <sheet name="Minority_OS_20" sheetId="24" r:id="rId24"/>
    <sheet name="SCST_OS_22" sheetId="26" r:id="rId25"/>
    <sheet name="SCST_Disb_23" sheetId="27" r:id="rId26"/>
    <sheet name="Women_24" sheetId="28" r:id="rId27"/>
    <sheet name="PMJDY_25" sheetId="29" state="hidden" r:id="rId28"/>
    <sheet name="RSETIs_26" sheetId="30" state="hidden" r:id="rId29"/>
    <sheet name="MUDRA_27" sheetId="31" state="hidden" r:id="rId30"/>
    <sheet name="SUI_28_Dist." sheetId="32" state="hidden" r:id="rId31"/>
    <sheet name="PMAY_29" sheetId="33" state="hidden" r:id="rId32"/>
    <sheet name="Aadh_Auh_31" sheetId="34" state="hidden" r:id="rId33"/>
    <sheet name="Aadhaar Auth_31" sheetId="35" state="hidden" r:id="rId34"/>
    <sheet name="Sheet1" sheetId="36" state="hidden" r:id="rId35"/>
  </sheets>
  <definedNames>
    <definedName name="_xlnm._FilterDatabase" localSheetId="9" hidden="1">'ACP_Agri_9(i)'!$H$5:$K$51</definedName>
    <definedName name="_xlnm._FilterDatabase" localSheetId="10" hidden="1">'ACP_Agri_9(ii)'!$M$5:$P$57</definedName>
    <definedName name="_xlnm._FilterDatabase" localSheetId="11" hidden="1">ACP_MSME_10!$C$5:$P$57</definedName>
    <definedName name="_xlnm._FilterDatabase" localSheetId="13" hidden="1">'ACP_PS_11(ii)'!$S$5:$T$57</definedName>
    <definedName name="_xlnm._FilterDatabase" localSheetId="1" hidden="1">'CD Ratio_2'!$F$5:$H$55</definedName>
    <definedName name="_xlnm._FilterDatabase" localSheetId="2" hidden="1">'CD Ratio_3(i)'!$C$5:$J$56</definedName>
    <definedName name="_xlnm._FilterDatabase" localSheetId="3" hidden="1">'CD Ratio_3(ii)Dist'!$A$1:$E$56</definedName>
    <definedName name="_xlnm._FilterDatabase" localSheetId="5" hidden="1">MSMEoutstanding_5!$C$5:$N$48</definedName>
    <definedName name="_xlnm._FilterDatabase" localSheetId="4" hidden="1">OutstandingAgri_4!$C$5:$L$47</definedName>
    <definedName name="_xlnm._FilterDatabase" localSheetId="6" hidden="1">'Pri Sec_outstanding_6'!$C$5:$P$52</definedName>
    <definedName name="CompanyName">#REF!</definedName>
    <definedName name="CustomerLookup">#REF!</definedName>
    <definedName name="Invoice_No">#REF!</definedName>
    <definedName name="_xlnm.Print_Area" localSheetId="9">'ACP_Agri_9(i)'!$A$1:$L$59</definedName>
    <definedName name="_xlnm.Print_Area" localSheetId="10">'ACP_Agri_9(ii)'!$A$1:$Q$59</definedName>
    <definedName name="_xlnm.Print_Area" localSheetId="11">ACP_MSME_10!$A$1:$Q$59</definedName>
    <definedName name="_xlnm.Print_Area" localSheetId="14">ACP_NPS_12!$A$1:$Q$59</definedName>
    <definedName name="_xlnm.Print_Area" localSheetId="12">'ACP_PS_11(i)'!$A$1:$Q$59</definedName>
    <definedName name="_xlnm.Print_Area" localSheetId="13">'ACP_PS_11(ii)'!$A$1:$U$59</definedName>
    <definedName name="_xlnm.Print_Area" localSheetId="0">'Branch ATM_1'!$A$1:$G$60</definedName>
    <definedName name="_xlnm.Print_Area" localSheetId="1">'CD Ratio_2'!$A$1:$K$61</definedName>
    <definedName name="_xlnm.Print_Area" localSheetId="2">'CD Ratio_3(i)'!$A$1:$J$61</definedName>
    <definedName name="_xlnm.Print_Area" localSheetId="3">'CD Ratio_3(ii)Dist'!$A$1:$E$57</definedName>
    <definedName name="_xlnm.Print_Area" localSheetId="20">'Education Loan_18'!$A$1:$N$59</definedName>
    <definedName name="_xlnm.Print_Area" localSheetId="19">KCC_17!$A$1:$F$59</definedName>
    <definedName name="_xlnm.Print_Area" localSheetId="23">Minority_OS_20!$A$1:$P$59</definedName>
    <definedName name="_xlnm.Print_Area" localSheetId="5">MSMEoutstanding_5!$A$1:$O$59</definedName>
    <definedName name="_xlnm.Print_Area" localSheetId="15">NPA_13!$A$1:$G$59</definedName>
    <definedName name="_xlnm.Print_Area" localSheetId="18">'NPA_Govt. Sch16'!$A$1:$AA$59</definedName>
    <definedName name="_xlnm.Print_Area" localSheetId="17">NPA_NPS_15!$A$1:$K$59</definedName>
    <definedName name="_xlnm.Print_Area" localSheetId="16">NPA_PS_14!$A$1:$Q$59</definedName>
    <definedName name="_xlnm.Print_Area" localSheetId="8">NPS_OS_8!$A$1:$N$59</definedName>
    <definedName name="_xlnm.Print_Area" localSheetId="4">OutstandingAgri_4!$A$1:$M$59</definedName>
    <definedName name="_xlnm.Print_Area" localSheetId="6">'Pri Sec_outstanding_6'!$A$1:$Q$59</definedName>
    <definedName name="_xlnm.Print_Area" localSheetId="25">SCST_Disb_23!$A$1:$F$59</definedName>
    <definedName name="_xlnm.Print_Area" localSheetId="24">SCST_OS_22!$A$1:$F$59</definedName>
    <definedName name="_xlnm.Print_Area" localSheetId="21">SHGs_19!$A$1:$J$59</definedName>
    <definedName name="_xlnm.Print_Area" localSheetId="7">'Weaker Sec_7'!$A$1:$S$59</definedName>
    <definedName name="_xlnm.Print_Area" localSheetId="26">Women_24!$A$1:$F$59</definedName>
    <definedName name="rngInvoice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8" l="1"/>
  <c r="Q20" i="8" s="1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7" i="8"/>
  <c r="E8" i="8"/>
  <c r="E9" i="8"/>
  <c r="E10" i="8"/>
  <c r="E11" i="8"/>
  <c r="E12" i="8"/>
  <c r="E13" i="8"/>
  <c r="E14" i="8"/>
  <c r="E15" i="8"/>
  <c r="E16" i="8"/>
  <c r="E17" i="8"/>
  <c r="L27" i="9" l="1"/>
  <c r="F19" i="8" l="1"/>
  <c r="Q7" i="8" l="1"/>
  <c r="R7" i="8"/>
  <c r="Q8" i="8"/>
  <c r="R8" i="8"/>
  <c r="Q9" i="8"/>
  <c r="R9" i="8"/>
  <c r="Q10" i="8"/>
  <c r="R10" i="8"/>
  <c r="Q11" i="8"/>
  <c r="R11" i="8"/>
  <c r="Q12" i="8"/>
  <c r="R12" i="8"/>
  <c r="Q13" i="8"/>
  <c r="R13" i="8"/>
  <c r="Q14" i="8"/>
  <c r="R14" i="8"/>
  <c r="Q15" i="8"/>
  <c r="R15" i="8"/>
  <c r="Q16" i="8"/>
  <c r="R16" i="8"/>
  <c r="Q17" i="8"/>
  <c r="R17" i="8"/>
  <c r="Q18" i="8"/>
  <c r="R18" i="8"/>
  <c r="Q19" i="8"/>
  <c r="R19" i="8"/>
  <c r="R20" i="8"/>
  <c r="Q21" i="8"/>
  <c r="R21" i="8"/>
  <c r="Q22" i="8"/>
  <c r="R22" i="8"/>
  <c r="Q23" i="8"/>
  <c r="R23" i="8"/>
  <c r="Q24" i="8"/>
  <c r="R24" i="8"/>
  <c r="Q25" i="8"/>
  <c r="R25" i="8"/>
  <c r="Q26" i="8"/>
  <c r="R26" i="8"/>
  <c r="Q27" i="8"/>
  <c r="R27" i="8"/>
  <c r="Q28" i="8"/>
  <c r="R28" i="8"/>
  <c r="Q29" i="8"/>
  <c r="R29" i="8"/>
  <c r="Q30" i="8"/>
  <c r="R30" i="8"/>
  <c r="Q31" i="8"/>
  <c r="R31" i="8"/>
  <c r="Q32" i="8"/>
  <c r="R32" i="8"/>
  <c r="Q33" i="8"/>
  <c r="R33" i="8"/>
  <c r="Q34" i="8"/>
  <c r="R34" i="8"/>
  <c r="Q35" i="8"/>
  <c r="R35" i="8"/>
  <c r="Q36" i="8"/>
  <c r="R36" i="8"/>
  <c r="Q37" i="8"/>
  <c r="R37" i="8"/>
  <c r="Q38" i="8"/>
  <c r="R38" i="8"/>
  <c r="Q39" i="8"/>
  <c r="R39" i="8"/>
  <c r="Q40" i="8"/>
  <c r="R40" i="8"/>
  <c r="Q41" i="8"/>
  <c r="R41" i="8"/>
  <c r="Q42" i="8"/>
  <c r="R42" i="8"/>
  <c r="Q43" i="8"/>
  <c r="R43" i="8"/>
  <c r="Q44" i="8"/>
  <c r="R44" i="8"/>
  <c r="Q45" i="8"/>
  <c r="R45" i="8"/>
  <c r="Q46" i="8"/>
  <c r="R46" i="8"/>
  <c r="Q47" i="8"/>
  <c r="R47" i="8"/>
  <c r="Q48" i="8"/>
  <c r="R48" i="8"/>
  <c r="Q49" i="8"/>
  <c r="R49" i="8"/>
  <c r="Q50" i="8"/>
  <c r="R50" i="8"/>
  <c r="Q51" i="8"/>
  <c r="R51" i="8"/>
  <c r="Q52" i="8"/>
  <c r="R52" i="8"/>
  <c r="Q53" i="8"/>
  <c r="R53" i="8"/>
  <c r="Q54" i="8"/>
  <c r="R54" i="8"/>
  <c r="Q55" i="8"/>
  <c r="R55" i="8"/>
  <c r="Q56" i="8"/>
  <c r="R56" i="8"/>
  <c r="R57" i="8"/>
  <c r="Q58" i="8"/>
  <c r="R58" i="8"/>
  <c r="R6" i="8"/>
  <c r="Q6" i="8"/>
  <c r="F7" i="8" l="1"/>
  <c r="F8" i="8"/>
  <c r="F9" i="8"/>
  <c r="F10" i="8"/>
  <c r="F11" i="8"/>
  <c r="F12" i="8"/>
  <c r="F13" i="8"/>
  <c r="F14" i="8"/>
  <c r="F15" i="8"/>
  <c r="F16" i="8"/>
  <c r="F17" i="8"/>
  <c r="F6" i="8"/>
  <c r="D58" i="8" l="1"/>
  <c r="E58" i="8"/>
  <c r="F58" i="8"/>
  <c r="G58" i="8"/>
  <c r="H58" i="8"/>
  <c r="I58" i="8"/>
  <c r="J58" i="8"/>
  <c r="K58" i="8"/>
  <c r="L58" i="8"/>
  <c r="M58" i="8"/>
  <c r="N58" i="8"/>
  <c r="D57" i="8"/>
  <c r="E57" i="8"/>
  <c r="Q57" i="8" s="1"/>
  <c r="F57" i="8"/>
  <c r="G57" i="8"/>
  <c r="H57" i="8"/>
  <c r="I57" i="8"/>
  <c r="J57" i="8"/>
  <c r="K57" i="8"/>
  <c r="L57" i="8"/>
  <c r="M57" i="8"/>
  <c r="N57" i="8"/>
  <c r="O57" i="8"/>
  <c r="O58" i="8" s="1"/>
  <c r="P57" i="8"/>
  <c r="P58" i="8" s="1"/>
  <c r="H66" i="3" l="1"/>
  <c r="E63" i="3"/>
  <c r="F63" i="3"/>
  <c r="G63" i="3"/>
  <c r="H63" i="3"/>
  <c r="I63" i="3"/>
  <c r="J63" i="3"/>
  <c r="K63" i="3"/>
  <c r="L63" i="3"/>
  <c r="D63" i="3"/>
  <c r="F62" i="1"/>
  <c r="G18" i="8" l="1"/>
  <c r="H18" i="8"/>
  <c r="G40" i="8"/>
  <c r="H40" i="8"/>
  <c r="G41" i="8"/>
  <c r="H41" i="8"/>
  <c r="G42" i="8"/>
  <c r="H42" i="8"/>
  <c r="G45" i="8"/>
  <c r="H45" i="8"/>
  <c r="G46" i="8"/>
  <c r="H46" i="8"/>
  <c r="G47" i="8"/>
  <c r="H47" i="8"/>
  <c r="E6" i="8"/>
  <c r="E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3" i="8"/>
  <c r="F44" i="8"/>
  <c r="F46" i="8"/>
  <c r="F48" i="8"/>
  <c r="F49" i="8"/>
  <c r="F50" i="8"/>
  <c r="F51" i="8"/>
  <c r="F52" i="8"/>
  <c r="F53" i="8"/>
  <c r="F54" i="8"/>
  <c r="F55" i="8"/>
  <c r="F56" i="8"/>
  <c r="K7" i="21"/>
  <c r="L7" i="21"/>
  <c r="K8" i="21"/>
  <c r="L8" i="21"/>
  <c r="K9" i="21"/>
  <c r="L9" i="21"/>
  <c r="K10" i="21"/>
  <c r="L10" i="21"/>
  <c r="K11" i="21"/>
  <c r="L11" i="21"/>
  <c r="K12" i="21"/>
  <c r="L12" i="21"/>
  <c r="K13" i="21"/>
  <c r="L13" i="21"/>
  <c r="K14" i="21"/>
  <c r="L14" i="21"/>
  <c r="K15" i="21"/>
  <c r="L15" i="21"/>
  <c r="K16" i="21"/>
  <c r="L16" i="21"/>
  <c r="K17" i="21"/>
  <c r="L17" i="21"/>
  <c r="K18" i="21"/>
  <c r="L18" i="21"/>
  <c r="K19" i="21"/>
  <c r="L19" i="21"/>
  <c r="K20" i="21"/>
  <c r="L20" i="21"/>
  <c r="K21" i="21"/>
  <c r="L21" i="21"/>
  <c r="K22" i="21"/>
  <c r="L22" i="21"/>
  <c r="K23" i="21"/>
  <c r="L23" i="21"/>
  <c r="K24" i="21"/>
  <c r="L24" i="21"/>
  <c r="K25" i="21"/>
  <c r="L25" i="21"/>
  <c r="K26" i="21"/>
  <c r="L26" i="21"/>
  <c r="K27" i="21"/>
  <c r="L27" i="21"/>
  <c r="K28" i="21"/>
  <c r="L28" i="21"/>
  <c r="K29" i="21"/>
  <c r="L29" i="21"/>
  <c r="K30" i="21"/>
  <c r="L30" i="21"/>
  <c r="K31" i="21"/>
  <c r="L31" i="21"/>
  <c r="K32" i="21"/>
  <c r="L32" i="21"/>
  <c r="K33" i="21"/>
  <c r="L33" i="21"/>
  <c r="K34" i="21"/>
  <c r="L34" i="21"/>
  <c r="K35" i="21"/>
  <c r="L35" i="21"/>
  <c r="K36" i="21"/>
  <c r="L36" i="21"/>
  <c r="K37" i="21"/>
  <c r="L37" i="21"/>
  <c r="K38" i="21"/>
  <c r="L38" i="21"/>
  <c r="K39" i="21"/>
  <c r="L39" i="21"/>
  <c r="K40" i="21"/>
  <c r="L40" i="21"/>
  <c r="K41" i="21"/>
  <c r="L41" i="21"/>
  <c r="K42" i="21"/>
  <c r="L42" i="21"/>
  <c r="K43" i="21"/>
  <c r="L43" i="21"/>
  <c r="K44" i="21"/>
  <c r="L44" i="21"/>
  <c r="K45" i="21"/>
  <c r="L45" i="21"/>
  <c r="K46" i="21"/>
  <c r="L46" i="21"/>
  <c r="K47" i="21"/>
  <c r="L47" i="21"/>
  <c r="K48" i="21"/>
  <c r="L48" i="21"/>
  <c r="K49" i="21"/>
  <c r="L49" i="21"/>
  <c r="K50" i="21"/>
  <c r="L50" i="21"/>
  <c r="K51" i="21"/>
  <c r="L51" i="21"/>
  <c r="K52" i="21"/>
  <c r="L52" i="21"/>
  <c r="K53" i="21"/>
  <c r="L53" i="21"/>
  <c r="K54" i="21"/>
  <c r="L54" i="21"/>
  <c r="K55" i="21"/>
  <c r="L55" i="21"/>
  <c r="K56" i="21"/>
  <c r="L56" i="21"/>
  <c r="K57" i="21"/>
  <c r="L57" i="21"/>
  <c r="K58" i="21"/>
  <c r="L58" i="21"/>
  <c r="L6" i="21"/>
  <c r="K6" i="21"/>
  <c r="Q60" i="14"/>
  <c r="N52" i="14"/>
  <c r="R51" i="14"/>
  <c r="R52" i="14"/>
  <c r="R53" i="14"/>
  <c r="R54" i="14"/>
  <c r="R55" i="14"/>
  <c r="R56" i="14"/>
  <c r="R48" i="14"/>
  <c r="L15" i="9" l="1"/>
  <c r="N22" i="9"/>
  <c r="R15" i="7" l="1"/>
  <c r="Q14" i="19" l="1"/>
  <c r="Q12" i="19" l="1"/>
  <c r="AA9" i="19" l="1"/>
  <c r="AA10" i="19"/>
  <c r="AA11" i="19"/>
  <c r="AA12" i="19"/>
  <c r="Q9" i="19"/>
  <c r="AJ57" i="19"/>
  <c r="AI57" i="19"/>
  <c r="AH57" i="19"/>
  <c r="AG57" i="19"/>
  <c r="AK56" i="19"/>
  <c r="AK55" i="19"/>
  <c r="AK52" i="19"/>
  <c r="AK50" i="19"/>
  <c r="AK49" i="19"/>
  <c r="AK48" i="19"/>
  <c r="AJ47" i="19"/>
  <c r="AI47" i="19"/>
  <c r="AH47" i="19"/>
  <c r="AG47" i="19"/>
  <c r="AJ45" i="19"/>
  <c r="AI45" i="19"/>
  <c r="AH45" i="19"/>
  <c r="AK45" i="19" s="1"/>
  <c r="AG45" i="19"/>
  <c r="AK44" i="19"/>
  <c r="AK43" i="19"/>
  <c r="AJ41" i="19"/>
  <c r="AI41" i="19"/>
  <c r="AH41" i="19"/>
  <c r="AG41" i="19"/>
  <c r="AK40" i="19"/>
  <c r="AK36" i="19"/>
  <c r="AK29" i="19"/>
  <c r="AK28" i="19"/>
  <c r="AK27" i="19"/>
  <c r="AK26" i="19"/>
  <c r="AK25" i="19"/>
  <c r="AK19" i="19"/>
  <c r="AJ18" i="19"/>
  <c r="AI18" i="19"/>
  <c r="AH18" i="19"/>
  <c r="AG18" i="19"/>
  <c r="AK17" i="19"/>
  <c r="AK16" i="19"/>
  <c r="AK15" i="19"/>
  <c r="AK14" i="19"/>
  <c r="AK13" i="19"/>
  <c r="AK12" i="19"/>
  <c r="AK11" i="19"/>
  <c r="AK10" i="19"/>
  <c r="AK9" i="19"/>
  <c r="AK8" i="19"/>
  <c r="AK7" i="19"/>
  <c r="AK6" i="19"/>
  <c r="AE57" i="19"/>
  <c r="AD57" i="19"/>
  <c r="AC57" i="19"/>
  <c r="AB57" i="19"/>
  <c r="AF56" i="19"/>
  <c r="AF55" i="19"/>
  <c r="AF52" i="19"/>
  <c r="AF50" i="19"/>
  <c r="AF49" i="19"/>
  <c r="AF48" i="19"/>
  <c r="AE47" i="19"/>
  <c r="AD47" i="19"/>
  <c r="AC47" i="19"/>
  <c r="AB47" i="19"/>
  <c r="AE45" i="19"/>
  <c r="AD45" i="19"/>
  <c r="AC45" i="19"/>
  <c r="AB45" i="19"/>
  <c r="AF44" i="19"/>
  <c r="AF43" i="19"/>
  <c r="AE41" i="19"/>
  <c r="AD41" i="19"/>
  <c r="AC41" i="19"/>
  <c r="AB41" i="19"/>
  <c r="AF40" i="19"/>
  <c r="AF36" i="19"/>
  <c r="AF29" i="19"/>
  <c r="AF28" i="19"/>
  <c r="AF27" i="19"/>
  <c r="AF26" i="19"/>
  <c r="AF25" i="19"/>
  <c r="AF19" i="19"/>
  <c r="AE18" i="19"/>
  <c r="AD18" i="19"/>
  <c r="AC18" i="19"/>
  <c r="AB18" i="19"/>
  <c r="AF17" i="19"/>
  <c r="AF16" i="19"/>
  <c r="AF15" i="19"/>
  <c r="AF14" i="19"/>
  <c r="AF13" i="19"/>
  <c r="AF12" i="19"/>
  <c r="AF11" i="19"/>
  <c r="AF10" i="19"/>
  <c r="AF9" i="19"/>
  <c r="AF8" i="19"/>
  <c r="AF7" i="19"/>
  <c r="AF6" i="19"/>
  <c r="AF57" i="19" l="1"/>
  <c r="AF41" i="19"/>
  <c r="AK57" i="19"/>
  <c r="AK41" i="19"/>
  <c r="AI42" i="19"/>
  <c r="AI58" i="19" s="1"/>
  <c r="AE42" i="19"/>
  <c r="AE58" i="19" s="1"/>
  <c r="AJ42" i="19"/>
  <c r="AJ58" i="19" s="1"/>
  <c r="AG42" i="19"/>
  <c r="AG58" i="19" s="1"/>
  <c r="AD42" i="19"/>
  <c r="AD58" i="19" s="1"/>
  <c r="AK18" i="19"/>
  <c r="AB42" i="19"/>
  <c r="AB58" i="19" s="1"/>
  <c r="AH42" i="19"/>
  <c r="AC42" i="19"/>
  <c r="AF18" i="19"/>
  <c r="AF45" i="19"/>
  <c r="AK42" i="19" l="1"/>
  <c r="AH58" i="19"/>
  <c r="AK58" i="19" s="1"/>
  <c r="AC58" i="19"/>
  <c r="AF58" i="19" s="1"/>
  <c r="AF42" i="19"/>
  <c r="N55" i="6" l="1"/>
  <c r="N56" i="6"/>
  <c r="M56" i="6"/>
  <c r="E41" i="11" l="1"/>
  <c r="F41" i="11"/>
  <c r="L55" i="9" l="1"/>
  <c r="D18" i="8" l="1"/>
  <c r="N36" i="7" l="1"/>
  <c r="N20" i="7"/>
  <c r="L51" i="9" l="1"/>
  <c r="L39" i="9"/>
  <c r="L33" i="9"/>
  <c r="L32" i="9"/>
  <c r="L31" i="9"/>
  <c r="L28" i="9"/>
  <c r="L25" i="9"/>
  <c r="L23" i="9"/>
  <c r="L16" i="9"/>
  <c r="L14" i="9"/>
  <c r="L13" i="9"/>
  <c r="L11" i="9"/>
  <c r="L8" i="9"/>
  <c r="H16" i="3" l="1"/>
  <c r="H15" i="3"/>
  <c r="H14" i="3"/>
  <c r="F6" i="3" l="1"/>
  <c r="F7" i="3"/>
  <c r="F8" i="3"/>
  <c r="F9" i="3"/>
  <c r="F10" i="3"/>
  <c r="F11" i="3"/>
  <c r="F12" i="3"/>
  <c r="F13" i="3"/>
  <c r="F14" i="3"/>
  <c r="F15" i="3"/>
  <c r="F16" i="3"/>
  <c r="F17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3" i="3"/>
  <c r="F44" i="3"/>
  <c r="F46" i="3"/>
  <c r="F48" i="3"/>
  <c r="F49" i="3"/>
  <c r="F50" i="3"/>
  <c r="F51" i="3"/>
  <c r="F52" i="3"/>
  <c r="F53" i="3"/>
  <c r="F54" i="3"/>
  <c r="F55" i="3"/>
  <c r="F56" i="3"/>
  <c r="F58" i="3"/>
  <c r="F59" i="3"/>
  <c r="C46" i="16" l="1"/>
  <c r="D46" i="16"/>
  <c r="E4" i="4" l="1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C56" i="4"/>
  <c r="D56" i="4"/>
  <c r="E56" i="4" s="1"/>
  <c r="K20" i="5" l="1"/>
  <c r="K21" i="5"/>
  <c r="K22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18" i="17" l="1"/>
  <c r="M18" i="17"/>
  <c r="D41" i="15"/>
  <c r="E41" i="15"/>
  <c r="F41" i="15"/>
  <c r="G41" i="15"/>
  <c r="H41" i="15"/>
  <c r="I41" i="15"/>
  <c r="J41" i="15"/>
  <c r="K41" i="15"/>
  <c r="L41" i="15"/>
  <c r="M41" i="15"/>
  <c r="N41" i="15"/>
  <c r="D57" i="12"/>
  <c r="E57" i="12"/>
  <c r="F57" i="12"/>
  <c r="G57" i="12"/>
  <c r="H57" i="12"/>
  <c r="I57" i="12"/>
  <c r="J57" i="12"/>
  <c r="K57" i="12"/>
  <c r="L57" i="12"/>
  <c r="M57" i="12"/>
  <c r="N57" i="12"/>
  <c r="D41" i="12"/>
  <c r="E41" i="12"/>
  <c r="F41" i="12"/>
  <c r="G41" i="12"/>
  <c r="H41" i="12"/>
  <c r="I41" i="12"/>
  <c r="J41" i="12"/>
  <c r="K41" i="12"/>
  <c r="L41" i="12"/>
  <c r="M41" i="12"/>
  <c r="N41" i="12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D18" i="12" l="1"/>
  <c r="E18" i="12"/>
  <c r="F18" i="12"/>
  <c r="G18" i="12"/>
  <c r="H18" i="12"/>
  <c r="I18" i="12"/>
  <c r="J18" i="12"/>
  <c r="K18" i="12"/>
  <c r="L18" i="12"/>
  <c r="M18" i="12"/>
  <c r="N18" i="12"/>
  <c r="C60" i="3" l="1"/>
  <c r="D18" i="18" l="1"/>
  <c r="E18" i="18"/>
  <c r="F18" i="18"/>
  <c r="G18" i="18"/>
  <c r="H18" i="18"/>
  <c r="I18" i="18"/>
  <c r="J18" i="18"/>
  <c r="D41" i="18"/>
  <c r="E41" i="18"/>
  <c r="F41" i="18"/>
  <c r="G41" i="18"/>
  <c r="H41" i="18"/>
  <c r="I41" i="18"/>
  <c r="J41" i="18"/>
  <c r="D57" i="18"/>
  <c r="E57" i="18"/>
  <c r="F57" i="18"/>
  <c r="G57" i="18"/>
  <c r="H57" i="18"/>
  <c r="I57" i="18"/>
  <c r="J57" i="18"/>
  <c r="P18" i="17"/>
  <c r="O18" i="17"/>
  <c r="P41" i="17"/>
  <c r="O41" i="17"/>
  <c r="J18" i="17"/>
  <c r="I18" i="17"/>
  <c r="P45" i="17"/>
  <c r="O45" i="17"/>
  <c r="M45" i="17"/>
  <c r="L45" i="17"/>
  <c r="J45" i="17"/>
  <c r="I45" i="17"/>
  <c r="G45" i="17"/>
  <c r="F45" i="17"/>
  <c r="M41" i="17"/>
  <c r="M42" i="17" s="1"/>
  <c r="L41" i="17"/>
  <c r="L42" i="17" s="1"/>
  <c r="J41" i="17"/>
  <c r="I41" i="17"/>
  <c r="G41" i="17"/>
  <c r="F41" i="17"/>
  <c r="J42" i="18" l="1"/>
  <c r="G42" i="18"/>
  <c r="E42" i="18"/>
  <c r="F42" i="18"/>
  <c r="J42" i="17"/>
  <c r="I42" i="18"/>
  <c r="O42" i="17"/>
  <c r="P42" i="17"/>
  <c r="D42" i="18"/>
  <c r="H42" i="18"/>
  <c r="I42" i="17"/>
  <c r="O49" i="24" l="1"/>
  <c r="I49" i="8" s="1"/>
  <c r="P49" i="24"/>
  <c r="O50" i="24"/>
  <c r="I50" i="8" s="1"/>
  <c r="P50" i="24"/>
  <c r="O51" i="24"/>
  <c r="I51" i="8" s="1"/>
  <c r="P51" i="24"/>
  <c r="O52" i="24"/>
  <c r="I52" i="8" s="1"/>
  <c r="P52" i="24"/>
  <c r="O53" i="24"/>
  <c r="I53" i="8" s="1"/>
  <c r="P53" i="24"/>
  <c r="O54" i="24"/>
  <c r="I54" i="8" s="1"/>
  <c r="P54" i="24"/>
  <c r="O55" i="24"/>
  <c r="I55" i="8" s="1"/>
  <c r="P55" i="24"/>
  <c r="O56" i="24"/>
  <c r="I56" i="8" s="1"/>
  <c r="P56" i="24"/>
  <c r="P48" i="24"/>
  <c r="O19" i="24"/>
  <c r="I19" i="8" s="1"/>
  <c r="P19" i="24"/>
  <c r="O20" i="24"/>
  <c r="I20" i="8" s="1"/>
  <c r="P20" i="24"/>
  <c r="O21" i="24"/>
  <c r="I21" i="8" s="1"/>
  <c r="P21" i="24"/>
  <c r="O22" i="24"/>
  <c r="I22" i="8" s="1"/>
  <c r="P22" i="24"/>
  <c r="O23" i="24"/>
  <c r="I23" i="8" s="1"/>
  <c r="P23" i="24"/>
  <c r="O24" i="24"/>
  <c r="I24" i="8" s="1"/>
  <c r="P24" i="24"/>
  <c r="O25" i="24"/>
  <c r="I25" i="8" s="1"/>
  <c r="P25" i="24"/>
  <c r="O26" i="24"/>
  <c r="I26" i="8" s="1"/>
  <c r="P26" i="24"/>
  <c r="O27" i="24"/>
  <c r="I27" i="8" s="1"/>
  <c r="P27" i="24"/>
  <c r="O28" i="24"/>
  <c r="I28" i="8" s="1"/>
  <c r="P28" i="24"/>
  <c r="O29" i="24"/>
  <c r="I29" i="8" s="1"/>
  <c r="P29" i="24"/>
  <c r="O30" i="24"/>
  <c r="I30" i="8" s="1"/>
  <c r="P30" i="24"/>
  <c r="O31" i="24"/>
  <c r="I31" i="8" s="1"/>
  <c r="P31" i="24"/>
  <c r="O32" i="24"/>
  <c r="I32" i="8" s="1"/>
  <c r="P32" i="24"/>
  <c r="O33" i="24"/>
  <c r="I33" i="8" s="1"/>
  <c r="P33" i="24"/>
  <c r="O34" i="24"/>
  <c r="I34" i="8" s="1"/>
  <c r="P34" i="24"/>
  <c r="O35" i="24"/>
  <c r="I35" i="8" s="1"/>
  <c r="P35" i="24"/>
  <c r="O36" i="24"/>
  <c r="I36" i="8" s="1"/>
  <c r="P36" i="24"/>
  <c r="O37" i="24"/>
  <c r="I37" i="8" s="1"/>
  <c r="P37" i="24"/>
  <c r="M47" i="17"/>
  <c r="L47" i="17"/>
  <c r="J47" i="17"/>
  <c r="I47" i="17"/>
  <c r="G47" i="17"/>
  <c r="F47" i="17"/>
  <c r="G18" i="17"/>
  <c r="G42" i="17" s="1"/>
  <c r="F18" i="17"/>
  <c r="F42" i="17" s="1"/>
  <c r="P57" i="17"/>
  <c r="O57" i="17"/>
  <c r="M57" i="17"/>
  <c r="M58" i="17" s="1"/>
  <c r="L57" i="17"/>
  <c r="J57" i="17"/>
  <c r="J58" i="17" s="1"/>
  <c r="I57" i="17"/>
  <c r="G57" i="17"/>
  <c r="F57" i="17"/>
  <c r="J56" i="8" l="1"/>
  <c r="J52" i="8"/>
  <c r="J37" i="8"/>
  <c r="J33" i="8"/>
  <c r="J29" i="8"/>
  <c r="J25" i="8"/>
  <c r="J21" i="8"/>
  <c r="J55" i="8"/>
  <c r="J51" i="8"/>
  <c r="J32" i="8"/>
  <c r="J24" i="8"/>
  <c r="J20" i="8"/>
  <c r="J36" i="8"/>
  <c r="J54" i="8"/>
  <c r="J50" i="8"/>
  <c r="J28" i="8"/>
  <c r="J35" i="8"/>
  <c r="J31" i="8"/>
  <c r="J27" i="8"/>
  <c r="J23" i="8"/>
  <c r="J19" i="8"/>
  <c r="J53" i="8"/>
  <c r="J49" i="8"/>
  <c r="J34" i="8"/>
  <c r="J30" i="8"/>
  <c r="J26" i="8"/>
  <c r="J22" i="8"/>
  <c r="J48" i="8"/>
  <c r="I58" i="17"/>
  <c r="L58" i="17"/>
  <c r="G58" i="17"/>
  <c r="F58" i="17"/>
  <c r="E18" i="26" l="1"/>
  <c r="F18" i="26"/>
  <c r="O46" i="15" l="1"/>
  <c r="D41" i="7" l="1"/>
  <c r="E41" i="7"/>
  <c r="F41" i="7"/>
  <c r="G41" i="7"/>
  <c r="H41" i="7"/>
  <c r="I41" i="7"/>
  <c r="J41" i="7"/>
  <c r="K41" i="7"/>
  <c r="L41" i="7"/>
  <c r="M41" i="7"/>
  <c r="N41" i="7"/>
  <c r="M49" i="6" l="1"/>
  <c r="N49" i="6"/>
  <c r="M50" i="6"/>
  <c r="N50" i="6"/>
  <c r="M51" i="6"/>
  <c r="N51" i="6"/>
  <c r="M52" i="6"/>
  <c r="N52" i="6"/>
  <c r="M53" i="6"/>
  <c r="N53" i="6"/>
  <c r="M54" i="6"/>
  <c r="N54" i="6"/>
  <c r="M55" i="6"/>
  <c r="N48" i="6"/>
  <c r="N46" i="6"/>
  <c r="M44" i="6"/>
  <c r="N44" i="6"/>
  <c r="N43" i="6"/>
  <c r="M20" i="6"/>
  <c r="N20" i="6"/>
  <c r="M21" i="6"/>
  <c r="N21" i="6"/>
  <c r="M22" i="6"/>
  <c r="N22" i="6"/>
  <c r="M23" i="6"/>
  <c r="N23" i="6"/>
  <c r="M24" i="6"/>
  <c r="N24" i="6"/>
  <c r="M25" i="6"/>
  <c r="N25" i="6"/>
  <c r="M26" i="6"/>
  <c r="N26" i="6"/>
  <c r="M27" i="6"/>
  <c r="N27" i="6"/>
  <c r="M28" i="6"/>
  <c r="N28" i="6"/>
  <c r="M29" i="6"/>
  <c r="N29" i="6"/>
  <c r="M30" i="6"/>
  <c r="N30" i="6"/>
  <c r="M31" i="6"/>
  <c r="N31" i="6"/>
  <c r="M32" i="6"/>
  <c r="N32" i="6"/>
  <c r="M33" i="6"/>
  <c r="N33" i="6"/>
  <c r="M34" i="6"/>
  <c r="N34" i="6"/>
  <c r="M35" i="6"/>
  <c r="N35" i="6"/>
  <c r="M36" i="6"/>
  <c r="N36" i="6"/>
  <c r="M37" i="6"/>
  <c r="N37" i="6"/>
  <c r="M38" i="6"/>
  <c r="N38" i="6"/>
  <c r="M39" i="6"/>
  <c r="N39" i="6"/>
  <c r="M40" i="6"/>
  <c r="N40" i="6"/>
  <c r="N19" i="6"/>
  <c r="M7" i="6"/>
  <c r="N7" i="6"/>
  <c r="M8" i="6"/>
  <c r="N8" i="6"/>
  <c r="M9" i="6"/>
  <c r="N9" i="6"/>
  <c r="M10" i="6"/>
  <c r="N10" i="6"/>
  <c r="M11" i="6"/>
  <c r="N11" i="6"/>
  <c r="M12" i="6"/>
  <c r="N12" i="6"/>
  <c r="M13" i="6"/>
  <c r="N13" i="6"/>
  <c r="M14" i="6"/>
  <c r="N14" i="6"/>
  <c r="M15" i="6"/>
  <c r="N15" i="6"/>
  <c r="M16" i="6"/>
  <c r="N16" i="6"/>
  <c r="M17" i="6"/>
  <c r="N17" i="6"/>
  <c r="N6" i="6"/>
  <c r="I18" i="6"/>
  <c r="J18" i="6"/>
  <c r="I41" i="6"/>
  <c r="J41" i="6"/>
  <c r="I45" i="6"/>
  <c r="J45" i="6"/>
  <c r="I47" i="6"/>
  <c r="J47" i="6"/>
  <c r="I57" i="6"/>
  <c r="J57" i="6"/>
  <c r="D41" i="6"/>
  <c r="E41" i="6"/>
  <c r="F41" i="6"/>
  <c r="G41" i="6"/>
  <c r="H41" i="6"/>
  <c r="K41" i="6"/>
  <c r="L41" i="6"/>
  <c r="I42" i="6" l="1"/>
  <c r="J42" i="6"/>
  <c r="I58" i="6"/>
  <c r="J58" i="6"/>
  <c r="H11" i="3"/>
  <c r="H12" i="3"/>
  <c r="H13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F57" i="21" l="1"/>
  <c r="G57" i="21"/>
  <c r="H57" i="21"/>
  <c r="I57" i="21"/>
  <c r="J57" i="21"/>
  <c r="M57" i="21"/>
  <c r="N57" i="21"/>
  <c r="E7" i="20" l="1"/>
  <c r="F7" i="20"/>
  <c r="E8" i="20"/>
  <c r="F8" i="20"/>
  <c r="E9" i="20"/>
  <c r="F9" i="20"/>
  <c r="E10" i="20"/>
  <c r="F10" i="20"/>
  <c r="E11" i="20"/>
  <c r="F11" i="20"/>
  <c r="E12" i="20"/>
  <c r="F12" i="20"/>
  <c r="E13" i="20"/>
  <c r="F13" i="20"/>
  <c r="E14" i="20"/>
  <c r="F14" i="20"/>
  <c r="E15" i="20"/>
  <c r="F15" i="20"/>
  <c r="E16" i="20"/>
  <c r="F16" i="20"/>
  <c r="E17" i="20"/>
  <c r="F17" i="20"/>
  <c r="E19" i="20"/>
  <c r="F19" i="20"/>
  <c r="E20" i="20"/>
  <c r="F20" i="20"/>
  <c r="E21" i="20"/>
  <c r="F21" i="20"/>
  <c r="E22" i="20"/>
  <c r="F22" i="20"/>
  <c r="E23" i="20"/>
  <c r="F23" i="20"/>
  <c r="E24" i="20"/>
  <c r="F24" i="20"/>
  <c r="E25" i="20"/>
  <c r="F25" i="20"/>
  <c r="E26" i="20"/>
  <c r="F26" i="20"/>
  <c r="E27" i="20"/>
  <c r="F27" i="20"/>
  <c r="E28" i="20"/>
  <c r="F28" i="20"/>
  <c r="E29" i="20"/>
  <c r="F29" i="20"/>
  <c r="E30" i="20"/>
  <c r="F30" i="20"/>
  <c r="E31" i="20"/>
  <c r="F31" i="20"/>
  <c r="E32" i="20"/>
  <c r="F32" i="20"/>
  <c r="E33" i="20"/>
  <c r="F33" i="20"/>
  <c r="E34" i="20"/>
  <c r="F34" i="20"/>
  <c r="E35" i="20"/>
  <c r="F35" i="20"/>
  <c r="E36" i="20"/>
  <c r="F36" i="20"/>
  <c r="E37" i="20"/>
  <c r="F37" i="20"/>
  <c r="E38" i="20"/>
  <c r="F38" i="20"/>
  <c r="E39" i="20"/>
  <c r="F39" i="20"/>
  <c r="E40" i="20"/>
  <c r="F40" i="20"/>
  <c r="E43" i="20"/>
  <c r="F43" i="20"/>
  <c r="E44" i="20"/>
  <c r="F44" i="20"/>
  <c r="E46" i="20"/>
  <c r="F46" i="20"/>
  <c r="E48" i="20"/>
  <c r="F48" i="20"/>
  <c r="E49" i="20"/>
  <c r="F49" i="20"/>
  <c r="E50" i="20"/>
  <c r="F50" i="20"/>
  <c r="E51" i="20"/>
  <c r="F51" i="20"/>
  <c r="E52" i="20"/>
  <c r="F52" i="20"/>
  <c r="E53" i="20"/>
  <c r="F53" i="20"/>
  <c r="E54" i="20"/>
  <c r="F54" i="20"/>
  <c r="E55" i="20"/>
  <c r="F55" i="20"/>
  <c r="E56" i="20"/>
  <c r="F56" i="20"/>
  <c r="F6" i="20"/>
  <c r="E6" i="20"/>
  <c r="K35" i="17"/>
  <c r="K37" i="17"/>
  <c r="C7" i="16"/>
  <c r="D7" i="16"/>
  <c r="C8" i="16"/>
  <c r="D8" i="16"/>
  <c r="C9" i="16"/>
  <c r="D9" i="16"/>
  <c r="C10" i="16"/>
  <c r="D10" i="16"/>
  <c r="C11" i="16"/>
  <c r="D11" i="16"/>
  <c r="C12" i="16"/>
  <c r="D12" i="16"/>
  <c r="C13" i="16"/>
  <c r="D13" i="16"/>
  <c r="C14" i="16"/>
  <c r="D14" i="16"/>
  <c r="C15" i="16"/>
  <c r="D15" i="16"/>
  <c r="C16" i="16"/>
  <c r="D16" i="16"/>
  <c r="C17" i="16"/>
  <c r="D17" i="16"/>
  <c r="C19" i="16"/>
  <c r="D19" i="16"/>
  <c r="C20" i="16"/>
  <c r="D20" i="16"/>
  <c r="C21" i="16"/>
  <c r="D21" i="16"/>
  <c r="C22" i="16"/>
  <c r="D22" i="16"/>
  <c r="C23" i="16"/>
  <c r="D23" i="16"/>
  <c r="C24" i="16"/>
  <c r="D24" i="16"/>
  <c r="C25" i="16"/>
  <c r="D25" i="16"/>
  <c r="C26" i="16"/>
  <c r="D26" i="16"/>
  <c r="C27" i="16"/>
  <c r="D27" i="16"/>
  <c r="C28" i="16"/>
  <c r="D28" i="16"/>
  <c r="C29" i="16"/>
  <c r="D29" i="16"/>
  <c r="C31" i="16"/>
  <c r="D31" i="16"/>
  <c r="C32" i="16"/>
  <c r="D32" i="16"/>
  <c r="C33" i="16"/>
  <c r="D33" i="16"/>
  <c r="C34" i="16"/>
  <c r="D34" i="16"/>
  <c r="C35" i="16"/>
  <c r="D35" i="16"/>
  <c r="C36" i="16"/>
  <c r="D36" i="16"/>
  <c r="C37" i="16"/>
  <c r="D37" i="16"/>
  <c r="C38" i="16"/>
  <c r="D38" i="16"/>
  <c r="C39" i="16"/>
  <c r="D39" i="16"/>
  <c r="C40" i="16"/>
  <c r="D40" i="16"/>
  <c r="C43" i="16"/>
  <c r="D43" i="16"/>
  <c r="C44" i="16"/>
  <c r="D44" i="16"/>
  <c r="C48" i="16"/>
  <c r="D48" i="16"/>
  <c r="C49" i="16"/>
  <c r="D49" i="16"/>
  <c r="C50" i="16"/>
  <c r="D50" i="16"/>
  <c r="C51" i="16"/>
  <c r="D51" i="16"/>
  <c r="C52" i="16"/>
  <c r="D52" i="16"/>
  <c r="C53" i="16"/>
  <c r="D53" i="16"/>
  <c r="C54" i="16"/>
  <c r="D54" i="16"/>
  <c r="C55" i="16"/>
  <c r="D55" i="16"/>
  <c r="C56" i="16"/>
  <c r="D56" i="16"/>
  <c r="D6" i="16"/>
  <c r="C6" i="16"/>
  <c r="AA56" i="19"/>
  <c r="X57" i="19"/>
  <c r="Y57" i="19"/>
  <c r="Z57" i="19"/>
  <c r="X47" i="19"/>
  <c r="Y47" i="19"/>
  <c r="Z47" i="19"/>
  <c r="X45" i="19"/>
  <c r="Y45" i="19"/>
  <c r="Z45" i="19"/>
  <c r="X41" i="19"/>
  <c r="Y41" i="19"/>
  <c r="Z41" i="19"/>
  <c r="X18" i="19"/>
  <c r="Y18" i="19"/>
  <c r="Z18" i="19"/>
  <c r="S47" i="19"/>
  <c r="T47" i="19"/>
  <c r="U47" i="19"/>
  <c r="S45" i="19"/>
  <c r="T45" i="19"/>
  <c r="U45" i="19"/>
  <c r="S41" i="19"/>
  <c r="T41" i="19"/>
  <c r="U41" i="19"/>
  <c r="S18" i="19"/>
  <c r="T18" i="19"/>
  <c r="U18" i="19"/>
  <c r="L9" i="19"/>
  <c r="Z42" i="19" l="1"/>
  <c r="Z58" i="19" s="1"/>
  <c r="Y42" i="19"/>
  <c r="Y58" i="19" s="1"/>
  <c r="S42" i="19"/>
  <c r="T42" i="19"/>
  <c r="U42" i="19"/>
  <c r="X42" i="19"/>
  <c r="X58" i="19" s="1"/>
  <c r="D30" i="16" l="1"/>
  <c r="C30" i="16"/>
  <c r="P47" i="17"/>
  <c r="P58" i="17" s="1"/>
  <c r="O47" i="17"/>
  <c r="O58" i="17" s="1"/>
  <c r="N7" i="17"/>
  <c r="N8" i="17"/>
  <c r="N9" i="17"/>
  <c r="N10" i="17"/>
  <c r="N11" i="17"/>
  <c r="N12" i="17"/>
  <c r="N13" i="17"/>
  <c r="N14" i="17"/>
  <c r="N15" i="17"/>
  <c r="N16" i="17"/>
  <c r="N17" i="17"/>
  <c r="N19" i="17"/>
  <c r="N20" i="17"/>
  <c r="N21" i="17"/>
  <c r="N22" i="17"/>
  <c r="N23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9" i="17"/>
  <c r="N40" i="17"/>
  <c r="N43" i="17"/>
  <c r="N44" i="17"/>
  <c r="N46" i="17"/>
  <c r="N48" i="17"/>
  <c r="N49" i="17"/>
  <c r="N50" i="17"/>
  <c r="N52" i="17"/>
  <c r="N53" i="17"/>
  <c r="N54" i="17"/>
  <c r="N55" i="17"/>
  <c r="N56" i="17"/>
  <c r="N6" i="17"/>
  <c r="K7" i="17"/>
  <c r="K8" i="17"/>
  <c r="K9" i="17"/>
  <c r="K10" i="17"/>
  <c r="K11" i="17"/>
  <c r="K12" i="17"/>
  <c r="K13" i="17"/>
  <c r="K14" i="17"/>
  <c r="K15" i="17"/>
  <c r="K16" i="17"/>
  <c r="K17" i="17"/>
  <c r="K19" i="17"/>
  <c r="K22" i="17"/>
  <c r="K23" i="17"/>
  <c r="K25" i="17"/>
  <c r="K26" i="17"/>
  <c r="K27" i="17"/>
  <c r="K28" i="17"/>
  <c r="K31" i="17"/>
  <c r="K32" i="17"/>
  <c r="K33" i="17"/>
  <c r="K43" i="17"/>
  <c r="K44" i="17"/>
  <c r="K46" i="17"/>
  <c r="K50" i="17"/>
  <c r="K53" i="17"/>
  <c r="K6" i="17"/>
  <c r="D47" i="18"/>
  <c r="E47" i="18"/>
  <c r="F47" i="18"/>
  <c r="I47" i="18"/>
  <c r="J47" i="18"/>
  <c r="C57" i="16"/>
  <c r="D45" i="18"/>
  <c r="E45" i="18"/>
  <c r="F45" i="18"/>
  <c r="I45" i="18"/>
  <c r="J45" i="18"/>
  <c r="D41" i="16"/>
  <c r="C18" i="16"/>
  <c r="D18" i="16"/>
  <c r="G47" i="18"/>
  <c r="H47" i="18"/>
  <c r="C18" i="18"/>
  <c r="C41" i="18"/>
  <c r="C45" i="18"/>
  <c r="C47" i="18"/>
  <c r="C57" i="18"/>
  <c r="C57" i="17"/>
  <c r="D57" i="17"/>
  <c r="F58" i="18" l="1"/>
  <c r="E58" i="18"/>
  <c r="D58" i="18"/>
  <c r="G58" i="18"/>
  <c r="J58" i="18"/>
  <c r="C45" i="16"/>
  <c r="I58" i="18"/>
  <c r="G45" i="18"/>
  <c r="C47" i="16"/>
  <c r="H45" i="18"/>
  <c r="H58" i="18" s="1"/>
  <c r="D47" i="16"/>
  <c r="D45" i="16"/>
  <c r="C41" i="16"/>
  <c r="D57" i="16"/>
  <c r="C42" i="18"/>
  <c r="C58" i="18" s="1"/>
  <c r="C42" i="16" l="1"/>
  <c r="C58" i="16"/>
  <c r="D42" i="16"/>
  <c r="K53" i="2"/>
  <c r="K54" i="2"/>
  <c r="J53" i="2"/>
  <c r="D58" i="16" l="1"/>
  <c r="D57" i="26" l="1"/>
  <c r="E57" i="26"/>
  <c r="F57" i="26"/>
  <c r="D47" i="26"/>
  <c r="E47" i="26"/>
  <c r="F47" i="26"/>
  <c r="D45" i="26"/>
  <c r="F45" i="8" s="1"/>
  <c r="E45" i="26"/>
  <c r="F45" i="26"/>
  <c r="D41" i="26"/>
  <c r="E41" i="26"/>
  <c r="E42" i="26" s="1"/>
  <c r="F41" i="26"/>
  <c r="D18" i="26"/>
  <c r="F18" i="8" s="1"/>
  <c r="D57" i="27"/>
  <c r="E57" i="27"/>
  <c r="F57" i="27"/>
  <c r="D47" i="27"/>
  <c r="E47" i="27"/>
  <c r="F47" i="27"/>
  <c r="D45" i="27"/>
  <c r="E45" i="27"/>
  <c r="F45" i="27"/>
  <c r="D41" i="27"/>
  <c r="E41" i="27"/>
  <c r="F41" i="27"/>
  <c r="F18" i="27"/>
  <c r="D18" i="27"/>
  <c r="E18" i="27"/>
  <c r="F47" i="8" l="1"/>
  <c r="F41" i="8"/>
  <c r="D42" i="26"/>
  <c r="F42" i="26"/>
  <c r="F58" i="26" s="1"/>
  <c r="E42" i="27"/>
  <c r="E58" i="26"/>
  <c r="D42" i="27"/>
  <c r="D58" i="27" s="1"/>
  <c r="F42" i="27"/>
  <c r="AA7" i="19"/>
  <c r="AA8" i="19"/>
  <c r="AA13" i="19"/>
  <c r="AA14" i="19"/>
  <c r="AA15" i="19"/>
  <c r="AA16" i="19"/>
  <c r="AA17" i="19"/>
  <c r="AA19" i="19"/>
  <c r="AA25" i="19"/>
  <c r="AA26" i="19"/>
  <c r="AA27" i="19"/>
  <c r="AA28" i="19"/>
  <c r="AA29" i="19"/>
  <c r="AA36" i="19"/>
  <c r="AA40" i="19"/>
  <c r="AA43" i="19"/>
  <c r="AA44" i="19"/>
  <c r="AA48" i="19"/>
  <c r="AA49" i="19"/>
  <c r="AA50" i="19"/>
  <c r="AA52" i="19"/>
  <c r="AA55" i="19"/>
  <c r="F42" i="8" l="1"/>
  <c r="F58" i="27"/>
  <c r="E58" i="27"/>
  <c r="D58" i="26"/>
  <c r="D51" i="20"/>
  <c r="D52" i="20"/>
  <c r="D54" i="20"/>
  <c r="D55" i="20"/>
  <c r="D56" i="20"/>
  <c r="C51" i="20"/>
  <c r="C52" i="20"/>
  <c r="C54" i="20"/>
  <c r="C55" i="20"/>
  <c r="C56" i="20"/>
  <c r="Q53" i="14" l="1"/>
  <c r="L53" i="14"/>
  <c r="Q53" i="13"/>
  <c r="L53" i="13"/>
  <c r="D57" i="15"/>
  <c r="E57" i="15"/>
  <c r="F57" i="15"/>
  <c r="G57" i="15"/>
  <c r="H57" i="15"/>
  <c r="I57" i="15"/>
  <c r="J57" i="15"/>
  <c r="P53" i="15"/>
  <c r="P54" i="15"/>
  <c r="P55" i="15"/>
  <c r="P56" i="15"/>
  <c r="O53" i="15"/>
  <c r="O54" i="15"/>
  <c r="O55" i="15"/>
  <c r="O56" i="15"/>
  <c r="E57" i="14"/>
  <c r="F57" i="14"/>
  <c r="P49" i="12"/>
  <c r="P50" i="12"/>
  <c r="P51" i="12"/>
  <c r="P52" i="12"/>
  <c r="P53" i="12"/>
  <c r="P54" i="12"/>
  <c r="P55" i="12"/>
  <c r="P56" i="12"/>
  <c r="O49" i="12"/>
  <c r="O50" i="12"/>
  <c r="O51" i="12"/>
  <c r="O52" i="12"/>
  <c r="O53" i="12"/>
  <c r="O54" i="12"/>
  <c r="O55" i="12"/>
  <c r="O56" i="12"/>
  <c r="I57" i="11"/>
  <c r="J57" i="11"/>
  <c r="K57" i="11"/>
  <c r="D57" i="11"/>
  <c r="E57" i="11"/>
  <c r="F57" i="11"/>
  <c r="D47" i="11"/>
  <c r="E47" i="11"/>
  <c r="F47" i="11"/>
  <c r="H47" i="11"/>
  <c r="I47" i="11"/>
  <c r="J47" i="11"/>
  <c r="K47" i="11"/>
  <c r="P53" i="11"/>
  <c r="Q53" i="11" s="1"/>
  <c r="P54" i="11"/>
  <c r="P55" i="11"/>
  <c r="Q55" i="11" s="1"/>
  <c r="P56" i="11"/>
  <c r="O52" i="11"/>
  <c r="O53" i="11"/>
  <c r="O54" i="11"/>
  <c r="O55" i="11"/>
  <c r="L53" i="11"/>
  <c r="L54" i="11"/>
  <c r="L55" i="11"/>
  <c r="L56" i="11"/>
  <c r="P7" i="11"/>
  <c r="P8" i="11"/>
  <c r="P9" i="11"/>
  <c r="P10" i="11"/>
  <c r="P11" i="11"/>
  <c r="P12" i="11"/>
  <c r="P13" i="11"/>
  <c r="P14" i="11"/>
  <c r="P15" i="11"/>
  <c r="P16" i="11"/>
  <c r="P17" i="11"/>
  <c r="O7" i="11"/>
  <c r="O8" i="11"/>
  <c r="O9" i="11"/>
  <c r="O10" i="11"/>
  <c r="O11" i="11"/>
  <c r="O12" i="11"/>
  <c r="O13" i="11"/>
  <c r="O14" i="11"/>
  <c r="O15" i="11"/>
  <c r="O16" i="11"/>
  <c r="O17" i="11"/>
  <c r="L38" i="11"/>
  <c r="L39" i="11"/>
  <c r="L40" i="11"/>
  <c r="G53" i="11"/>
  <c r="L53" i="10"/>
  <c r="G53" i="10"/>
  <c r="G54" i="10"/>
  <c r="G55" i="10"/>
  <c r="G56" i="10"/>
  <c r="E57" i="10"/>
  <c r="F57" i="10"/>
  <c r="M44" i="9"/>
  <c r="M46" i="9"/>
  <c r="M48" i="9"/>
  <c r="M49" i="9"/>
  <c r="M50" i="9"/>
  <c r="M51" i="9"/>
  <c r="M52" i="9"/>
  <c r="M53" i="9"/>
  <c r="M54" i="9"/>
  <c r="M55" i="9"/>
  <c r="M56" i="9"/>
  <c r="D57" i="9"/>
  <c r="E57" i="9"/>
  <c r="F57" i="9"/>
  <c r="G57" i="9"/>
  <c r="H57" i="9"/>
  <c r="I57" i="9"/>
  <c r="J57" i="9"/>
  <c r="K57" i="9"/>
  <c r="D47" i="9"/>
  <c r="E47" i="9"/>
  <c r="F47" i="9"/>
  <c r="G47" i="9"/>
  <c r="H47" i="9"/>
  <c r="I47" i="9"/>
  <c r="J47" i="9"/>
  <c r="K47" i="9"/>
  <c r="L47" i="9"/>
  <c r="D41" i="9"/>
  <c r="E41" i="9"/>
  <c r="F41" i="9"/>
  <c r="G41" i="9"/>
  <c r="H41" i="9"/>
  <c r="I41" i="9"/>
  <c r="J41" i="9"/>
  <c r="K41" i="9"/>
  <c r="D18" i="9"/>
  <c r="E18" i="9"/>
  <c r="F18" i="9"/>
  <c r="G18" i="9"/>
  <c r="H18" i="9"/>
  <c r="I18" i="9"/>
  <c r="J18" i="9"/>
  <c r="K18" i="9"/>
  <c r="N56" i="9"/>
  <c r="K56" i="18" s="1"/>
  <c r="N55" i="9"/>
  <c r="K55" i="18" s="1"/>
  <c r="N54" i="9"/>
  <c r="K54" i="18" s="1"/>
  <c r="N53" i="9"/>
  <c r="K53" i="18" s="1"/>
  <c r="N52" i="9"/>
  <c r="K52" i="18" s="1"/>
  <c r="S55" i="14" l="1"/>
  <c r="S53" i="14"/>
  <c r="I42" i="9"/>
  <c r="H42" i="9"/>
  <c r="G42" i="9"/>
  <c r="F42" i="9"/>
  <c r="E42" i="9"/>
  <c r="O57" i="11"/>
  <c r="L57" i="9"/>
  <c r="L41" i="9"/>
  <c r="S54" i="14"/>
  <c r="K42" i="9"/>
  <c r="J42" i="9"/>
  <c r="T55" i="14"/>
  <c r="D42" i="9"/>
  <c r="T54" i="14"/>
  <c r="T53" i="14"/>
  <c r="U53" i="14" s="1"/>
  <c r="M57" i="9"/>
  <c r="P57" i="11"/>
  <c r="D57" i="7" l="1"/>
  <c r="E57" i="7"/>
  <c r="F57" i="7"/>
  <c r="K57" i="17" s="1"/>
  <c r="G57" i="7"/>
  <c r="H57" i="7"/>
  <c r="N57" i="17" s="1"/>
  <c r="I57" i="7"/>
  <c r="J57" i="7"/>
  <c r="K57" i="7"/>
  <c r="L57" i="7"/>
  <c r="M57" i="7"/>
  <c r="N57" i="7"/>
  <c r="H49" i="17" l="1"/>
  <c r="H52" i="17"/>
  <c r="H53" i="17"/>
  <c r="H54" i="17"/>
  <c r="H55" i="17"/>
  <c r="L49" i="5"/>
  <c r="L50" i="5"/>
  <c r="L51" i="5"/>
  <c r="L52" i="5"/>
  <c r="L53" i="5"/>
  <c r="L54" i="5"/>
  <c r="L55" i="5"/>
  <c r="L56" i="5"/>
  <c r="K49" i="5"/>
  <c r="K50" i="5"/>
  <c r="K51" i="5"/>
  <c r="K52" i="5"/>
  <c r="K53" i="5"/>
  <c r="K54" i="5"/>
  <c r="O54" i="7" s="1"/>
  <c r="E54" i="16" s="1"/>
  <c r="K55" i="5"/>
  <c r="K56" i="5"/>
  <c r="D45" i="8"/>
  <c r="K45" i="8"/>
  <c r="L45" i="8"/>
  <c r="M45" i="8"/>
  <c r="N45" i="8"/>
  <c r="O45" i="8"/>
  <c r="P45" i="8"/>
  <c r="D47" i="8"/>
  <c r="K47" i="8"/>
  <c r="L47" i="8"/>
  <c r="M47" i="8"/>
  <c r="N47" i="8"/>
  <c r="O47" i="8"/>
  <c r="P47" i="8"/>
  <c r="D41" i="8"/>
  <c r="K41" i="8"/>
  <c r="L41" i="8"/>
  <c r="M41" i="8"/>
  <c r="N41" i="8"/>
  <c r="O41" i="8"/>
  <c r="P41" i="8"/>
  <c r="D47" i="7"/>
  <c r="E47" i="7"/>
  <c r="F47" i="7"/>
  <c r="G47" i="7"/>
  <c r="H47" i="7"/>
  <c r="I47" i="7"/>
  <c r="J47" i="7"/>
  <c r="K47" i="7"/>
  <c r="L47" i="7"/>
  <c r="M47" i="7"/>
  <c r="N47" i="7"/>
  <c r="D45" i="7"/>
  <c r="E45" i="7"/>
  <c r="F45" i="7"/>
  <c r="K45" i="17" s="1"/>
  <c r="G45" i="7"/>
  <c r="H45" i="7"/>
  <c r="N45" i="17" s="1"/>
  <c r="I45" i="7"/>
  <c r="J45" i="7"/>
  <c r="K45" i="7"/>
  <c r="L45" i="7"/>
  <c r="M45" i="7"/>
  <c r="N45" i="7"/>
  <c r="K41" i="17"/>
  <c r="N41" i="17"/>
  <c r="K47" i="17" l="1"/>
  <c r="N47" i="17"/>
  <c r="P56" i="7"/>
  <c r="F56" i="16" s="1"/>
  <c r="O51" i="7"/>
  <c r="E51" i="16" s="1"/>
  <c r="P51" i="7"/>
  <c r="E51" i="17"/>
  <c r="O50" i="7"/>
  <c r="E50" i="16" s="1"/>
  <c r="P50" i="7"/>
  <c r="Q50" i="17" s="1"/>
  <c r="E53" i="17"/>
  <c r="O53" i="7"/>
  <c r="E53" i="16" s="1"/>
  <c r="O49" i="7"/>
  <c r="E49" i="16" s="1"/>
  <c r="E49" i="17"/>
  <c r="P49" i="7"/>
  <c r="O52" i="7"/>
  <c r="E52" i="16" s="1"/>
  <c r="P52" i="7"/>
  <c r="E52" i="17"/>
  <c r="E56" i="17"/>
  <c r="O56" i="7"/>
  <c r="E56" i="16" s="1"/>
  <c r="P55" i="7"/>
  <c r="E54" i="17"/>
  <c r="O55" i="7"/>
  <c r="E55" i="16" s="1"/>
  <c r="E55" i="17"/>
  <c r="E50" i="17"/>
  <c r="P54" i="7"/>
  <c r="P53" i="7"/>
  <c r="D57" i="6"/>
  <c r="E57" i="6"/>
  <c r="F57" i="6"/>
  <c r="G57" i="6"/>
  <c r="H57" i="6"/>
  <c r="K57" i="6"/>
  <c r="L57" i="6"/>
  <c r="N57" i="6" l="1"/>
  <c r="Q56" i="17"/>
  <c r="Q51" i="17"/>
  <c r="F53" i="16"/>
  <c r="G53" i="16" s="1"/>
  <c r="Q53" i="17"/>
  <c r="Q49" i="17"/>
  <c r="Q52" i="17"/>
  <c r="F52" i="16"/>
  <c r="F55" i="16"/>
  <c r="Q55" i="17"/>
  <c r="Q54" i="17"/>
  <c r="F54" i="16"/>
  <c r="D57" i="5"/>
  <c r="E57" i="5"/>
  <c r="E57" i="20" s="1"/>
  <c r="F57" i="5"/>
  <c r="F57" i="20" s="1"/>
  <c r="G57" i="5"/>
  <c r="H57" i="5"/>
  <c r="I57" i="5"/>
  <c r="J57" i="5"/>
  <c r="L57" i="5" s="1"/>
  <c r="L48" i="5"/>
  <c r="D47" i="5"/>
  <c r="E47" i="5"/>
  <c r="E47" i="20" s="1"/>
  <c r="F47" i="5"/>
  <c r="F47" i="20" s="1"/>
  <c r="G47" i="5"/>
  <c r="H47" i="5"/>
  <c r="I47" i="5"/>
  <c r="J47" i="5"/>
  <c r="D45" i="5"/>
  <c r="E45" i="5"/>
  <c r="E45" i="20" s="1"/>
  <c r="F45" i="5"/>
  <c r="F45" i="20" s="1"/>
  <c r="G45" i="5"/>
  <c r="H45" i="5"/>
  <c r="I45" i="5"/>
  <c r="J45" i="5"/>
  <c r="D41" i="5"/>
  <c r="E41" i="5"/>
  <c r="E41" i="20" s="1"/>
  <c r="F41" i="5"/>
  <c r="F41" i="20" s="1"/>
  <c r="G41" i="5"/>
  <c r="H41" i="5"/>
  <c r="I41" i="5"/>
  <c r="J41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L19" i="5"/>
  <c r="D18" i="5"/>
  <c r="E18" i="5"/>
  <c r="E18" i="20" s="1"/>
  <c r="F18" i="5"/>
  <c r="F18" i="20" s="1"/>
  <c r="G18" i="5"/>
  <c r="H18" i="5"/>
  <c r="I18" i="5"/>
  <c r="J18" i="5"/>
  <c r="K7" i="5"/>
  <c r="L7" i="5"/>
  <c r="K8" i="5"/>
  <c r="L8" i="5"/>
  <c r="K9" i="5"/>
  <c r="L9" i="5"/>
  <c r="K10" i="5"/>
  <c r="L10" i="5"/>
  <c r="K11" i="5"/>
  <c r="L11" i="5"/>
  <c r="K12" i="5"/>
  <c r="L12" i="5"/>
  <c r="K13" i="5"/>
  <c r="L13" i="5"/>
  <c r="K14" i="5"/>
  <c r="L14" i="5"/>
  <c r="K15" i="5"/>
  <c r="L15" i="5"/>
  <c r="K16" i="5"/>
  <c r="L16" i="5"/>
  <c r="K17" i="5"/>
  <c r="L17" i="5"/>
  <c r="L6" i="5"/>
  <c r="C57" i="5"/>
  <c r="K57" i="5" l="1"/>
  <c r="H42" i="5"/>
  <c r="H58" i="5" s="1"/>
  <c r="E15" i="17"/>
  <c r="E11" i="17"/>
  <c r="E9" i="17"/>
  <c r="E39" i="17"/>
  <c r="E33" i="17"/>
  <c r="E27" i="17"/>
  <c r="E21" i="17"/>
  <c r="G42" i="5"/>
  <c r="G58" i="5" s="1"/>
  <c r="E19" i="17"/>
  <c r="E48" i="17"/>
  <c r="E37" i="17"/>
  <c r="E31" i="17"/>
  <c r="E25" i="17"/>
  <c r="E16" i="17"/>
  <c r="E14" i="17"/>
  <c r="E12" i="17"/>
  <c r="E10" i="17"/>
  <c r="E8" i="17"/>
  <c r="E40" i="17"/>
  <c r="E36" i="17"/>
  <c r="E34" i="17"/>
  <c r="E32" i="17"/>
  <c r="E30" i="17"/>
  <c r="E28" i="17"/>
  <c r="E26" i="17"/>
  <c r="E24" i="17"/>
  <c r="E22" i="17"/>
  <c r="E20" i="17"/>
  <c r="E6" i="17"/>
  <c r="E17" i="17"/>
  <c r="E13" i="17"/>
  <c r="E7" i="17"/>
  <c r="E35" i="17"/>
  <c r="E29" i="17"/>
  <c r="E23" i="17"/>
  <c r="L41" i="5"/>
  <c r="L18" i="5"/>
  <c r="F42" i="5"/>
  <c r="J42" i="5"/>
  <c r="J58" i="5" s="1"/>
  <c r="I42" i="5"/>
  <c r="I58" i="5" s="1"/>
  <c r="E42" i="5"/>
  <c r="D42" i="5"/>
  <c r="D58" i="5" s="1"/>
  <c r="G59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3" i="3"/>
  <c r="D44" i="3"/>
  <c r="D46" i="3"/>
  <c r="D48" i="3"/>
  <c r="D49" i="3"/>
  <c r="D50" i="3"/>
  <c r="D51" i="3"/>
  <c r="D52" i="3"/>
  <c r="D53" i="3"/>
  <c r="D54" i="3"/>
  <c r="D55" i="3"/>
  <c r="D56" i="3"/>
  <c r="D58" i="3"/>
  <c r="D7" i="3"/>
  <c r="D8" i="3"/>
  <c r="D9" i="3"/>
  <c r="D10" i="3"/>
  <c r="D11" i="3"/>
  <c r="D12" i="3"/>
  <c r="D13" i="3"/>
  <c r="D14" i="3"/>
  <c r="D15" i="3"/>
  <c r="D16" i="3"/>
  <c r="D17" i="3"/>
  <c r="D6" i="3"/>
  <c r="H7" i="3"/>
  <c r="H8" i="3"/>
  <c r="H9" i="3"/>
  <c r="H10" i="3"/>
  <c r="H6" i="3"/>
  <c r="E57" i="17" l="1"/>
  <c r="L42" i="5"/>
  <c r="E58" i="5"/>
  <c r="E42" i="20"/>
  <c r="D59" i="3"/>
  <c r="F58" i="5"/>
  <c r="F42" i="20"/>
  <c r="F58" i="20" l="1"/>
  <c r="E58" i="20"/>
  <c r="J46" i="3"/>
  <c r="I46" i="3"/>
  <c r="J48" i="3"/>
  <c r="J49" i="3"/>
  <c r="J50" i="3"/>
  <c r="J51" i="3"/>
  <c r="J52" i="3"/>
  <c r="J53" i="3"/>
  <c r="J54" i="3"/>
  <c r="J55" i="3"/>
  <c r="J56" i="3"/>
  <c r="J38" i="3"/>
  <c r="J43" i="3"/>
  <c r="J44" i="3"/>
  <c r="J19" i="3"/>
  <c r="J20" i="3"/>
  <c r="J21" i="3"/>
  <c r="J22" i="3"/>
  <c r="J23" i="3"/>
  <c r="J7" i="3"/>
  <c r="J8" i="3"/>
  <c r="J9" i="3"/>
  <c r="J10" i="3"/>
  <c r="J11" i="3"/>
  <c r="J12" i="3"/>
  <c r="J13" i="3"/>
  <c r="J14" i="3"/>
  <c r="J15" i="3"/>
  <c r="J16" i="3"/>
  <c r="J17" i="3"/>
  <c r="O39" i="6" l="1"/>
  <c r="J39" i="3"/>
  <c r="O26" i="6"/>
  <c r="J26" i="3"/>
  <c r="O36" i="6"/>
  <c r="J36" i="3"/>
  <c r="O24" i="6"/>
  <c r="J24" i="3"/>
  <c r="O35" i="6"/>
  <c r="J35" i="3"/>
  <c r="O34" i="6"/>
  <c r="J34" i="3"/>
  <c r="O30" i="6"/>
  <c r="J30" i="3"/>
  <c r="O28" i="6"/>
  <c r="J28" i="3"/>
  <c r="O40" i="6"/>
  <c r="J40" i="3"/>
  <c r="O27" i="6"/>
  <c r="J27" i="3"/>
  <c r="O33" i="6"/>
  <c r="J33" i="3"/>
  <c r="O32" i="6"/>
  <c r="J32" i="3"/>
  <c r="O31" i="6"/>
  <c r="J31" i="3"/>
  <c r="O29" i="6"/>
  <c r="J29" i="3"/>
  <c r="J58" i="3"/>
  <c r="O37" i="6"/>
  <c r="J37" i="3"/>
  <c r="O25" i="6"/>
  <c r="J25" i="3"/>
  <c r="I6" i="3"/>
  <c r="I37" i="3"/>
  <c r="I25" i="3"/>
  <c r="I43" i="3"/>
  <c r="I48" i="3"/>
  <c r="I17" i="3"/>
  <c r="I36" i="3"/>
  <c r="I28" i="3"/>
  <c r="I16" i="3"/>
  <c r="I8" i="3"/>
  <c r="I31" i="3"/>
  <c r="I27" i="3"/>
  <c r="I23" i="3"/>
  <c r="I19" i="3"/>
  <c r="I39" i="3"/>
  <c r="I10" i="3"/>
  <c r="I29" i="3"/>
  <c r="I9" i="3"/>
  <c r="I24" i="3"/>
  <c r="I12" i="3"/>
  <c r="I35" i="3"/>
  <c r="I15" i="3"/>
  <c r="I11" i="3"/>
  <c r="I7" i="3"/>
  <c r="I34" i="3"/>
  <c r="I30" i="3"/>
  <c r="I26" i="3"/>
  <c r="I22" i="3"/>
  <c r="I44" i="3"/>
  <c r="I38" i="3"/>
  <c r="I49" i="3"/>
  <c r="I14" i="3"/>
  <c r="I33" i="3"/>
  <c r="I21" i="3"/>
  <c r="I13" i="3"/>
  <c r="I32" i="3"/>
  <c r="I20" i="3"/>
  <c r="I40" i="3"/>
  <c r="O51" i="6"/>
  <c r="I51" i="3"/>
  <c r="S53" i="8"/>
  <c r="O53" i="6"/>
  <c r="M53" i="5"/>
  <c r="Q53" i="7"/>
  <c r="I53" i="3"/>
  <c r="O50" i="6"/>
  <c r="I50" i="3"/>
  <c r="O56" i="6"/>
  <c r="S56" i="8"/>
  <c r="Q56" i="7"/>
  <c r="I56" i="3"/>
  <c r="O55" i="6"/>
  <c r="S55" i="8"/>
  <c r="Q55" i="7"/>
  <c r="M55" i="5"/>
  <c r="I55" i="3"/>
  <c r="O52" i="6"/>
  <c r="S52" i="8"/>
  <c r="I52" i="3"/>
  <c r="O54" i="6"/>
  <c r="M54" i="5"/>
  <c r="Q54" i="7"/>
  <c r="S54" i="8"/>
  <c r="I54" i="3"/>
  <c r="J59" i="3"/>
  <c r="I58" i="3"/>
  <c r="I59" i="3" s="1"/>
  <c r="F57" i="2"/>
  <c r="G57" i="2"/>
  <c r="H57" i="2"/>
  <c r="F57" i="3" l="1"/>
  <c r="F52" i="1"/>
  <c r="F47" i="1"/>
  <c r="F48" i="1"/>
  <c r="F49" i="1"/>
  <c r="F50" i="1"/>
  <c r="F51" i="1"/>
  <c r="D56" i="1"/>
  <c r="E56" i="1"/>
  <c r="G56" i="1"/>
  <c r="C56" i="1"/>
  <c r="D46" i="1"/>
  <c r="E46" i="1"/>
  <c r="G46" i="1"/>
  <c r="D44" i="1"/>
  <c r="E44" i="1"/>
  <c r="G44" i="1"/>
  <c r="D40" i="1"/>
  <c r="E40" i="1"/>
  <c r="G40" i="1"/>
  <c r="D18" i="1"/>
  <c r="E18" i="1"/>
  <c r="G18" i="1"/>
  <c r="C40" i="1"/>
  <c r="C44" i="1"/>
  <c r="C46" i="1"/>
  <c r="E41" i="1" l="1"/>
  <c r="G41" i="1"/>
  <c r="D41" i="1"/>
  <c r="C19" i="20" l="1"/>
  <c r="D19" i="20"/>
  <c r="C20" i="20"/>
  <c r="D20" i="20"/>
  <c r="C21" i="20"/>
  <c r="D21" i="20"/>
  <c r="C22" i="20"/>
  <c r="D22" i="20"/>
  <c r="C23" i="20"/>
  <c r="D23" i="20"/>
  <c r="C26" i="20"/>
  <c r="D26" i="20"/>
  <c r="C27" i="20"/>
  <c r="D27" i="20"/>
  <c r="C28" i="20"/>
  <c r="D28" i="20"/>
  <c r="C29" i="20"/>
  <c r="D29" i="20"/>
  <c r="D30" i="20"/>
  <c r="C31" i="20"/>
  <c r="D31" i="20"/>
  <c r="C32" i="20"/>
  <c r="D32" i="20"/>
  <c r="C33" i="20"/>
  <c r="D33" i="20"/>
  <c r="C34" i="20"/>
  <c r="D34" i="20"/>
  <c r="C35" i="20"/>
  <c r="D35" i="20"/>
  <c r="C36" i="20"/>
  <c r="D36" i="20"/>
  <c r="C37" i="20"/>
  <c r="D37" i="20"/>
  <c r="C38" i="20"/>
  <c r="D38" i="20"/>
  <c r="D40" i="20"/>
  <c r="C43" i="20"/>
  <c r="D43" i="20"/>
  <c r="C44" i="20"/>
  <c r="D44" i="20"/>
  <c r="C46" i="20"/>
  <c r="D46" i="20"/>
  <c r="C48" i="20"/>
  <c r="D48" i="20"/>
  <c r="C49" i="20"/>
  <c r="D49" i="20"/>
  <c r="C50" i="20"/>
  <c r="D50" i="20"/>
  <c r="C7" i="20"/>
  <c r="D7" i="20"/>
  <c r="C8" i="20"/>
  <c r="D8" i="20"/>
  <c r="C9" i="20"/>
  <c r="D9" i="20"/>
  <c r="C10" i="20"/>
  <c r="D10" i="20"/>
  <c r="C11" i="20"/>
  <c r="D11" i="20"/>
  <c r="C13" i="20"/>
  <c r="D13" i="20"/>
  <c r="C14" i="20"/>
  <c r="D14" i="20"/>
  <c r="C15" i="20"/>
  <c r="D15" i="20"/>
  <c r="C17" i="20"/>
  <c r="D17" i="20"/>
  <c r="D6" i="20"/>
  <c r="C6" i="20"/>
  <c r="W57" i="19"/>
  <c r="C18" i="19"/>
  <c r="D18" i="19"/>
  <c r="E18" i="19"/>
  <c r="F18" i="19"/>
  <c r="AA57" i="19" l="1"/>
  <c r="F10" i="1" l="1"/>
  <c r="F11" i="1"/>
  <c r="F12" i="1"/>
  <c r="F13" i="1"/>
  <c r="F14" i="1"/>
  <c r="F15" i="1"/>
  <c r="F16" i="1"/>
  <c r="F17" i="1"/>
  <c r="F6" i="1"/>
  <c r="F7" i="1"/>
  <c r="F8" i="1"/>
  <c r="F9" i="1"/>
  <c r="F18" i="1" l="1"/>
  <c r="M18" i="8" l="1"/>
  <c r="M42" i="8" s="1"/>
  <c r="N18" i="8"/>
  <c r="N42" i="8" s="1"/>
  <c r="D41" i="22" l="1"/>
  <c r="E41" i="22"/>
  <c r="F41" i="22"/>
  <c r="G41" i="22"/>
  <c r="H41" i="22"/>
  <c r="I41" i="22"/>
  <c r="J41" i="22"/>
  <c r="C41" i="22"/>
  <c r="F41" i="21"/>
  <c r="G41" i="21"/>
  <c r="H41" i="21"/>
  <c r="I41" i="21"/>
  <c r="J41" i="21"/>
  <c r="M41" i="21"/>
  <c r="N41" i="21"/>
  <c r="E41" i="21"/>
  <c r="D57" i="20"/>
  <c r="V7" i="19" l="1"/>
  <c r="V8" i="19"/>
  <c r="V9" i="19"/>
  <c r="V10" i="19"/>
  <c r="V11" i="19"/>
  <c r="V12" i="19"/>
  <c r="V13" i="19"/>
  <c r="V14" i="19"/>
  <c r="V15" i="19"/>
  <c r="V16" i="19"/>
  <c r="V17" i="19"/>
  <c r="V26" i="19"/>
  <c r="V27" i="19"/>
  <c r="V28" i="19"/>
  <c r="V43" i="19"/>
  <c r="V44" i="19"/>
  <c r="V46" i="19"/>
  <c r="Q7" i="19"/>
  <c r="Q8" i="19"/>
  <c r="Q10" i="19"/>
  <c r="Q11" i="19"/>
  <c r="Q15" i="19"/>
  <c r="Q17" i="19"/>
  <c r="Q43" i="19"/>
  <c r="Q44" i="19"/>
  <c r="Q46" i="19"/>
  <c r="L7" i="19"/>
  <c r="L8" i="19"/>
  <c r="L10" i="19"/>
  <c r="L11" i="19"/>
  <c r="L12" i="19"/>
  <c r="L13" i="19"/>
  <c r="L14" i="19"/>
  <c r="L15" i="19"/>
  <c r="L16" i="19"/>
  <c r="L17" i="19"/>
  <c r="L19" i="19"/>
  <c r="L28" i="19"/>
  <c r="L43" i="19"/>
  <c r="L44" i="19"/>
  <c r="G7" i="19"/>
  <c r="G8" i="19"/>
  <c r="G9" i="19"/>
  <c r="G10" i="19"/>
  <c r="G11" i="19"/>
  <c r="G12" i="19"/>
  <c r="G13" i="19"/>
  <c r="G14" i="19"/>
  <c r="G15" i="19"/>
  <c r="G16" i="19"/>
  <c r="G17" i="19"/>
  <c r="G19" i="19"/>
  <c r="G43" i="19"/>
  <c r="G44" i="19"/>
  <c r="D45" i="19"/>
  <c r="E45" i="19"/>
  <c r="F45" i="19"/>
  <c r="H45" i="19"/>
  <c r="I45" i="19"/>
  <c r="J45" i="19"/>
  <c r="K45" i="19"/>
  <c r="M45" i="19"/>
  <c r="N45" i="19"/>
  <c r="O45" i="19"/>
  <c r="P45" i="19"/>
  <c r="R45" i="19"/>
  <c r="W45" i="19"/>
  <c r="AA45" i="19"/>
  <c r="C45" i="19"/>
  <c r="V45" i="19" l="1"/>
  <c r="Q45" i="19"/>
  <c r="L45" i="19"/>
  <c r="G45" i="19"/>
  <c r="N57" i="13"/>
  <c r="O57" i="13"/>
  <c r="P57" i="13"/>
  <c r="I57" i="13"/>
  <c r="J57" i="13"/>
  <c r="K57" i="13"/>
  <c r="N45" i="13"/>
  <c r="O45" i="13"/>
  <c r="P45" i="13"/>
  <c r="I45" i="13"/>
  <c r="J45" i="13"/>
  <c r="K45" i="13"/>
  <c r="N41" i="13"/>
  <c r="O41" i="13"/>
  <c r="P41" i="13"/>
  <c r="I41" i="13"/>
  <c r="J41" i="13"/>
  <c r="K41" i="13"/>
  <c r="P18" i="13"/>
  <c r="O18" i="13"/>
  <c r="N18" i="13"/>
  <c r="M18" i="13"/>
  <c r="I18" i="13"/>
  <c r="J18" i="13"/>
  <c r="K18" i="13"/>
  <c r="I42" i="13" l="1"/>
  <c r="N42" i="13"/>
  <c r="O42" i="13"/>
  <c r="P42" i="13"/>
  <c r="K42" i="13"/>
  <c r="J42" i="13"/>
  <c r="C41" i="15" l="1"/>
  <c r="P41" i="14"/>
  <c r="O41" i="14"/>
  <c r="N41" i="14"/>
  <c r="M41" i="14"/>
  <c r="K41" i="14"/>
  <c r="J41" i="14"/>
  <c r="I41" i="14"/>
  <c r="H41" i="14"/>
  <c r="D41" i="14"/>
  <c r="E41" i="14"/>
  <c r="F41" i="14"/>
  <c r="C41" i="14"/>
  <c r="M57" i="13"/>
  <c r="M41" i="13"/>
  <c r="H41" i="13"/>
  <c r="O46" i="12"/>
  <c r="O48" i="12"/>
  <c r="O57" i="12" s="1"/>
  <c r="C57" i="12"/>
  <c r="C41" i="12"/>
  <c r="G44" i="11"/>
  <c r="J41" i="11"/>
  <c r="K41" i="11"/>
  <c r="G7" i="11"/>
  <c r="G8" i="11"/>
  <c r="G9" i="11"/>
  <c r="G10" i="11"/>
  <c r="G11" i="11"/>
  <c r="G12" i="11"/>
  <c r="G13" i="11"/>
  <c r="G14" i="11"/>
  <c r="G15" i="11"/>
  <c r="G16" i="11"/>
  <c r="G17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3" i="11"/>
  <c r="G46" i="11"/>
  <c r="G47" i="11" s="1"/>
  <c r="G48" i="11"/>
  <c r="G49" i="11"/>
  <c r="G50" i="11"/>
  <c r="G51" i="11"/>
  <c r="G52" i="11"/>
  <c r="G54" i="11"/>
  <c r="G55" i="11"/>
  <c r="G56" i="11"/>
  <c r="I41" i="11"/>
  <c r="H41" i="11"/>
  <c r="D41" i="11"/>
  <c r="C41" i="11"/>
  <c r="I57" i="10"/>
  <c r="K57" i="10"/>
  <c r="J57" i="10"/>
  <c r="C57" i="20" s="1"/>
  <c r="H57" i="10"/>
  <c r="D57" i="10"/>
  <c r="N57" i="11" s="1"/>
  <c r="C57" i="10"/>
  <c r="K41" i="10"/>
  <c r="J41" i="10"/>
  <c r="C41" i="20" s="1"/>
  <c r="I41" i="10"/>
  <c r="H41" i="10"/>
  <c r="E41" i="10"/>
  <c r="F41" i="10"/>
  <c r="D41" i="10"/>
  <c r="C41" i="10"/>
  <c r="Q55" i="14"/>
  <c r="L55" i="14"/>
  <c r="Q55" i="13"/>
  <c r="L55" i="13"/>
  <c r="Q56" i="12"/>
  <c r="Q55" i="12"/>
  <c r="L56" i="10"/>
  <c r="P7" i="15"/>
  <c r="P8" i="15"/>
  <c r="P9" i="15"/>
  <c r="P10" i="15"/>
  <c r="P11" i="15"/>
  <c r="P12" i="15"/>
  <c r="P13" i="15"/>
  <c r="P14" i="15"/>
  <c r="P15" i="15"/>
  <c r="P16" i="15"/>
  <c r="P17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3" i="15"/>
  <c r="P34" i="15"/>
  <c r="P35" i="15"/>
  <c r="P36" i="15"/>
  <c r="P37" i="15"/>
  <c r="P38" i="15"/>
  <c r="P39" i="15"/>
  <c r="P40" i="15"/>
  <c r="O7" i="15"/>
  <c r="O8" i="15"/>
  <c r="O9" i="15"/>
  <c r="O10" i="15"/>
  <c r="O11" i="15"/>
  <c r="O12" i="15"/>
  <c r="O13" i="15"/>
  <c r="O14" i="15"/>
  <c r="O15" i="15"/>
  <c r="O16" i="15"/>
  <c r="O17" i="15"/>
  <c r="O19" i="15"/>
  <c r="O20" i="15"/>
  <c r="O21" i="15"/>
  <c r="O22" i="15"/>
  <c r="O23" i="15"/>
  <c r="O24" i="15"/>
  <c r="O25" i="15"/>
  <c r="O26" i="15"/>
  <c r="O27" i="15"/>
  <c r="O28" i="15"/>
  <c r="O29" i="15"/>
  <c r="O30" i="15"/>
  <c r="O31" i="15"/>
  <c r="O32" i="15"/>
  <c r="O33" i="15"/>
  <c r="O34" i="15"/>
  <c r="O35" i="15"/>
  <c r="O36" i="15"/>
  <c r="O37" i="15"/>
  <c r="O38" i="15"/>
  <c r="O39" i="15"/>
  <c r="O40" i="15"/>
  <c r="O43" i="15"/>
  <c r="L29" i="14"/>
  <c r="L30" i="14"/>
  <c r="L31" i="14"/>
  <c r="L32" i="14"/>
  <c r="L33" i="14"/>
  <c r="L34" i="14"/>
  <c r="L35" i="14"/>
  <c r="L36" i="14"/>
  <c r="L37" i="14"/>
  <c r="L38" i="14"/>
  <c r="L39" i="14"/>
  <c r="L40" i="14"/>
  <c r="G31" i="14"/>
  <c r="G32" i="14"/>
  <c r="G33" i="14"/>
  <c r="G34" i="14"/>
  <c r="G35" i="14"/>
  <c r="G36" i="14"/>
  <c r="G37" i="14"/>
  <c r="G38" i="14"/>
  <c r="G39" i="14"/>
  <c r="G40" i="14"/>
  <c r="Q7" i="13"/>
  <c r="Q8" i="13"/>
  <c r="Q9" i="13"/>
  <c r="Q10" i="13"/>
  <c r="Q11" i="13"/>
  <c r="Q12" i="13"/>
  <c r="Q13" i="13"/>
  <c r="Q14" i="13"/>
  <c r="Q15" i="13"/>
  <c r="Q16" i="13"/>
  <c r="Q17" i="13"/>
  <c r="Q19" i="13"/>
  <c r="Q20" i="13"/>
  <c r="Q21" i="13"/>
  <c r="Q22" i="13"/>
  <c r="Q23" i="13"/>
  <c r="Q24" i="13"/>
  <c r="Q25" i="13"/>
  <c r="Q26" i="13"/>
  <c r="Q27" i="13"/>
  <c r="Q28" i="13"/>
  <c r="Q29" i="13"/>
  <c r="Q30" i="13"/>
  <c r="Q31" i="13"/>
  <c r="Q32" i="13"/>
  <c r="Q33" i="13"/>
  <c r="Q34" i="13"/>
  <c r="Q35" i="13"/>
  <c r="Q36" i="13"/>
  <c r="Q37" i="13"/>
  <c r="Q38" i="13"/>
  <c r="Q39" i="13"/>
  <c r="Q40" i="13"/>
  <c r="Q43" i="13"/>
  <c r="Q44" i="13"/>
  <c r="Q46" i="13"/>
  <c r="Q48" i="13"/>
  <c r="Q49" i="13"/>
  <c r="Q50" i="13"/>
  <c r="Q51" i="13"/>
  <c r="Q52" i="13"/>
  <c r="Q54" i="13"/>
  <c r="Q56" i="13"/>
  <c r="L7" i="13"/>
  <c r="L8" i="13"/>
  <c r="L9" i="13"/>
  <c r="L10" i="13"/>
  <c r="L11" i="13"/>
  <c r="L12" i="13"/>
  <c r="L13" i="13"/>
  <c r="L14" i="13"/>
  <c r="L15" i="13"/>
  <c r="L16" i="13"/>
  <c r="L17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5" i="13"/>
  <c r="L36" i="13"/>
  <c r="L37" i="13"/>
  <c r="L38" i="13"/>
  <c r="L39" i="13"/>
  <c r="L40" i="13"/>
  <c r="L43" i="13"/>
  <c r="L44" i="13"/>
  <c r="L46" i="13"/>
  <c r="L48" i="13"/>
  <c r="L49" i="13"/>
  <c r="L50" i="13"/>
  <c r="L51" i="13"/>
  <c r="L52" i="13"/>
  <c r="L54" i="13"/>
  <c r="L56" i="13"/>
  <c r="G7" i="13"/>
  <c r="G8" i="13"/>
  <c r="G9" i="13"/>
  <c r="G10" i="13"/>
  <c r="G11" i="13"/>
  <c r="G12" i="13"/>
  <c r="G13" i="13"/>
  <c r="G14" i="13"/>
  <c r="G15" i="13"/>
  <c r="G16" i="13"/>
  <c r="G17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3" i="13"/>
  <c r="G44" i="13"/>
  <c r="G46" i="13"/>
  <c r="G48" i="13"/>
  <c r="G49" i="13"/>
  <c r="G50" i="13"/>
  <c r="G51" i="13"/>
  <c r="G52" i="13"/>
  <c r="G54" i="13"/>
  <c r="G56" i="13"/>
  <c r="P27" i="12"/>
  <c r="P28" i="12"/>
  <c r="P29" i="12"/>
  <c r="P30" i="12"/>
  <c r="P31" i="12"/>
  <c r="P32" i="12"/>
  <c r="P33" i="12"/>
  <c r="P34" i="12"/>
  <c r="P35" i="12"/>
  <c r="P36" i="12"/>
  <c r="P37" i="12"/>
  <c r="P38" i="12"/>
  <c r="Q38" i="12" s="1"/>
  <c r="P39" i="12"/>
  <c r="P40" i="12"/>
  <c r="P43" i="12"/>
  <c r="P44" i="12"/>
  <c r="P46" i="12"/>
  <c r="P48" i="12"/>
  <c r="O28" i="12"/>
  <c r="O29" i="12"/>
  <c r="O30" i="12"/>
  <c r="O31" i="12"/>
  <c r="O32" i="12"/>
  <c r="O33" i="12"/>
  <c r="O34" i="12"/>
  <c r="O35" i="12"/>
  <c r="O36" i="12"/>
  <c r="O37" i="12"/>
  <c r="O38" i="12"/>
  <c r="O39" i="12"/>
  <c r="O40" i="12"/>
  <c r="O43" i="12"/>
  <c r="O44" i="12"/>
  <c r="O19" i="11"/>
  <c r="P19" i="11"/>
  <c r="O20" i="11"/>
  <c r="P20" i="11"/>
  <c r="O21" i="11"/>
  <c r="P21" i="11"/>
  <c r="O22" i="11"/>
  <c r="P22" i="11"/>
  <c r="O23" i="11"/>
  <c r="P23" i="11"/>
  <c r="O24" i="11"/>
  <c r="P24" i="11"/>
  <c r="O25" i="11"/>
  <c r="P25" i="11"/>
  <c r="O26" i="11"/>
  <c r="P26" i="11"/>
  <c r="O27" i="11"/>
  <c r="P27" i="11"/>
  <c r="O28" i="11"/>
  <c r="P28" i="11"/>
  <c r="O29" i="11"/>
  <c r="P29" i="11"/>
  <c r="O30" i="11"/>
  <c r="P30" i="11"/>
  <c r="O31" i="11"/>
  <c r="P31" i="11"/>
  <c r="O32" i="11"/>
  <c r="P32" i="11"/>
  <c r="O33" i="11"/>
  <c r="P33" i="11"/>
  <c r="O34" i="11"/>
  <c r="P34" i="11"/>
  <c r="O35" i="11"/>
  <c r="P35" i="11"/>
  <c r="O36" i="11"/>
  <c r="P36" i="11"/>
  <c r="O37" i="11"/>
  <c r="P37" i="11"/>
  <c r="O38" i="11"/>
  <c r="S38" i="14" s="1"/>
  <c r="P38" i="11"/>
  <c r="O39" i="11"/>
  <c r="P39" i="11"/>
  <c r="O40" i="11"/>
  <c r="P40" i="11"/>
  <c r="O43" i="11"/>
  <c r="P43" i="11"/>
  <c r="O44" i="11"/>
  <c r="P44" i="11"/>
  <c r="O46" i="11"/>
  <c r="O47" i="11" s="1"/>
  <c r="P46" i="11"/>
  <c r="O48" i="11"/>
  <c r="P48" i="11"/>
  <c r="O49" i="11"/>
  <c r="P49" i="11"/>
  <c r="O50" i="11"/>
  <c r="P50" i="11"/>
  <c r="O51" i="11"/>
  <c r="P51" i="11"/>
  <c r="P52" i="11"/>
  <c r="O56" i="11"/>
  <c r="P6" i="11"/>
  <c r="O6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R38" i="14" s="1"/>
  <c r="N39" i="11"/>
  <c r="R39" i="14" s="1"/>
  <c r="N40" i="11"/>
  <c r="R40" i="14" s="1"/>
  <c r="N43" i="11"/>
  <c r="R43" i="14" s="1"/>
  <c r="N44" i="11"/>
  <c r="N46" i="11"/>
  <c r="N48" i="11"/>
  <c r="N49" i="11"/>
  <c r="N50" i="11"/>
  <c r="N51" i="11"/>
  <c r="N52" i="11"/>
  <c r="N54" i="11"/>
  <c r="N56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Q38" i="14" s="1"/>
  <c r="M39" i="11"/>
  <c r="Q39" i="14" s="1"/>
  <c r="M40" i="11"/>
  <c r="Q40" i="14" s="1"/>
  <c r="M43" i="11"/>
  <c r="Q43" i="14" s="1"/>
  <c r="M44" i="11"/>
  <c r="Q44" i="14" s="1"/>
  <c r="M46" i="11"/>
  <c r="M48" i="11"/>
  <c r="M49" i="11"/>
  <c r="M50" i="11"/>
  <c r="M51" i="11"/>
  <c r="M52" i="11"/>
  <c r="M54" i="11"/>
  <c r="Q54" i="14" s="1"/>
  <c r="M56" i="11"/>
  <c r="Q56" i="14" s="1"/>
  <c r="O19" i="12"/>
  <c r="P19" i="12"/>
  <c r="O20" i="12"/>
  <c r="P20" i="12"/>
  <c r="T20" i="14" s="1"/>
  <c r="O21" i="12"/>
  <c r="P21" i="12"/>
  <c r="O22" i="12"/>
  <c r="P22" i="12"/>
  <c r="T22" i="14" s="1"/>
  <c r="O23" i="12"/>
  <c r="P23" i="12"/>
  <c r="O24" i="12"/>
  <c r="P24" i="12"/>
  <c r="T24" i="14" s="1"/>
  <c r="O25" i="12"/>
  <c r="P25" i="12"/>
  <c r="O26" i="12"/>
  <c r="P26" i="12"/>
  <c r="T26" i="14" s="1"/>
  <c r="O27" i="12"/>
  <c r="P17" i="12"/>
  <c r="T17" i="14" s="1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9" i="10"/>
  <c r="G40" i="10"/>
  <c r="L38" i="10"/>
  <c r="L39" i="10"/>
  <c r="L40" i="10"/>
  <c r="L43" i="10"/>
  <c r="L44" i="10"/>
  <c r="L46" i="10"/>
  <c r="L48" i="10"/>
  <c r="L49" i="10"/>
  <c r="L50" i="10"/>
  <c r="L51" i="10"/>
  <c r="L52" i="10"/>
  <c r="L54" i="10"/>
  <c r="L55" i="10"/>
  <c r="L7" i="10"/>
  <c r="L8" i="10"/>
  <c r="L9" i="10"/>
  <c r="L10" i="10"/>
  <c r="L11" i="10"/>
  <c r="L12" i="10"/>
  <c r="L13" i="10"/>
  <c r="L14" i="10"/>
  <c r="L15" i="10"/>
  <c r="L16" i="10"/>
  <c r="L17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F42" i="1"/>
  <c r="F43" i="1"/>
  <c r="F57" i="1"/>
  <c r="T38" i="14" l="1"/>
  <c r="S26" i="14"/>
  <c r="S22" i="14"/>
  <c r="S46" i="14"/>
  <c r="T46" i="14"/>
  <c r="O41" i="15"/>
  <c r="P41" i="15"/>
  <c r="P57" i="12"/>
  <c r="Q57" i="12" s="1"/>
  <c r="P41" i="12"/>
  <c r="O41" i="12"/>
  <c r="S25" i="14"/>
  <c r="S21" i="14"/>
  <c r="P41" i="11"/>
  <c r="S40" i="14"/>
  <c r="S37" i="14"/>
  <c r="S29" i="14"/>
  <c r="T37" i="14"/>
  <c r="T29" i="14"/>
  <c r="S39" i="14"/>
  <c r="S27" i="14"/>
  <c r="S23" i="14"/>
  <c r="T25" i="14"/>
  <c r="T21" i="14"/>
  <c r="T30" i="14"/>
  <c r="S36" i="14"/>
  <c r="S28" i="14"/>
  <c r="S24" i="14"/>
  <c r="S20" i="14"/>
  <c r="S35" i="14"/>
  <c r="T36" i="14"/>
  <c r="T28" i="14"/>
  <c r="T23" i="14"/>
  <c r="T19" i="14"/>
  <c r="S34" i="14"/>
  <c r="T35" i="14"/>
  <c r="T27" i="14"/>
  <c r="S33" i="14"/>
  <c r="T34" i="14"/>
  <c r="S32" i="14"/>
  <c r="T33" i="14"/>
  <c r="S31" i="14"/>
  <c r="T32" i="14"/>
  <c r="S30" i="14"/>
  <c r="T31" i="14"/>
  <c r="Q40" i="12"/>
  <c r="T40" i="14"/>
  <c r="U40" i="14" s="1"/>
  <c r="Q39" i="12"/>
  <c r="T39" i="14"/>
  <c r="U39" i="14" s="1"/>
  <c r="O41" i="11"/>
  <c r="Q37" i="15"/>
  <c r="Q40" i="15"/>
  <c r="Q39" i="15"/>
  <c r="Q38" i="15"/>
  <c r="Q54" i="11"/>
  <c r="F40" i="1"/>
  <c r="Q46" i="14"/>
  <c r="M47" i="11"/>
  <c r="Q56" i="11"/>
  <c r="F44" i="1"/>
  <c r="G41" i="11"/>
  <c r="R46" i="14"/>
  <c r="N47" i="11"/>
  <c r="Q46" i="11"/>
  <c r="Q47" i="11" s="1"/>
  <c r="P47" i="11"/>
  <c r="S56" i="14"/>
  <c r="L41" i="10"/>
  <c r="D41" i="20"/>
  <c r="S19" i="14"/>
  <c r="Q38" i="11"/>
  <c r="U38" i="14"/>
  <c r="Q40" i="11"/>
  <c r="Q36" i="11"/>
  <c r="Q32" i="11"/>
  <c r="Q28" i="11"/>
  <c r="Q24" i="11"/>
  <c r="Q34" i="11"/>
  <c r="Q30" i="11"/>
  <c r="Q26" i="11"/>
  <c r="Q51" i="11"/>
  <c r="Q49" i="11"/>
  <c r="Q43" i="11"/>
  <c r="Q39" i="11"/>
  <c r="Q37" i="11"/>
  <c r="Q35" i="11"/>
  <c r="Q33" i="11"/>
  <c r="Q31" i="11"/>
  <c r="Q29" i="11"/>
  <c r="Q27" i="11"/>
  <c r="Q25" i="11"/>
  <c r="Q23" i="11"/>
  <c r="Q52" i="11"/>
  <c r="Q50" i="11"/>
  <c r="Q48" i="11"/>
  <c r="Q44" i="11"/>
  <c r="T56" i="14"/>
  <c r="U55" i="14"/>
  <c r="N41" i="11"/>
  <c r="Q41" i="11" l="1"/>
  <c r="F41" i="1"/>
  <c r="U56" i="14"/>
  <c r="F45" i="1" l="1"/>
  <c r="D57" i="24"/>
  <c r="E57" i="24"/>
  <c r="F57" i="24"/>
  <c r="G57" i="24"/>
  <c r="H57" i="24"/>
  <c r="I57" i="24"/>
  <c r="J57" i="24"/>
  <c r="K57" i="24"/>
  <c r="L57" i="24"/>
  <c r="M57" i="24"/>
  <c r="N57" i="24"/>
  <c r="C57" i="24"/>
  <c r="C57" i="26"/>
  <c r="F46" i="1" l="1"/>
  <c r="F18" i="21"/>
  <c r="E18" i="21"/>
  <c r="F42" i="21" l="1"/>
  <c r="K57" i="15" l="1"/>
  <c r="L57" i="15"/>
  <c r="M57" i="15"/>
  <c r="N57" i="15"/>
  <c r="D47" i="15"/>
  <c r="E47" i="15"/>
  <c r="F47" i="15"/>
  <c r="G47" i="15"/>
  <c r="H47" i="15"/>
  <c r="I47" i="15"/>
  <c r="J47" i="15"/>
  <c r="K47" i="15"/>
  <c r="L47" i="15"/>
  <c r="M47" i="15"/>
  <c r="N47" i="15"/>
  <c r="D45" i="15"/>
  <c r="E45" i="15"/>
  <c r="F45" i="15"/>
  <c r="G45" i="15"/>
  <c r="H45" i="15"/>
  <c r="I45" i="15"/>
  <c r="J45" i="15"/>
  <c r="K45" i="15"/>
  <c r="L45" i="15"/>
  <c r="M45" i="15"/>
  <c r="N45" i="15"/>
  <c r="D18" i="15"/>
  <c r="D42" i="15" s="1"/>
  <c r="E18" i="15"/>
  <c r="F18" i="15"/>
  <c r="G18" i="15"/>
  <c r="H18" i="15"/>
  <c r="I18" i="15"/>
  <c r="J18" i="15"/>
  <c r="K18" i="15"/>
  <c r="L18" i="15"/>
  <c r="M18" i="15"/>
  <c r="N18" i="15"/>
  <c r="P43" i="15"/>
  <c r="P44" i="15"/>
  <c r="P46" i="15"/>
  <c r="P48" i="15"/>
  <c r="P49" i="15"/>
  <c r="P50" i="15"/>
  <c r="P51" i="15"/>
  <c r="P52" i="15"/>
  <c r="O44" i="15"/>
  <c r="O47" i="15"/>
  <c r="O48" i="15"/>
  <c r="O49" i="15"/>
  <c r="O50" i="15"/>
  <c r="O51" i="15"/>
  <c r="O52" i="15"/>
  <c r="N57" i="14"/>
  <c r="R57" i="14" s="1"/>
  <c r="M57" i="14"/>
  <c r="N18" i="14"/>
  <c r="M18" i="14"/>
  <c r="M7" i="11"/>
  <c r="N7" i="11"/>
  <c r="Q7" i="11" s="1"/>
  <c r="M8" i="11"/>
  <c r="N8" i="11"/>
  <c r="Q8" i="11" s="1"/>
  <c r="M9" i="11"/>
  <c r="N9" i="11"/>
  <c r="Q9" i="11" s="1"/>
  <c r="M10" i="11"/>
  <c r="N10" i="11"/>
  <c r="Q10" i="11" s="1"/>
  <c r="M11" i="11"/>
  <c r="N11" i="11"/>
  <c r="Q11" i="11" s="1"/>
  <c r="M12" i="11"/>
  <c r="N12" i="11"/>
  <c r="Q12" i="11" s="1"/>
  <c r="M13" i="11"/>
  <c r="N13" i="11"/>
  <c r="Q13" i="11" s="1"/>
  <c r="M14" i="11"/>
  <c r="N14" i="11"/>
  <c r="Q14" i="11" s="1"/>
  <c r="M15" i="11"/>
  <c r="N15" i="11"/>
  <c r="Q15" i="11" s="1"/>
  <c r="M16" i="11"/>
  <c r="N16" i="11"/>
  <c r="Q16" i="11" s="1"/>
  <c r="M17" i="11"/>
  <c r="N17" i="11"/>
  <c r="Q17" i="11" s="1"/>
  <c r="M19" i="11"/>
  <c r="N19" i="11"/>
  <c r="Q19" i="11" s="1"/>
  <c r="M20" i="11"/>
  <c r="N20" i="11"/>
  <c r="Q20" i="11" s="1"/>
  <c r="M21" i="11"/>
  <c r="N21" i="11"/>
  <c r="Q21" i="11" s="1"/>
  <c r="M22" i="11"/>
  <c r="N22" i="11"/>
  <c r="Q22" i="11" s="1"/>
  <c r="N6" i="11"/>
  <c r="M6" i="11"/>
  <c r="P47" i="15" l="1"/>
  <c r="P18" i="15"/>
  <c r="O18" i="15"/>
  <c r="Q41" i="15"/>
  <c r="K42" i="15"/>
  <c r="G42" i="15"/>
  <c r="J42" i="15"/>
  <c r="J58" i="15" s="1"/>
  <c r="P45" i="15"/>
  <c r="O45" i="15"/>
  <c r="P57" i="15"/>
  <c r="O57" i="15"/>
  <c r="F42" i="15"/>
  <c r="N42" i="15"/>
  <c r="M42" i="15"/>
  <c r="I42" i="15"/>
  <c r="E42" i="15"/>
  <c r="L42" i="15"/>
  <c r="H42" i="15"/>
  <c r="D58" i="15"/>
  <c r="M58" i="15" l="1"/>
  <c r="N58" i="15"/>
  <c r="K58" i="15"/>
  <c r="L58" i="15"/>
  <c r="I58" i="15"/>
  <c r="H58" i="15"/>
  <c r="G58" i="15"/>
  <c r="E58" i="15"/>
  <c r="O42" i="15"/>
  <c r="O58" i="15" s="1"/>
  <c r="F58" i="15"/>
  <c r="P42" i="15"/>
  <c r="Q42" i="15" l="1"/>
  <c r="Q6" i="14"/>
  <c r="R6" i="14"/>
  <c r="Q7" i="14"/>
  <c r="R7" i="14"/>
  <c r="Q8" i="14"/>
  <c r="R8" i="14"/>
  <c r="Q9" i="14"/>
  <c r="R9" i="14"/>
  <c r="Q10" i="14"/>
  <c r="R10" i="14"/>
  <c r="Q11" i="14"/>
  <c r="R11" i="14"/>
  <c r="Q12" i="14"/>
  <c r="R12" i="14"/>
  <c r="Q13" i="14"/>
  <c r="R13" i="14"/>
  <c r="Q14" i="14"/>
  <c r="R14" i="14"/>
  <c r="Q15" i="14"/>
  <c r="R15" i="14"/>
  <c r="Q16" i="14"/>
  <c r="R16" i="14"/>
  <c r="Q17" i="14"/>
  <c r="R17" i="14"/>
  <c r="Q48" i="14"/>
  <c r="Q49" i="14"/>
  <c r="R49" i="14"/>
  <c r="Q50" i="14"/>
  <c r="R50" i="14"/>
  <c r="Q51" i="14"/>
  <c r="Q52" i="14"/>
  <c r="M6" i="9" l="1"/>
  <c r="N6" i="9"/>
  <c r="M7" i="9"/>
  <c r="N7" i="9"/>
  <c r="K7" i="18" s="1"/>
  <c r="M8" i="9"/>
  <c r="M9" i="9"/>
  <c r="N9" i="9"/>
  <c r="K9" i="18" s="1"/>
  <c r="M10" i="9"/>
  <c r="N10" i="9"/>
  <c r="M11" i="9"/>
  <c r="M12" i="9"/>
  <c r="N12" i="9"/>
  <c r="K12" i="18" s="1"/>
  <c r="N13" i="9"/>
  <c r="K13" i="18" s="1"/>
  <c r="M13" i="9"/>
  <c r="M14" i="9"/>
  <c r="N14" i="9"/>
  <c r="K14" i="18" s="1"/>
  <c r="M15" i="9"/>
  <c r="N15" i="9"/>
  <c r="N16" i="9"/>
  <c r="K16" i="18" s="1"/>
  <c r="M16" i="9"/>
  <c r="M17" i="9"/>
  <c r="N17" i="9"/>
  <c r="K17" i="18" s="1"/>
  <c r="M19" i="6"/>
  <c r="K15" i="18" l="1"/>
  <c r="K10" i="18"/>
  <c r="M41" i="6"/>
  <c r="K6" i="18"/>
  <c r="M18" i="9"/>
  <c r="T48" i="19"/>
  <c r="U48" i="19"/>
  <c r="T49" i="19"/>
  <c r="U49" i="19"/>
  <c r="T50" i="19"/>
  <c r="U50" i="19"/>
  <c r="T51" i="19"/>
  <c r="U51" i="19"/>
  <c r="T52" i="19"/>
  <c r="U52" i="19"/>
  <c r="T54" i="19"/>
  <c r="U54" i="19"/>
  <c r="T55" i="19"/>
  <c r="U55" i="19"/>
  <c r="T56" i="19"/>
  <c r="U56" i="19"/>
  <c r="C18" i="28" l="1"/>
  <c r="D18" i="28"/>
  <c r="E18" i="28"/>
  <c r="F18" i="28"/>
  <c r="O6" i="15"/>
  <c r="P6" i="15"/>
  <c r="Q7" i="15"/>
  <c r="Q8" i="15"/>
  <c r="Q9" i="15"/>
  <c r="Q10" i="15"/>
  <c r="Q11" i="15"/>
  <c r="Q12" i="15"/>
  <c r="Q13" i="15"/>
  <c r="Q14" i="15"/>
  <c r="Q15" i="15"/>
  <c r="Q16" i="15"/>
  <c r="Q17" i="15"/>
  <c r="M43" i="9"/>
  <c r="N43" i="9"/>
  <c r="K43" i="18" s="1"/>
  <c r="N44" i="9"/>
  <c r="K44" i="18" s="1"/>
  <c r="S57" i="19"/>
  <c r="Q6" i="15" l="1"/>
  <c r="S58" i="19" l="1"/>
  <c r="D57" i="13"/>
  <c r="E57" i="13"/>
  <c r="F57" i="13"/>
  <c r="H57" i="13"/>
  <c r="Q57" i="13"/>
  <c r="D47" i="13"/>
  <c r="E47" i="13"/>
  <c r="F47" i="13"/>
  <c r="H47" i="13"/>
  <c r="I47" i="13"/>
  <c r="I58" i="13" s="1"/>
  <c r="J47" i="13"/>
  <c r="J58" i="13" s="1"/>
  <c r="K47" i="13"/>
  <c r="K58" i="13" s="1"/>
  <c r="M47" i="13"/>
  <c r="N47" i="13"/>
  <c r="N58" i="13" s="1"/>
  <c r="O47" i="13"/>
  <c r="P47" i="13"/>
  <c r="D45" i="13"/>
  <c r="E45" i="13"/>
  <c r="F45" i="13"/>
  <c r="H45" i="13"/>
  <c r="M45" i="13"/>
  <c r="D41" i="13"/>
  <c r="E41" i="13"/>
  <c r="F41" i="13"/>
  <c r="L41" i="13"/>
  <c r="Q41" i="13"/>
  <c r="E18" i="13"/>
  <c r="F18" i="13"/>
  <c r="H18" i="13"/>
  <c r="D18" i="13"/>
  <c r="L7" i="11"/>
  <c r="L8" i="11"/>
  <c r="L9" i="11"/>
  <c r="L10" i="11"/>
  <c r="L11" i="11"/>
  <c r="L12" i="11"/>
  <c r="L13" i="11"/>
  <c r="L14" i="11"/>
  <c r="L15" i="11"/>
  <c r="L16" i="11"/>
  <c r="L17" i="11"/>
  <c r="L19" i="11"/>
  <c r="L20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43" i="11"/>
  <c r="L44" i="11"/>
  <c r="L46" i="11"/>
  <c r="L47" i="11" s="1"/>
  <c r="L48" i="11"/>
  <c r="L49" i="11"/>
  <c r="L50" i="11"/>
  <c r="L51" i="11"/>
  <c r="L52" i="11"/>
  <c r="H57" i="11"/>
  <c r="D45" i="11"/>
  <c r="E45" i="11"/>
  <c r="F45" i="11"/>
  <c r="H45" i="11"/>
  <c r="I45" i="11"/>
  <c r="J45" i="11"/>
  <c r="K45" i="11"/>
  <c r="D18" i="11"/>
  <c r="E18" i="11"/>
  <c r="F18" i="11"/>
  <c r="H18" i="11"/>
  <c r="I18" i="11"/>
  <c r="I42" i="11" s="1"/>
  <c r="J18" i="11"/>
  <c r="J42" i="11" s="1"/>
  <c r="K18" i="11"/>
  <c r="K42" i="11" s="1"/>
  <c r="Q19" i="14"/>
  <c r="Q20" i="14"/>
  <c r="R20" i="14"/>
  <c r="Q21" i="14"/>
  <c r="R21" i="14"/>
  <c r="Q22" i="14"/>
  <c r="R22" i="14"/>
  <c r="Q23" i="14"/>
  <c r="R23" i="14"/>
  <c r="Q24" i="14"/>
  <c r="R24" i="14"/>
  <c r="Q25" i="14"/>
  <c r="R25" i="14"/>
  <c r="Q26" i="14"/>
  <c r="R26" i="14"/>
  <c r="Q27" i="14"/>
  <c r="R27" i="14"/>
  <c r="Q28" i="14"/>
  <c r="R28" i="14"/>
  <c r="Q29" i="14"/>
  <c r="R29" i="14"/>
  <c r="Q30" i="14"/>
  <c r="R30" i="14"/>
  <c r="Q31" i="14"/>
  <c r="R31" i="14"/>
  <c r="Q32" i="14"/>
  <c r="R32" i="14"/>
  <c r="Q33" i="14"/>
  <c r="R33" i="14"/>
  <c r="Q34" i="14"/>
  <c r="R34" i="14"/>
  <c r="Q35" i="14"/>
  <c r="R35" i="14"/>
  <c r="Q36" i="14"/>
  <c r="R36" i="14"/>
  <c r="Q37" i="14"/>
  <c r="R37" i="14"/>
  <c r="R44" i="14"/>
  <c r="G45" i="11" l="1"/>
  <c r="L45" i="11"/>
  <c r="K58" i="11"/>
  <c r="O58" i="13"/>
  <c r="P58" i="13"/>
  <c r="J58" i="11"/>
  <c r="I58" i="11"/>
  <c r="G57" i="13"/>
  <c r="G18" i="11"/>
  <c r="Q41" i="14"/>
  <c r="G57" i="11"/>
  <c r="G41" i="13"/>
  <c r="L57" i="13"/>
  <c r="Q18" i="13"/>
  <c r="L18" i="13"/>
  <c r="G18" i="13"/>
  <c r="Q47" i="13"/>
  <c r="L47" i="13"/>
  <c r="G47" i="13"/>
  <c r="Q45" i="13"/>
  <c r="L45" i="13"/>
  <c r="G45" i="13"/>
  <c r="L57" i="11"/>
  <c r="D42" i="13"/>
  <c r="M42" i="13"/>
  <c r="M58" i="13" s="1"/>
  <c r="F42" i="11"/>
  <c r="L18" i="11"/>
  <c r="E42" i="11"/>
  <c r="E58" i="11" s="1"/>
  <c r="E42" i="13"/>
  <c r="E58" i="13" s="1"/>
  <c r="R19" i="14"/>
  <c r="R41" i="14" s="1"/>
  <c r="L41" i="11"/>
  <c r="D42" i="11"/>
  <c r="D58" i="11" s="1"/>
  <c r="H42" i="11"/>
  <c r="H58" i="11" s="1"/>
  <c r="H42" i="13"/>
  <c r="H58" i="13" s="1"/>
  <c r="F42" i="13"/>
  <c r="F58" i="11" l="1"/>
  <c r="G58" i="11" s="1"/>
  <c r="G42" i="11"/>
  <c r="L58" i="13"/>
  <c r="L42" i="13"/>
  <c r="D58" i="13"/>
  <c r="F58" i="13"/>
  <c r="G42" i="13"/>
  <c r="Q42" i="13"/>
  <c r="L42" i="11"/>
  <c r="Q58" i="13"/>
  <c r="L58" i="11"/>
  <c r="K18" i="8"/>
  <c r="K42" i="8" s="1"/>
  <c r="L18" i="8"/>
  <c r="O18" i="8"/>
  <c r="O42" i="8" s="1"/>
  <c r="P18" i="8"/>
  <c r="P42" i="8" s="1"/>
  <c r="D57" i="22"/>
  <c r="E57" i="22"/>
  <c r="F57" i="22"/>
  <c r="G57" i="22"/>
  <c r="H57" i="22"/>
  <c r="I57" i="22"/>
  <c r="J57" i="22"/>
  <c r="D47" i="22"/>
  <c r="E47" i="22"/>
  <c r="F47" i="22"/>
  <c r="G47" i="22"/>
  <c r="H47" i="22"/>
  <c r="I47" i="22"/>
  <c r="J47" i="22"/>
  <c r="D45" i="22"/>
  <c r="E45" i="22"/>
  <c r="F45" i="22"/>
  <c r="G45" i="22"/>
  <c r="H45" i="22"/>
  <c r="I45" i="22"/>
  <c r="J45" i="22"/>
  <c r="D18" i="22"/>
  <c r="E18" i="22"/>
  <c r="F18" i="22"/>
  <c r="V18" i="19" s="1"/>
  <c r="G18" i="22"/>
  <c r="H18" i="22"/>
  <c r="I18" i="22"/>
  <c r="J18" i="22"/>
  <c r="L42" i="8" l="1"/>
  <c r="D42" i="8"/>
  <c r="V42" i="19"/>
  <c r="V41" i="19"/>
  <c r="G58" i="13"/>
  <c r="U57" i="19"/>
  <c r="V47" i="19"/>
  <c r="T57" i="19"/>
  <c r="G42" i="22"/>
  <c r="G58" i="22" s="1"/>
  <c r="I42" i="22"/>
  <c r="I58" i="22" s="1"/>
  <c r="F42" i="22"/>
  <c r="E42" i="22"/>
  <c r="D42" i="22"/>
  <c r="D58" i="22" s="1"/>
  <c r="H42" i="22"/>
  <c r="H58" i="22" s="1"/>
  <c r="J42" i="22"/>
  <c r="F47" i="21"/>
  <c r="G47" i="21"/>
  <c r="H47" i="21"/>
  <c r="I47" i="21"/>
  <c r="J47" i="21"/>
  <c r="M47" i="21"/>
  <c r="N47" i="21"/>
  <c r="F45" i="21"/>
  <c r="G45" i="21"/>
  <c r="H45" i="21"/>
  <c r="I45" i="21"/>
  <c r="J45" i="21"/>
  <c r="M45" i="21"/>
  <c r="N45" i="21"/>
  <c r="G18" i="21"/>
  <c r="H18" i="21"/>
  <c r="I18" i="21"/>
  <c r="J18" i="21"/>
  <c r="M18" i="21"/>
  <c r="N18" i="21"/>
  <c r="T58" i="19" l="1"/>
  <c r="U58" i="19"/>
  <c r="V58" i="19" s="1"/>
  <c r="J42" i="21"/>
  <c r="J58" i="21" s="1"/>
  <c r="I42" i="21"/>
  <c r="I58" i="21" s="1"/>
  <c r="H42" i="21"/>
  <c r="M42" i="21"/>
  <c r="F58" i="21"/>
  <c r="N42" i="21"/>
  <c r="J58" i="22"/>
  <c r="G42" i="21"/>
  <c r="G58" i="21" s="1"/>
  <c r="F58" i="22"/>
  <c r="E58" i="22"/>
  <c r="D47" i="17"/>
  <c r="D45" i="17"/>
  <c r="D41" i="17"/>
  <c r="E41" i="17" s="1"/>
  <c r="D18" i="17"/>
  <c r="E18" i="17" s="1"/>
  <c r="G52" i="16"/>
  <c r="D45" i="9"/>
  <c r="D58" i="9" s="1"/>
  <c r="E45" i="9"/>
  <c r="F45" i="9"/>
  <c r="G45" i="9"/>
  <c r="G58" i="9" s="1"/>
  <c r="H45" i="9"/>
  <c r="H58" i="9" s="1"/>
  <c r="I45" i="9"/>
  <c r="I58" i="9" s="1"/>
  <c r="J45" i="9"/>
  <c r="J58" i="9" s="1"/>
  <c r="K45" i="9"/>
  <c r="K58" i="9" s="1"/>
  <c r="L45" i="9"/>
  <c r="M19" i="9"/>
  <c r="N19" i="9"/>
  <c r="K19" i="18" s="1"/>
  <c r="M20" i="9"/>
  <c r="N20" i="9"/>
  <c r="K20" i="18" s="1"/>
  <c r="M21" i="9"/>
  <c r="N21" i="9"/>
  <c r="K21" i="18" s="1"/>
  <c r="M22" i="9"/>
  <c r="K22" i="18"/>
  <c r="M23" i="9"/>
  <c r="N23" i="9"/>
  <c r="K23" i="18" s="1"/>
  <c r="M24" i="9"/>
  <c r="N24" i="9"/>
  <c r="K24" i="18" s="1"/>
  <c r="M25" i="9"/>
  <c r="N25" i="9"/>
  <c r="K25" i="18" s="1"/>
  <c r="M26" i="9"/>
  <c r="N26" i="9"/>
  <c r="K26" i="18" s="1"/>
  <c r="M27" i="9"/>
  <c r="N27" i="9"/>
  <c r="K27" i="18" s="1"/>
  <c r="M28" i="9"/>
  <c r="N28" i="9"/>
  <c r="K28" i="18" s="1"/>
  <c r="M29" i="9"/>
  <c r="N29" i="9"/>
  <c r="K29" i="18" s="1"/>
  <c r="M30" i="9"/>
  <c r="N30" i="9"/>
  <c r="K30" i="18" s="1"/>
  <c r="M31" i="9"/>
  <c r="N31" i="9"/>
  <c r="K31" i="18" s="1"/>
  <c r="M32" i="9"/>
  <c r="N32" i="9"/>
  <c r="K32" i="18" s="1"/>
  <c r="M33" i="9"/>
  <c r="N33" i="9"/>
  <c r="K33" i="18" s="1"/>
  <c r="M34" i="9"/>
  <c r="N34" i="9"/>
  <c r="K34" i="18" s="1"/>
  <c r="M35" i="9"/>
  <c r="N35" i="9"/>
  <c r="K35" i="18" s="1"/>
  <c r="M36" i="9"/>
  <c r="N36" i="9"/>
  <c r="K36" i="18" s="1"/>
  <c r="M37" i="9"/>
  <c r="N37" i="9"/>
  <c r="K37" i="18" s="1"/>
  <c r="M38" i="9"/>
  <c r="N38" i="9"/>
  <c r="K38" i="18" s="1"/>
  <c r="M39" i="9"/>
  <c r="N39" i="9"/>
  <c r="K39" i="18" s="1"/>
  <c r="M40" i="9"/>
  <c r="N40" i="9"/>
  <c r="K40" i="18" s="1"/>
  <c r="N45" i="9"/>
  <c r="K45" i="18" s="1"/>
  <c r="N46" i="9"/>
  <c r="K46" i="18" s="1"/>
  <c r="N48" i="9"/>
  <c r="K48" i="18" s="1"/>
  <c r="N49" i="9"/>
  <c r="K49" i="18" s="1"/>
  <c r="N50" i="9"/>
  <c r="K50" i="18" s="1"/>
  <c r="N51" i="9"/>
  <c r="K51" i="18" s="1"/>
  <c r="D18" i="7"/>
  <c r="D42" i="7" s="1"/>
  <c r="D58" i="7" s="1"/>
  <c r="E18" i="7"/>
  <c r="E42" i="7" s="1"/>
  <c r="E58" i="7" s="1"/>
  <c r="F18" i="7"/>
  <c r="G18" i="7"/>
  <c r="H18" i="7"/>
  <c r="I18" i="7"/>
  <c r="I42" i="7" s="1"/>
  <c r="I58" i="7" s="1"/>
  <c r="J18" i="7"/>
  <c r="J42" i="7" s="1"/>
  <c r="J58" i="7" s="1"/>
  <c r="K18" i="7"/>
  <c r="K42" i="7" s="1"/>
  <c r="K58" i="7" s="1"/>
  <c r="L18" i="7"/>
  <c r="L42" i="7" s="1"/>
  <c r="L58" i="7" s="1"/>
  <c r="M18" i="7"/>
  <c r="M42" i="7" s="1"/>
  <c r="M58" i="7" s="1"/>
  <c r="N18" i="7"/>
  <c r="N42" i="7" s="1"/>
  <c r="N58" i="7" s="1"/>
  <c r="D47" i="6"/>
  <c r="E47" i="6"/>
  <c r="F47" i="6"/>
  <c r="G47" i="6"/>
  <c r="H47" i="6"/>
  <c r="K47" i="6"/>
  <c r="L47" i="6"/>
  <c r="D45" i="6"/>
  <c r="E45" i="6"/>
  <c r="F45" i="6"/>
  <c r="G45" i="6"/>
  <c r="H45" i="6"/>
  <c r="K45" i="6"/>
  <c r="L45" i="6"/>
  <c r="D18" i="6"/>
  <c r="D42" i="6" s="1"/>
  <c r="E18" i="6"/>
  <c r="E42" i="6" s="1"/>
  <c r="F18" i="6"/>
  <c r="F42" i="6" s="1"/>
  <c r="G18" i="6"/>
  <c r="H18" i="6"/>
  <c r="H42" i="6" s="1"/>
  <c r="K18" i="6"/>
  <c r="K42" i="6" s="1"/>
  <c r="L18" i="6"/>
  <c r="L42" i="6" s="1"/>
  <c r="O7" i="6"/>
  <c r="O8" i="6"/>
  <c r="O9" i="6"/>
  <c r="O10" i="6"/>
  <c r="O11" i="6"/>
  <c r="O12" i="6"/>
  <c r="O13" i="6"/>
  <c r="O14" i="6"/>
  <c r="O15" i="6"/>
  <c r="O16" i="6"/>
  <c r="O17" i="6"/>
  <c r="O19" i="6"/>
  <c r="O20" i="6"/>
  <c r="O21" i="6"/>
  <c r="O22" i="6"/>
  <c r="O23" i="6"/>
  <c r="O43" i="6"/>
  <c r="O44" i="6"/>
  <c r="O46" i="6"/>
  <c r="O48" i="6"/>
  <c r="O49" i="6"/>
  <c r="O6" i="6"/>
  <c r="O7" i="7"/>
  <c r="E7" i="16" s="1"/>
  <c r="O8" i="7"/>
  <c r="E8" i="16" s="1"/>
  <c r="O9" i="7"/>
  <c r="E9" i="16" s="1"/>
  <c r="O10" i="7"/>
  <c r="E10" i="16" s="1"/>
  <c r="O11" i="7"/>
  <c r="E11" i="16" s="1"/>
  <c r="O12" i="7"/>
  <c r="E12" i="16" s="1"/>
  <c r="O13" i="7"/>
  <c r="E13" i="16" s="1"/>
  <c r="O14" i="7"/>
  <c r="E14" i="16" s="1"/>
  <c r="O15" i="7"/>
  <c r="E15" i="16" s="1"/>
  <c r="O16" i="7"/>
  <c r="E16" i="16" s="1"/>
  <c r="O17" i="7"/>
  <c r="E17" i="16" s="1"/>
  <c r="H20" i="17"/>
  <c r="H22" i="17"/>
  <c r="H23" i="17"/>
  <c r="H25" i="17"/>
  <c r="H26" i="17"/>
  <c r="H27" i="17"/>
  <c r="H29" i="17"/>
  <c r="H30" i="17"/>
  <c r="H31" i="17"/>
  <c r="H32" i="17"/>
  <c r="H33" i="17"/>
  <c r="H34" i="17"/>
  <c r="H36" i="17"/>
  <c r="H37" i="17"/>
  <c r="H40" i="17"/>
  <c r="M43" i="6"/>
  <c r="H43" i="17"/>
  <c r="H44" i="17"/>
  <c r="M46" i="6"/>
  <c r="H46" i="17"/>
  <c r="M48" i="6"/>
  <c r="M9" i="5"/>
  <c r="M12" i="5"/>
  <c r="M17" i="5"/>
  <c r="K19" i="5"/>
  <c r="K41" i="5" s="1"/>
  <c r="M20" i="5"/>
  <c r="O22" i="7"/>
  <c r="M28" i="5"/>
  <c r="O30" i="7"/>
  <c r="M36" i="5"/>
  <c r="O37" i="7"/>
  <c r="O38" i="7"/>
  <c r="O39" i="7"/>
  <c r="O40" i="7"/>
  <c r="K43" i="5"/>
  <c r="L43" i="5"/>
  <c r="K44" i="5"/>
  <c r="L44" i="5"/>
  <c r="K46" i="5"/>
  <c r="K47" i="5" s="1"/>
  <c r="L46" i="5"/>
  <c r="K48" i="5"/>
  <c r="M50" i="5"/>
  <c r="M52" i="5"/>
  <c r="J6" i="3"/>
  <c r="G57" i="3"/>
  <c r="G47" i="3"/>
  <c r="G45" i="3"/>
  <c r="G41" i="3"/>
  <c r="G18" i="3"/>
  <c r="D59" i="2"/>
  <c r="E59" i="2"/>
  <c r="F59" i="2"/>
  <c r="G59" i="2"/>
  <c r="H59" i="2"/>
  <c r="D57" i="2"/>
  <c r="E57" i="2"/>
  <c r="D47" i="2"/>
  <c r="E47" i="2"/>
  <c r="F47" i="2"/>
  <c r="F47" i="3" s="1"/>
  <c r="G47" i="2"/>
  <c r="D45" i="2"/>
  <c r="E45" i="2"/>
  <c r="F45" i="2"/>
  <c r="G45" i="2"/>
  <c r="H45" i="2"/>
  <c r="D41" i="2"/>
  <c r="E41" i="2"/>
  <c r="F41" i="2"/>
  <c r="G41" i="2"/>
  <c r="H41" i="2"/>
  <c r="D18" i="2"/>
  <c r="E18" i="2"/>
  <c r="F18" i="2"/>
  <c r="F18" i="3" s="1"/>
  <c r="G18" i="2"/>
  <c r="H18" i="2"/>
  <c r="D58" i="1"/>
  <c r="E58" i="1"/>
  <c r="G58" i="1"/>
  <c r="F52" i="34"/>
  <c r="D52" i="34"/>
  <c r="C52" i="34"/>
  <c r="E67" i="33"/>
  <c r="D67" i="33"/>
  <c r="C67" i="33"/>
  <c r="H26" i="32"/>
  <c r="G26" i="32"/>
  <c r="F26" i="32"/>
  <c r="E26" i="32"/>
  <c r="D26" i="32"/>
  <c r="C26" i="32"/>
  <c r="H49" i="31"/>
  <c r="G49" i="31"/>
  <c r="F49" i="31"/>
  <c r="E49" i="31"/>
  <c r="D49" i="31"/>
  <c r="C49" i="31"/>
  <c r="J48" i="31"/>
  <c r="I48" i="31"/>
  <c r="J47" i="31"/>
  <c r="I47" i="31"/>
  <c r="J46" i="31"/>
  <c r="I46" i="31"/>
  <c r="J45" i="31"/>
  <c r="I45" i="31"/>
  <c r="J44" i="31"/>
  <c r="I44" i="31"/>
  <c r="J43" i="31"/>
  <c r="I43" i="31"/>
  <c r="J42" i="31"/>
  <c r="I42" i="31"/>
  <c r="J41" i="31"/>
  <c r="I41" i="31"/>
  <c r="H40" i="31"/>
  <c r="G40" i="31"/>
  <c r="F40" i="31"/>
  <c r="E40" i="31"/>
  <c r="D40" i="31"/>
  <c r="C40" i="31"/>
  <c r="J39" i="31"/>
  <c r="I39" i="31"/>
  <c r="J38" i="31"/>
  <c r="I38" i="31"/>
  <c r="H36" i="31"/>
  <c r="G36" i="31"/>
  <c r="F36" i="31"/>
  <c r="E36" i="31"/>
  <c r="D36" i="31"/>
  <c r="C36" i="31"/>
  <c r="J35" i="31"/>
  <c r="I35" i="31"/>
  <c r="J34" i="31"/>
  <c r="I34" i="31"/>
  <c r="J33" i="31"/>
  <c r="I33" i="31"/>
  <c r="J32" i="31"/>
  <c r="I32" i="31"/>
  <c r="J31" i="31"/>
  <c r="I31" i="31"/>
  <c r="J30" i="31"/>
  <c r="I30" i="31"/>
  <c r="J29" i="31"/>
  <c r="I29" i="31"/>
  <c r="J28" i="31"/>
  <c r="I28" i="31"/>
  <c r="J27" i="31"/>
  <c r="I27" i="31"/>
  <c r="J26" i="31"/>
  <c r="I26" i="31"/>
  <c r="J25" i="31"/>
  <c r="I25" i="31"/>
  <c r="J24" i="31"/>
  <c r="I24" i="31"/>
  <c r="J23" i="31"/>
  <c r="I23" i="31"/>
  <c r="J22" i="31"/>
  <c r="I22" i="31"/>
  <c r="J21" i="31"/>
  <c r="I21" i="31"/>
  <c r="H19" i="31"/>
  <c r="G19" i="31"/>
  <c r="F19" i="31"/>
  <c r="E19" i="31"/>
  <c r="D19" i="31"/>
  <c r="C19" i="31"/>
  <c r="J18" i="31"/>
  <c r="I18" i="31"/>
  <c r="J17" i="31"/>
  <c r="I17" i="31"/>
  <c r="J16" i="31"/>
  <c r="I16" i="31"/>
  <c r="J15" i="31"/>
  <c r="I15" i="31"/>
  <c r="J14" i="31"/>
  <c r="I14" i="31"/>
  <c r="J13" i="31"/>
  <c r="I13" i="31"/>
  <c r="J12" i="31"/>
  <c r="I12" i="31"/>
  <c r="J11" i="31"/>
  <c r="I11" i="31"/>
  <c r="J10" i="31"/>
  <c r="I10" i="31"/>
  <c r="J9" i="31"/>
  <c r="I9" i="31"/>
  <c r="J8" i="31"/>
  <c r="I8" i="31"/>
  <c r="J7" i="31"/>
  <c r="I7" i="31"/>
  <c r="H35" i="29"/>
  <c r="G35" i="29"/>
  <c r="F35" i="29"/>
  <c r="E35" i="29"/>
  <c r="D35" i="29"/>
  <c r="C35" i="29"/>
  <c r="H32" i="29"/>
  <c r="G32" i="29"/>
  <c r="F32" i="29"/>
  <c r="E32" i="29"/>
  <c r="D32" i="29"/>
  <c r="C32" i="29"/>
  <c r="H17" i="29"/>
  <c r="G17" i="29"/>
  <c r="F17" i="29"/>
  <c r="E17" i="29"/>
  <c r="D17" i="29"/>
  <c r="C17" i="29"/>
  <c r="F57" i="28"/>
  <c r="E57" i="28"/>
  <c r="D57" i="28"/>
  <c r="C57" i="28"/>
  <c r="F47" i="28"/>
  <c r="E47" i="28"/>
  <c r="D47" i="28"/>
  <c r="C47" i="28"/>
  <c r="F45" i="28"/>
  <c r="E45" i="28"/>
  <c r="D45" i="28"/>
  <c r="C45" i="28"/>
  <c r="F41" i="28"/>
  <c r="E41" i="28"/>
  <c r="D41" i="28"/>
  <c r="C41" i="28"/>
  <c r="C57" i="27"/>
  <c r="C47" i="27"/>
  <c r="C45" i="27"/>
  <c r="C41" i="27"/>
  <c r="C18" i="27"/>
  <c r="C47" i="26"/>
  <c r="C45" i="26"/>
  <c r="C41" i="26"/>
  <c r="C18" i="26"/>
  <c r="E18" i="8" s="1"/>
  <c r="O48" i="24"/>
  <c r="I48" i="8" s="1"/>
  <c r="N47" i="24"/>
  <c r="M47" i="24"/>
  <c r="L47" i="24"/>
  <c r="K47" i="24"/>
  <c r="J47" i="24"/>
  <c r="I47" i="24"/>
  <c r="H47" i="24"/>
  <c r="G47" i="24"/>
  <c r="F47" i="24"/>
  <c r="E47" i="24"/>
  <c r="D47" i="24"/>
  <c r="C47" i="24"/>
  <c r="P46" i="24"/>
  <c r="O46" i="24"/>
  <c r="I46" i="8" s="1"/>
  <c r="N45" i="24"/>
  <c r="M45" i="24"/>
  <c r="L45" i="24"/>
  <c r="K45" i="24"/>
  <c r="J45" i="24"/>
  <c r="I45" i="24"/>
  <c r="H45" i="24"/>
  <c r="G45" i="24"/>
  <c r="F45" i="24"/>
  <c r="E45" i="24"/>
  <c r="D45" i="24"/>
  <c r="C45" i="24"/>
  <c r="P44" i="24"/>
  <c r="O44" i="24"/>
  <c r="I44" i="8" s="1"/>
  <c r="P43" i="24"/>
  <c r="O43" i="24"/>
  <c r="I43" i="8" s="1"/>
  <c r="N41" i="24"/>
  <c r="M41" i="24"/>
  <c r="L41" i="24"/>
  <c r="K41" i="24"/>
  <c r="J41" i="24"/>
  <c r="I41" i="24"/>
  <c r="H41" i="24"/>
  <c r="G41" i="24"/>
  <c r="F41" i="24"/>
  <c r="E41" i="24"/>
  <c r="D41" i="24"/>
  <c r="C41" i="24"/>
  <c r="P40" i="24"/>
  <c r="O40" i="24"/>
  <c r="I40" i="8" s="1"/>
  <c r="P39" i="24"/>
  <c r="O39" i="24"/>
  <c r="I39" i="8" s="1"/>
  <c r="P38" i="24"/>
  <c r="O38" i="24"/>
  <c r="I38" i="8" s="1"/>
  <c r="N18" i="24"/>
  <c r="M18" i="24"/>
  <c r="L18" i="24"/>
  <c r="K18" i="24"/>
  <c r="J18" i="24"/>
  <c r="I18" i="24"/>
  <c r="H18" i="24"/>
  <c r="G18" i="24"/>
  <c r="F18" i="24"/>
  <c r="E18" i="24"/>
  <c r="D18" i="24"/>
  <c r="C18" i="24"/>
  <c r="P17" i="24"/>
  <c r="O17" i="24"/>
  <c r="I17" i="8" s="1"/>
  <c r="P16" i="24"/>
  <c r="O16" i="24"/>
  <c r="I16" i="8" s="1"/>
  <c r="P15" i="24"/>
  <c r="O15" i="24"/>
  <c r="I15" i="8" s="1"/>
  <c r="P14" i="24"/>
  <c r="O14" i="24"/>
  <c r="I14" i="8" s="1"/>
  <c r="P13" i="24"/>
  <c r="O13" i="24"/>
  <c r="I13" i="8" s="1"/>
  <c r="P12" i="24"/>
  <c r="O12" i="24"/>
  <c r="I12" i="8" s="1"/>
  <c r="P11" i="24"/>
  <c r="O11" i="24"/>
  <c r="I11" i="8" s="1"/>
  <c r="P10" i="24"/>
  <c r="O10" i="24"/>
  <c r="I10" i="8" s="1"/>
  <c r="P9" i="24"/>
  <c r="O9" i="24"/>
  <c r="I9" i="8" s="1"/>
  <c r="P8" i="24"/>
  <c r="O8" i="24"/>
  <c r="I8" i="8" s="1"/>
  <c r="P7" i="24"/>
  <c r="O7" i="24"/>
  <c r="I7" i="8" s="1"/>
  <c r="P6" i="24"/>
  <c r="O6" i="24"/>
  <c r="I6" i="8" s="1"/>
  <c r="J55" i="23"/>
  <c r="I55" i="23"/>
  <c r="H55" i="23"/>
  <c r="G55" i="23"/>
  <c r="F55" i="23"/>
  <c r="E55" i="23"/>
  <c r="D55" i="23"/>
  <c r="C55" i="23"/>
  <c r="C57" i="22"/>
  <c r="C47" i="22"/>
  <c r="C45" i="22"/>
  <c r="C18" i="22"/>
  <c r="E57" i="21"/>
  <c r="E47" i="21"/>
  <c r="E45" i="21"/>
  <c r="R57" i="19"/>
  <c r="P57" i="19"/>
  <c r="O57" i="19"/>
  <c r="N57" i="19"/>
  <c r="M57" i="19"/>
  <c r="K57" i="19"/>
  <c r="J57" i="19"/>
  <c r="I57" i="19"/>
  <c r="H57" i="19"/>
  <c r="F57" i="19"/>
  <c r="E57" i="19"/>
  <c r="W47" i="19"/>
  <c r="R47" i="19"/>
  <c r="P47" i="19"/>
  <c r="O47" i="19"/>
  <c r="N47" i="19"/>
  <c r="M47" i="19"/>
  <c r="K47" i="19"/>
  <c r="J47" i="19"/>
  <c r="I47" i="19"/>
  <c r="H47" i="19"/>
  <c r="F47" i="19"/>
  <c r="E47" i="19"/>
  <c r="AA41" i="19"/>
  <c r="W41" i="19"/>
  <c r="R41" i="19"/>
  <c r="P41" i="19"/>
  <c r="O41" i="19"/>
  <c r="N41" i="19"/>
  <c r="M41" i="19"/>
  <c r="K41" i="19"/>
  <c r="J41" i="19"/>
  <c r="I41" i="19"/>
  <c r="H41" i="19"/>
  <c r="F41" i="19"/>
  <c r="E41" i="19"/>
  <c r="E42" i="19" s="1"/>
  <c r="D41" i="19"/>
  <c r="C41" i="19"/>
  <c r="C42" i="19" s="1"/>
  <c r="C58" i="19" s="1"/>
  <c r="AA18" i="19"/>
  <c r="W18" i="19"/>
  <c r="R18" i="19"/>
  <c r="P18" i="19"/>
  <c r="O18" i="19"/>
  <c r="N18" i="19"/>
  <c r="M18" i="19"/>
  <c r="K18" i="19"/>
  <c r="J18" i="19"/>
  <c r="I18" i="19"/>
  <c r="H18" i="19"/>
  <c r="AA6" i="19"/>
  <c r="V6" i="19"/>
  <c r="Q6" i="19"/>
  <c r="L6" i="19"/>
  <c r="G6" i="19"/>
  <c r="C47" i="17"/>
  <c r="C45" i="17"/>
  <c r="C41" i="17"/>
  <c r="C18" i="17"/>
  <c r="C57" i="15"/>
  <c r="Q56" i="15"/>
  <c r="Q54" i="15"/>
  <c r="Q52" i="15"/>
  <c r="Q51" i="15"/>
  <c r="Q50" i="15"/>
  <c r="Q49" i="15"/>
  <c r="Q48" i="15"/>
  <c r="C47" i="15"/>
  <c r="Q46" i="15"/>
  <c r="C45" i="15"/>
  <c r="Q44" i="15"/>
  <c r="Q43" i="15"/>
  <c r="Q36" i="15"/>
  <c r="Q35" i="15"/>
  <c r="Q34" i="15"/>
  <c r="Q33" i="15"/>
  <c r="Q32" i="15"/>
  <c r="Q31" i="15"/>
  <c r="Q30" i="15"/>
  <c r="Q29" i="15"/>
  <c r="Q28" i="15"/>
  <c r="Q27" i="15"/>
  <c r="Q26" i="15"/>
  <c r="Q25" i="15"/>
  <c r="Q24" i="15"/>
  <c r="Q23" i="15"/>
  <c r="Q22" i="15"/>
  <c r="Q21" i="15"/>
  <c r="Q20" i="15"/>
  <c r="C18" i="15"/>
  <c r="P57" i="14"/>
  <c r="O57" i="14"/>
  <c r="K57" i="14"/>
  <c r="J57" i="14"/>
  <c r="I57" i="14"/>
  <c r="H57" i="14"/>
  <c r="D57" i="14"/>
  <c r="C57" i="14"/>
  <c r="L56" i="14"/>
  <c r="L54" i="14"/>
  <c r="L52" i="14"/>
  <c r="L51" i="14"/>
  <c r="L49" i="14"/>
  <c r="G49" i="14"/>
  <c r="L48" i="14"/>
  <c r="G48" i="14"/>
  <c r="P47" i="14"/>
  <c r="O47" i="14"/>
  <c r="N47" i="14"/>
  <c r="M47" i="14"/>
  <c r="K47" i="14"/>
  <c r="J47" i="14"/>
  <c r="I47" i="14"/>
  <c r="H47" i="14"/>
  <c r="F47" i="14"/>
  <c r="E47" i="14"/>
  <c r="D47" i="14"/>
  <c r="C47" i="14"/>
  <c r="L46" i="14"/>
  <c r="G46" i="14"/>
  <c r="P45" i="14"/>
  <c r="O45" i="14"/>
  <c r="N45" i="14"/>
  <c r="M45" i="14"/>
  <c r="K45" i="14"/>
  <c r="J45" i="14"/>
  <c r="I45" i="14"/>
  <c r="H45" i="14"/>
  <c r="F45" i="14"/>
  <c r="E45" i="14"/>
  <c r="D45" i="14"/>
  <c r="C45" i="14"/>
  <c r="L44" i="14"/>
  <c r="G44" i="14"/>
  <c r="L43" i="14"/>
  <c r="G43" i="14"/>
  <c r="M42" i="14"/>
  <c r="G30" i="14"/>
  <c r="G29" i="14"/>
  <c r="L28" i="14"/>
  <c r="G28" i="14"/>
  <c r="L27" i="14"/>
  <c r="G27" i="14"/>
  <c r="L26" i="14"/>
  <c r="G26" i="14"/>
  <c r="L25" i="14"/>
  <c r="G25" i="14"/>
  <c r="L23" i="14"/>
  <c r="G23" i="14"/>
  <c r="L22" i="14"/>
  <c r="L21" i="14"/>
  <c r="L20" i="14"/>
  <c r="G20" i="14"/>
  <c r="L19" i="14"/>
  <c r="G19" i="14"/>
  <c r="P18" i="14"/>
  <c r="O18" i="14"/>
  <c r="K18" i="14"/>
  <c r="J18" i="14"/>
  <c r="I18" i="14"/>
  <c r="H18" i="14"/>
  <c r="F18" i="14"/>
  <c r="E18" i="14"/>
  <c r="D18" i="14"/>
  <c r="C18" i="14"/>
  <c r="L17" i="14"/>
  <c r="G17" i="14"/>
  <c r="L16" i="14"/>
  <c r="G16" i="14"/>
  <c r="L15" i="14"/>
  <c r="G15" i="14"/>
  <c r="L14" i="14"/>
  <c r="G14" i="14"/>
  <c r="L13" i="14"/>
  <c r="G13" i="14"/>
  <c r="L12" i="14"/>
  <c r="G12" i="14"/>
  <c r="L11" i="14"/>
  <c r="G11" i="14"/>
  <c r="L10" i="14"/>
  <c r="G10" i="14"/>
  <c r="L9" i="14"/>
  <c r="G9" i="14"/>
  <c r="L8" i="14"/>
  <c r="G8" i="14"/>
  <c r="L7" i="14"/>
  <c r="G7" i="14"/>
  <c r="L6" i="14"/>
  <c r="G6" i="14"/>
  <c r="C57" i="13"/>
  <c r="C47" i="13"/>
  <c r="C45" i="13"/>
  <c r="C41" i="13"/>
  <c r="C18" i="13"/>
  <c r="Q6" i="13"/>
  <c r="L6" i="13"/>
  <c r="G6" i="13"/>
  <c r="T52" i="14"/>
  <c r="U52" i="14" s="1"/>
  <c r="S52" i="14"/>
  <c r="T51" i="14"/>
  <c r="U51" i="14" s="1"/>
  <c r="S51" i="14"/>
  <c r="S50" i="14"/>
  <c r="S49" i="14"/>
  <c r="S48" i="14"/>
  <c r="N47" i="12"/>
  <c r="M47" i="12"/>
  <c r="L47" i="12"/>
  <c r="K47" i="12"/>
  <c r="J47" i="12"/>
  <c r="I47" i="12"/>
  <c r="H47" i="12"/>
  <c r="G47" i="12"/>
  <c r="F47" i="12"/>
  <c r="E47" i="12"/>
  <c r="D47" i="12"/>
  <c r="C47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S44" i="14"/>
  <c r="S43" i="14"/>
  <c r="U36" i="14"/>
  <c r="U35" i="14"/>
  <c r="U31" i="14"/>
  <c r="U30" i="14"/>
  <c r="U29" i="14"/>
  <c r="U28" i="14"/>
  <c r="U23" i="14"/>
  <c r="U22" i="14"/>
  <c r="U21" i="14"/>
  <c r="U20" i="14"/>
  <c r="D42" i="12"/>
  <c r="C18" i="12"/>
  <c r="U17" i="14"/>
  <c r="O17" i="12"/>
  <c r="S17" i="14" s="1"/>
  <c r="P16" i="12"/>
  <c r="O16" i="12"/>
  <c r="S16" i="14" s="1"/>
  <c r="P15" i="12"/>
  <c r="T15" i="14" s="1"/>
  <c r="O15" i="12"/>
  <c r="S15" i="14" s="1"/>
  <c r="P14" i="12"/>
  <c r="T14" i="14" s="1"/>
  <c r="O14" i="12"/>
  <c r="S14" i="14" s="1"/>
  <c r="P13" i="12"/>
  <c r="T13" i="14" s="1"/>
  <c r="O13" i="12"/>
  <c r="S13" i="14" s="1"/>
  <c r="P12" i="12"/>
  <c r="T12" i="14" s="1"/>
  <c r="O12" i="12"/>
  <c r="S12" i="14" s="1"/>
  <c r="P11" i="12"/>
  <c r="O11" i="12"/>
  <c r="S11" i="14" s="1"/>
  <c r="P10" i="12"/>
  <c r="T10" i="14" s="1"/>
  <c r="O10" i="12"/>
  <c r="S10" i="14" s="1"/>
  <c r="P9" i="12"/>
  <c r="O9" i="12"/>
  <c r="S9" i="14" s="1"/>
  <c r="P8" i="12"/>
  <c r="O8" i="12"/>
  <c r="S8" i="14" s="1"/>
  <c r="P7" i="12"/>
  <c r="T7" i="14" s="1"/>
  <c r="O7" i="12"/>
  <c r="S7" i="14" s="1"/>
  <c r="P6" i="12"/>
  <c r="O6" i="12"/>
  <c r="C57" i="11"/>
  <c r="C47" i="11"/>
  <c r="C45" i="11"/>
  <c r="C18" i="11"/>
  <c r="L6" i="11"/>
  <c r="G6" i="11"/>
  <c r="L57" i="10"/>
  <c r="Q57" i="11"/>
  <c r="G52" i="10"/>
  <c r="G51" i="10"/>
  <c r="G50" i="10"/>
  <c r="G49" i="10"/>
  <c r="G48" i="10"/>
  <c r="K47" i="10"/>
  <c r="D47" i="20" s="1"/>
  <c r="J47" i="10"/>
  <c r="C47" i="20" s="1"/>
  <c r="I47" i="10"/>
  <c r="H47" i="10"/>
  <c r="F47" i="10"/>
  <c r="E47" i="10"/>
  <c r="D47" i="10"/>
  <c r="C47" i="10"/>
  <c r="G46" i="10"/>
  <c r="K45" i="10"/>
  <c r="J45" i="10"/>
  <c r="C45" i="20" s="1"/>
  <c r="I45" i="10"/>
  <c r="H45" i="10"/>
  <c r="F45" i="10"/>
  <c r="P45" i="11" s="1"/>
  <c r="E45" i="10"/>
  <c r="O45" i="11" s="1"/>
  <c r="D45" i="10"/>
  <c r="N45" i="11" s="1"/>
  <c r="C45" i="10"/>
  <c r="G44" i="10"/>
  <c r="G43" i="10"/>
  <c r="M41" i="11"/>
  <c r="K18" i="10"/>
  <c r="J18" i="10"/>
  <c r="I18" i="10"/>
  <c r="H18" i="10"/>
  <c r="H42" i="10" s="1"/>
  <c r="F18" i="10"/>
  <c r="P18" i="11" s="1"/>
  <c r="E18" i="10"/>
  <c r="D18" i="10"/>
  <c r="C18" i="10"/>
  <c r="M18" i="11" s="1"/>
  <c r="G17" i="10"/>
  <c r="G16" i="10"/>
  <c r="G15" i="10"/>
  <c r="G14" i="10"/>
  <c r="G13" i="10"/>
  <c r="G12" i="10"/>
  <c r="G11" i="10"/>
  <c r="G10" i="10"/>
  <c r="G9" i="10"/>
  <c r="G8" i="10"/>
  <c r="G7" i="10"/>
  <c r="L6" i="10"/>
  <c r="G6" i="10"/>
  <c r="C57" i="9"/>
  <c r="C47" i="9"/>
  <c r="M47" i="9" s="1"/>
  <c r="C45" i="9"/>
  <c r="C41" i="9"/>
  <c r="C18" i="9"/>
  <c r="C57" i="8"/>
  <c r="C47" i="8"/>
  <c r="C45" i="8"/>
  <c r="C41" i="8"/>
  <c r="C18" i="8"/>
  <c r="C57" i="7"/>
  <c r="C47" i="7"/>
  <c r="C45" i="7"/>
  <c r="C41" i="7"/>
  <c r="C18" i="7"/>
  <c r="C57" i="6"/>
  <c r="M57" i="6" s="1"/>
  <c r="C47" i="6"/>
  <c r="C45" i="6"/>
  <c r="C41" i="6"/>
  <c r="C18" i="6"/>
  <c r="M6" i="6"/>
  <c r="C47" i="5"/>
  <c r="C45" i="5"/>
  <c r="C41" i="5"/>
  <c r="C18" i="5"/>
  <c r="K6" i="5"/>
  <c r="K18" i="5" s="1"/>
  <c r="C59" i="2"/>
  <c r="K58" i="2"/>
  <c r="C57" i="2"/>
  <c r="K56" i="2"/>
  <c r="J56" i="2"/>
  <c r="I56" i="2"/>
  <c r="K55" i="2"/>
  <c r="J55" i="2"/>
  <c r="I55" i="2"/>
  <c r="J54" i="2"/>
  <c r="I54" i="2"/>
  <c r="K52" i="2"/>
  <c r="J52" i="2"/>
  <c r="I52" i="2"/>
  <c r="K51" i="2"/>
  <c r="J51" i="2"/>
  <c r="I51" i="2"/>
  <c r="K50" i="2"/>
  <c r="J50" i="2"/>
  <c r="I50" i="2"/>
  <c r="K49" i="2"/>
  <c r="J49" i="2"/>
  <c r="I49" i="2"/>
  <c r="K48" i="2"/>
  <c r="J48" i="2"/>
  <c r="I48" i="2"/>
  <c r="C47" i="2"/>
  <c r="K46" i="2"/>
  <c r="J46" i="2"/>
  <c r="I46" i="2"/>
  <c r="C45" i="2"/>
  <c r="K44" i="2"/>
  <c r="J44" i="2"/>
  <c r="I44" i="2"/>
  <c r="K43" i="2"/>
  <c r="J43" i="2"/>
  <c r="I43" i="2"/>
  <c r="C41" i="2"/>
  <c r="K40" i="2"/>
  <c r="J40" i="2"/>
  <c r="I40" i="2"/>
  <c r="K39" i="2"/>
  <c r="J39" i="2"/>
  <c r="K37" i="2"/>
  <c r="K36" i="2"/>
  <c r="J36" i="2"/>
  <c r="I36" i="2"/>
  <c r="K35" i="2"/>
  <c r="K34" i="2"/>
  <c r="J34" i="2"/>
  <c r="I34" i="2"/>
  <c r="K33" i="2"/>
  <c r="K32" i="2"/>
  <c r="K31" i="2"/>
  <c r="K30" i="2"/>
  <c r="J30" i="2"/>
  <c r="I30" i="2"/>
  <c r="K29" i="2"/>
  <c r="J29" i="2"/>
  <c r="I29" i="2"/>
  <c r="K28" i="2"/>
  <c r="J28" i="2"/>
  <c r="I28" i="2"/>
  <c r="K27" i="2"/>
  <c r="J27" i="2"/>
  <c r="I27" i="2"/>
  <c r="K26" i="2"/>
  <c r="J26" i="2"/>
  <c r="I26" i="2"/>
  <c r="K25" i="2"/>
  <c r="J25" i="2"/>
  <c r="I25" i="2"/>
  <c r="K24" i="2"/>
  <c r="K23" i="2"/>
  <c r="J23" i="2"/>
  <c r="I23" i="2"/>
  <c r="K22" i="2"/>
  <c r="K21" i="2"/>
  <c r="K20" i="2"/>
  <c r="J20" i="2"/>
  <c r="I20" i="2"/>
  <c r="K19" i="2"/>
  <c r="J19" i="2"/>
  <c r="I19" i="2"/>
  <c r="C18" i="2"/>
  <c r="K17" i="2"/>
  <c r="J17" i="2"/>
  <c r="I17" i="2"/>
  <c r="K16" i="2"/>
  <c r="J16" i="2"/>
  <c r="I16" i="2"/>
  <c r="K15" i="2"/>
  <c r="J15" i="2"/>
  <c r="I15" i="2"/>
  <c r="K14" i="2"/>
  <c r="J14" i="2"/>
  <c r="I14" i="2"/>
  <c r="K13" i="2"/>
  <c r="J13" i="2"/>
  <c r="I13" i="2"/>
  <c r="K12" i="2"/>
  <c r="J12" i="2"/>
  <c r="I12" i="2"/>
  <c r="K11" i="2"/>
  <c r="J11" i="2"/>
  <c r="I11" i="2"/>
  <c r="K10" i="2"/>
  <c r="J10" i="2"/>
  <c r="I10" i="2"/>
  <c r="K9" i="2"/>
  <c r="J9" i="2"/>
  <c r="I9" i="2"/>
  <c r="K8" i="2"/>
  <c r="J8" i="2"/>
  <c r="I8" i="2"/>
  <c r="K7" i="2"/>
  <c r="J7" i="2"/>
  <c r="I7" i="2"/>
  <c r="K6" i="2"/>
  <c r="J6" i="2"/>
  <c r="I6" i="2"/>
  <c r="C58" i="1"/>
  <c r="C18" i="1"/>
  <c r="C41" i="1" s="1"/>
  <c r="J16" i="8" l="1"/>
  <c r="S16" i="8" s="1"/>
  <c r="J12" i="8"/>
  <c r="J9" i="8"/>
  <c r="J13" i="8"/>
  <c r="J17" i="8"/>
  <c r="J39" i="8"/>
  <c r="S39" i="8" s="1"/>
  <c r="J43" i="8"/>
  <c r="S43" i="8" s="1"/>
  <c r="J46" i="8"/>
  <c r="S46" i="8" s="1"/>
  <c r="J8" i="8"/>
  <c r="S8" i="8" s="1"/>
  <c r="J6" i="8"/>
  <c r="S6" i="8" s="1"/>
  <c r="J10" i="8"/>
  <c r="S10" i="8" s="1"/>
  <c r="J14" i="8"/>
  <c r="J40" i="8"/>
  <c r="S40" i="8" s="1"/>
  <c r="J44" i="8"/>
  <c r="S44" i="8" s="1"/>
  <c r="J38" i="8"/>
  <c r="J7" i="8"/>
  <c r="S7" i="8" s="1"/>
  <c r="J11" i="8"/>
  <c r="S11" i="8" s="1"/>
  <c r="J15" i="8"/>
  <c r="F45" i="3"/>
  <c r="F41" i="3"/>
  <c r="T9" i="14"/>
  <c r="U9" i="14" s="1"/>
  <c r="T11" i="14"/>
  <c r="U11" i="14" s="1"/>
  <c r="T8" i="14"/>
  <c r="U8" i="14" s="1"/>
  <c r="T16" i="14"/>
  <c r="U16" i="14" s="1"/>
  <c r="P18" i="12"/>
  <c r="Q18" i="12" s="1"/>
  <c r="S6" i="14"/>
  <c r="O18" i="12"/>
  <c r="M45" i="9"/>
  <c r="E40" i="16"/>
  <c r="E22" i="16"/>
  <c r="I42" i="24"/>
  <c r="E38" i="16"/>
  <c r="J42" i="24"/>
  <c r="J58" i="24" s="1"/>
  <c r="E37" i="16"/>
  <c r="K42" i="24"/>
  <c r="K58" i="24" s="1"/>
  <c r="E30" i="16"/>
  <c r="H42" i="24"/>
  <c r="H58" i="24" s="1"/>
  <c r="E39" i="16"/>
  <c r="C42" i="24"/>
  <c r="C58" i="24" s="1"/>
  <c r="H19" i="17"/>
  <c r="N41" i="6"/>
  <c r="G42" i="6"/>
  <c r="G58" i="6" s="1"/>
  <c r="E58" i="6"/>
  <c r="D58" i="6"/>
  <c r="M44" i="5"/>
  <c r="E44" i="17"/>
  <c r="H28" i="17"/>
  <c r="H16" i="17"/>
  <c r="P16" i="7"/>
  <c r="H14" i="17"/>
  <c r="P14" i="7"/>
  <c r="H10" i="17"/>
  <c r="P10" i="7"/>
  <c r="H8" i="17"/>
  <c r="P8" i="7"/>
  <c r="H42" i="7"/>
  <c r="H58" i="7" s="1"/>
  <c r="N18" i="17"/>
  <c r="E58" i="9"/>
  <c r="D45" i="3"/>
  <c r="D47" i="3"/>
  <c r="H57" i="17"/>
  <c r="H48" i="17"/>
  <c r="G42" i="7"/>
  <c r="G58" i="7" s="1"/>
  <c r="F49" i="16"/>
  <c r="G49" i="16" s="1"/>
  <c r="D41" i="3"/>
  <c r="L47" i="5"/>
  <c r="E46" i="17"/>
  <c r="L45" i="5"/>
  <c r="E43" i="17"/>
  <c r="H39" i="17"/>
  <c r="H17" i="17"/>
  <c r="P17" i="7"/>
  <c r="H15" i="17"/>
  <c r="P15" i="7"/>
  <c r="H13" i="17"/>
  <c r="P13" i="7"/>
  <c r="H11" i="17"/>
  <c r="P11" i="7"/>
  <c r="H9" i="17"/>
  <c r="P9" i="7"/>
  <c r="H7" i="17"/>
  <c r="P7" i="7"/>
  <c r="F42" i="7"/>
  <c r="F58" i="7" s="1"/>
  <c r="K18" i="17"/>
  <c r="P6" i="7"/>
  <c r="H6" i="17"/>
  <c r="D58" i="12"/>
  <c r="F51" i="16"/>
  <c r="G51" i="16" s="1"/>
  <c r="N47" i="9"/>
  <c r="K47" i="18" s="1"/>
  <c r="F58" i="9"/>
  <c r="F50" i="16"/>
  <c r="N58" i="21"/>
  <c r="M58" i="21"/>
  <c r="H12" i="17"/>
  <c r="P12" i="7"/>
  <c r="K45" i="5"/>
  <c r="F58" i="6"/>
  <c r="N57" i="9"/>
  <c r="K57" i="18" s="1"/>
  <c r="O6" i="7"/>
  <c r="E6" i="16" s="1"/>
  <c r="E18" i="16" s="1"/>
  <c r="D57" i="3"/>
  <c r="J57" i="3" s="1"/>
  <c r="C42" i="27"/>
  <c r="L58" i="6"/>
  <c r="K42" i="5"/>
  <c r="K58" i="6"/>
  <c r="N41" i="9"/>
  <c r="K41" i="18" s="1"/>
  <c r="D18" i="3"/>
  <c r="H58" i="6"/>
  <c r="M41" i="9"/>
  <c r="M42" i="9" s="1"/>
  <c r="Q47" i="14"/>
  <c r="K42" i="10"/>
  <c r="D42" i="20" s="1"/>
  <c r="D18" i="20"/>
  <c r="M48" i="5"/>
  <c r="J42" i="10"/>
  <c r="C42" i="20" s="1"/>
  <c r="C18" i="20"/>
  <c r="Q45" i="11"/>
  <c r="L45" i="10"/>
  <c r="D45" i="20"/>
  <c r="O57" i="24"/>
  <c r="R42" i="19"/>
  <c r="R58" i="19" s="1"/>
  <c r="O42" i="19"/>
  <c r="O58" i="19" s="1"/>
  <c r="M42" i="19"/>
  <c r="M58" i="19" s="1"/>
  <c r="H42" i="19"/>
  <c r="H58" i="19" s="1"/>
  <c r="J42" i="19"/>
  <c r="J58" i="19" s="1"/>
  <c r="P45" i="12"/>
  <c r="O18" i="11"/>
  <c r="E42" i="10"/>
  <c r="O42" i="11" s="1"/>
  <c r="P47" i="12"/>
  <c r="Q47" i="12" s="1"/>
  <c r="F42" i="10"/>
  <c r="P42" i="11" s="1"/>
  <c r="M45" i="11"/>
  <c r="Q45" i="14" s="1"/>
  <c r="L47" i="10"/>
  <c r="Q41" i="12"/>
  <c r="F42" i="19"/>
  <c r="F58" i="19" s="1"/>
  <c r="K42" i="19"/>
  <c r="K58" i="19" s="1"/>
  <c r="P42" i="19"/>
  <c r="P58" i="19" s="1"/>
  <c r="O45" i="12"/>
  <c r="S45" i="14" s="1"/>
  <c r="G18" i="19"/>
  <c r="L18" i="19"/>
  <c r="Q18" i="19"/>
  <c r="Q47" i="19"/>
  <c r="E58" i="19"/>
  <c r="F58" i="1"/>
  <c r="N18" i="11"/>
  <c r="R18" i="14" s="1"/>
  <c r="D42" i="10"/>
  <c r="N42" i="11" s="1"/>
  <c r="L18" i="10"/>
  <c r="I42" i="10"/>
  <c r="R47" i="14"/>
  <c r="S41" i="14"/>
  <c r="O47" i="12"/>
  <c r="S47" i="14" s="1"/>
  <c r="G41" i="19"/>
  <c r="D42" i="19"/>
  <c r="I42" i="19"/>
  <c r="I58" i="19" s="1"/>
  <c r="L41" i="19"/>
  <c r="N42" i="19"/>
  <c r="W42" i="19"/>
  <c r="W58" i="19" s="1"/>
  <c r="M57" i="11"/>
  <c r="Q57" i="14" s="1"/>
  <c r="P57" i="24"/>
  <c r="D42" i="17"/>
  <c r="M10" i="5"/>
  <c r="Q19" i="15"/>
  <c r="P58" i="15"/>
  <c r="O46" i="7"/>
  <c r="E46" i="16" s="1"/>
  <c r="O43" i="7"/>
  <c r="E43" i="16" s="1"/>
  <c r="O42" i="14"/>
  <c r="O58" i="14" s="1"/>
  <c r="H42" i="14"/>
  <c r="H58" i="14" s="1"/>
  <c r="O48" i="7"/>
  <c r="E48" i="16" s="1"/>
  <c r="E57" i="16" s="1"/>
  <c r="O44" i="7"/>
  <c r="E44" i="16" s="1"/>
  <c r="G57" i="10"/>
  <c r="G47" i="10"/>
  <c r="C42" i="5"/>
  <c r="C58" i="5" s="1"/>
  <c r="K57" i="2"/>
  <c r="J45" i="2"/>
  <c r="K18" i="2"/>
  <c r="O47" i="24"/>
  <c r="I47" i="8" s="1"/>
  <c r="S23" i="8"/>
  <c r="S27" i="8"/>
  <c r="S31" i="8"/>
  <c r="S35" i="8"/>
  <c r="G18" i="10"/>
  <c r="Q17" i="12"/>
  <c r="E52" i="34"/>
  <c r="I57" i="2"/>
  <c r="G42" i="3"/>
  <c r="G60" i="3" s="1"/>
  <c r="S21" i="8"/>
  <c r="S25" i="8"/>
  <c r="S33" i="8"/>
  <c r="S37" i="8"/>
  <c r="S51" i="8"/>
  <c r="L57" i="14"/>
  <c r="S48" i="8"/>
  <c r="J40" i="31"/>
  <c r="G52" i="34"/>
  <c r="P36" i="7"/>
  <c r="H58" i="21"/>
  <c r="G56" i="16"/>
  <c r="Q23" i="12"/>
  <c r="Q8" i="12"/>
  <c r="C42" i="7"/>
  <c r="C58" i="7" s="1"/>
  <c r="M33" i="5"/>
  <c r="O35" i="7"/>
  <c r="E35" i="16" s="1"/>
  <c r="O31" i="7"/>
  <c r="E31" i="16" s="1"/>
  <c r="O27" i="7"/>
  <c r="E27" i="16" s="1"/>
  <c r="O23" i="7"/>
  <c r="E23" i="16" s="1"/>
  <c r="O19" i="7"/>
  <c r="E19" i="16" s="1"/>
  <c r="M15" i="5"/>
  <c r="H42" i="2"/>
  <c r="H60" i="2" s="1"/>
  <c r="T44" i="14"/>
  <c r="U44" i="14" s="1"/>
  <c r="Q44" i="12"/>
  <c r="F42" i="2"/>
  <c r="O24" i="7"/>
  <c r="E24" i="16" s="1"/>
  <c r="I41" i="2"/>
  <c r="U37" i="14"/>
  <c r="Q37" i="12"/>
  <c r="U54" i="14"/>
  <c r="Q54" i="12"/>
  <c r="O32" i="7"/>
  <c r="E32" i="16" s="1"/>
  <c r="I47" i="2"/>
  <c r="J41" i="2"/>
  <c r="M56" i="5"/>
  <c r="M31" i="5"/>
  <c r="P39" i="7"/>
  <c r="P20" i="7"/>
  <c r="Q20" i="17" s="1"/>
  <c r="C42" i="2"/>
  <c r="Q11" i="12"/>
  <c r="Q21" i="12"/>
  <c r="Q30" i="12"/>
  <c r="H42" i="12"/>
  <c r="H58" i="12" s="1"/>
  <c r="Q52" i="12"/>
  <c r="G18" i="14"/>
  <c r="F42" i="14"/>
  <c r="F58" i="14" s="1"/>
  <c r="G45" i="14"/>
  <c r="L45" i="14"/>
  <c r="C42" i="28"/>
  <c r="G36" i="29"/>
  <c r="I36" i="31"/>
  <c r="M49" i="5"/>
  <c r="M25" i="5"/>
  <c r="O34" i="7"/>
  <c r="E34" i="16" s="1"/>
  <c r="O26" i="7"/>
  <c r="E26" i="16" s="1"/>
  <c r="R45" i="14"/>
  <c r="S57" i="14"/>
  <c r="G57" i="14"/>
  <c r="H36" i="29"/>
  <c r="E59" i="1"/>
  <c r="P34" i="7"/>
  <c r="P26" i="7"/>
  <c r="M39" i="5"/>
  <c r="M23" i="5"/>
  <c r="M7" i="5"/>
  <c r="P33" i="7"/>
  <c r="P25" i="7"/>
  <c r="P45" i="24"/>
  <c r="J36" i="31"/>
  <c r="M6" i="5"/>
  <c r="H58" i="10"/>
  <c r="Q14" i="12"/>
  <c r="U14" i="14"/>
  <c r="J42" i="12"/>
  <c r="J58" i="12" s="1"/>
  <c r="Q26" i="12"/>
  <c r="U26" i="14"/>
  <c r="I42" i="14"/>
  <c r="I58" i="14" s="1"/>
  <c r="D42" i="14"/>
  <c r="N42" i="14"/>
  <c r="N58" i="14" s="1"/>
  <c r="R58" i="14" s="1"/>
  <c r="F42" i="24"/>
  <c r="F58" i="24" s="1"/>
  <c r="N42" i="24"/>
  <c r="N58" i="24" s="1"/>
  <c r="P47" i="24"/>
  <c r="F36" i="29"/>
  <c r="D50" i="31"/>
  <c r="K45" i="2"/>
  <c r="K47" i="2"/>
  <c r="O36" i="7"/>
  <c r="E36" i="16" s="1"/>
  <c r="O28" i="7"/>
  <c r="E28" i="16" s="1"/>
  <c r="O20" i="7"/>
  <c r="E20" i="16" s="1"/>
  <c r="P18" i="24"/>
  <c r="Q18" i="14"/>
  <c r="Q20" i="12"/>
  <c r="Q33" i="12"/>
  <c r="U33" i="14"/>
  <c r="Q36" i="12"/>
  <c r="G42" i="12"/>
  <c r="G58" i="12" s="1"/>
  <c r="Q51" i="12"/>
  <c r="G47" i="14"/>
  <c r="O41" i="24"/>
  <c r="I41" i="8" s="1"/>
  <c r="G42" i="24"/>
  <c r="G58" i="24" s="1"/>
  <c r="O45" i="24"/>
  <c r="I45" i="8" s="1"/>
  <c r="E50" i="31"/>
  <c r="G42" i="2"/>
  <c r="J47" i="2"/>
  <c r="P40" i="7"/>
  <c r="P35" i="7"/>
  <c r="P31" i="7"/>
  <c r="P27" i="7"/>
  <c r="P23" i="7"/>
  <c r="P19" i="7"/>
  <c r="Q15" i="12"/>
  <c r="U15" i="14"/>
  <c r="Q27" i="12"/>
  <c r="U27" i="14"/>
  <c r="Q48" i="12"/>
  <c r="T48" i="14"/>
  <c r="U48" i="14" s="1"/>
  <c r="Q34" i="12"/>
  <c r="U34" i="14"/>
  <c r="I42" i="12"/>
  <c r="I58" i="12" s="1"/>
  <c r="Q43" i="12"/>
  <c r="T43" i="14"/>
  <c r="U43" i="14" s="1"/>
  <c r="I19" i="31"/>
  <c r="G50" i="31"/>
  <c r="J19" i="31"/>
  <c r="H50" i="31"/>
  <c r="Q24" i="12"/>
  <c r="U24" i="14"/>
  <c r="C42" i="9"/>
  <c r="C58" i="9" s="1"/>
  <c r="G45" i="10"/>
  <c r="Q6" i="12"/>
  <c r="T6" i="14"/>
  <c r="U6" i="14" s="1"/>
  <c r="Q9" i="12"/>
  <c r="Q16" i="12"/>
  <c r="Q28" i="12"/>
  <c r="Q31" i="12"/>
  <c r="C42" i="12"/>
  <c r="C58" i="12" s="1"/>
  <c r="K42" i="12"/>
  <c r="K58" i="12" s="1"/>
  <c r="O18" i="24"/>
  <c r="I18" i="8" s="1"/>
  <c r="C36" i="29"/>
  <c r="I49" i="31"/>
  <c r="D59" i="1"/>
  <c r="P48" i="7"/>
  <c r="P41" i="24"/>
  <c r="F50" i="31"/>
  <c r="C42" i="10"/>
  <c r="Q12" i="12"/>
  <c r="U12" i="14"/>
  <c r="Q49" i="12"/>
  <c r="T49" i="14"/>
  <c r="U49" i="14" s="1"/>
  <c r="Q13" i="12"/>
  <c r="U13" i="14"/>
  <c r="Q19" i="12"/>
  <c r="Q25" i="12"/>
  <c r="U25" i="14"/>
  <c r="Q35" i="12"/>
  <c r="L42" i="12"/>
  <c r="L58" i="12" s="1"/>
  <c r="Q50" i="12"/>
  <c r="T50" i="14"/>
  <c r="U50" i="14" s="1"/>
  <c r="P42" i="14"/>
  <c r="P58" i="14" s="1"/>
  <c r="Q47" i="15"/>
  <c r="D42" i="24"/>
  <c r="D58" i="24" s="1"/>
  <c r="L42" i="24"/>
  <c r="L58" i="24" s="1"/>
  <c r="D36" i="29"/>
  <c r="J49" i="31"/>
  <c r="K41" i="2"/>
  <c r="O33" i="7"/>
  <c r="E33" i="16" s="1"/>
  <c r="O29" i="7"/>
  <c r="E29" i="16" s="1"/>
  <c r="O25" i="7"/>
  <c r="E25" i="16" s="1"/>
  <c r="O21" i="7"/>
  <c r="E21" i="16" s="1"/>
  <c r="Q7" i="12"/>
  <c r="U7" i="14"/>
  <c r="Q10" i="12"/>
  <c r="U10" i="14"/>
  <c r="Q22" i="12"/>
  <c r="Q32" i="12"/>
  <c r="U32" i="14"/>
  <c r="C42" i="14"/>
  <c r="C58" i="14" s="1"/>
  <c r="E42" i="24"/>
  <c r="E58" i="24" s="1"/>
  <c r="M42" i="24"/>
  <c r="M58" i="24" s="1"/>
  <c r="C42" i="26"/>
  <c r="E36" i="29"/>
  <c r="I40" i="31"/>
  <c r="C50" i="31"/>
  <c r="D42" i="2"/>
  <c r="P43" i="7"/>
  <c r="P32" i="7"/>
  <c r="P24" i="7"/>
  <c r="P28" i="7"/>
  <c r="M51" i="5"/>
  <c r="M43" i="5"/>
  <c r="M35" i="5"/>
  <c r="M27" i="5"/>
  <c r="M19" i="5"/>
  <c r="M11" i="5"/>
  <c r="P38" i="7"/>
  <c r="F38" i="16" s="1"/>
  <c r="P30" i="7"/>
  <c r="P22" i="7"/>
  <c r="M34" i="5"/>
  <c r="M26" i="5"/>
  <c r="P37" i="7"/>
  <c r="P29" i="7"/>
  <c r="P21" i="7"/>
  <c r="M40" i="5"/>
  <c r="M32" i="5"/>
  <c r="M24" i="5"/>
  <c r="M16" i="5"/>
  <c r="M8" i="5"/>
  <c r="P46" i="7"/>
  <c r="P44" i="7"/>
  <c r="M46" i="5"/>
  <c r="M47" i="5" s="1"/>
  <c r="M30" i="5"/>
  <c r="M22" i="5"/>
  <c r="M14" i="5"/>
  <c r="M37" i="5"/>
  <c r="M29" i="5"/>
  <c r="M21" i="5"/>
  <c r="M13" i="5"/>
  <c r="Q18" i="15"/>
  <c r="L18" i="14"/>
  <c r="J42" i="14"/>
  <c r="J58" i="14" s="1"/>
  <c r="E42" i="14"/>
  <c r="E58" i="14" s="1"/>
  <c r="Q46" i="12"/>
  <c r="U46" i="14"/>
  <c r="M42" i="12"/>
  <c r="M58" i="12" s="1"/>
  <c r="Q29" i="12"/>
  <c r="N42" i="12"/>
  <c r="N58" i="12" s="1"/>
  <c r="F42" i="12"/>
  <c r="F58" i="12" s="1"/>
  <c r="C42" i="13"/>
  <c r="C59" i="1"/>
  <c r="C42" i="8"/>
  <c r="S12" i="8"/>
  <c r="S24" i="8"/>
  <c r="S28" i="8"/>
  <c r="S32" i="8"/>
  <c r="S36" i="8"/>
  <c r="S20" i="8"/>
  <c r="S9" i="8"/>
  <c r="S13" i="8"/>
  <c r="S17" i="8"/>
  <c r="S29" i="8"/>
  <c r="S49" i="8"/>
  <c r="S22" i="8"/>
  <c r="S14" i="8"/>
  <c r="S26" i="8"/>
  <c r="S30" i="8"/>
  <c r="S34" i="8"/>
  <c r="S15" i="8"/>
  <c r="Q6" i="11"/>
  <c r="C42" i="22"/>
  <c r="D42" i="28"/>
  <c r="E42" i="28"/>
  <c r="F42" i="28"/>
  <c r="E42" i="21"/>
  <c r="E58" i="21" s="1"/>
  <c r="M45" i="6"/>
  <c r="N18" i="6"/>
  <c r="H18" i="17" s="1"/>
  <c r="M47" i="6"/>
  <c r="M18" i="6"/>
  <c r="M42" i="6" s="1"/>
  <c r="N47" i="6"/>
  <c r="H47" i="17" s="1"/>
  <c r="N45" i="6"/>
  <c r="H45" i="17" s="1"/>
  <c r="O57" i="6"/>
  <c r="H41" i="17"/>
  <c r="E42" i="2"/>
  <c r="E60" i="2" s="1"/>
  <c r="G59" i="1"/>
  <c r="I18" i="2"/>
  <c r="J57" i="2"/>
  <c r="J18" i="2"/>
  <c r="K59" i="2"/>
  <c r="I45" i="2"/>
  <c r="C42" i="6"/>
  <c r="K42" i="14"/>
  <c r="L41" i="14"/>
  <c r="Q57" i="15"/>
  <c r="G41" i="10"/>
  <c r="L47" i="14"/>
  <c r="M58" i="14"/>
  <c r="C42" i="11"/>
  <c r="C42" i="15"/>
  <c r="C58" i="15" s="1"/>
  <c r="C42" i="17"/>
  <c r="G41" i="14"/>
  <c r="E42" i="12"/>
  <c r="E58" i="12" s="1"/>
  <c r="Q45" i="15"/>
  <c r="I58" i="24"/>
  <c r="S41" i="8" l="1"/>
  <c r="D58" i="28"/>
  <c r="S45" i="8"/>
  <c r="J41" i="8"/>
  <c r="J45" i="8"/>
  <c r="J18" i="8"/>
  <c r="J47" i="8"/>
  <c r="N58" i="6"/>
  <c r="F42" i="3"/>
  <c r="F60" i="3" s="1"/>
  <c r="J45" i="3"/>
  <c r="P41" i="7"/>
  <c r="Q41" i="17" s="1"/>
  <c r="M58" i="9"/>
  <c r="J41" i="3"/>
  <c r="O41" i="6"/>
  <c r="I45" i="3"/>
  <c r="E47" i="17"/>
  <c r="O45" i="6"/>
  <c r="J18" i="3"/>
  <c r="J47" i="3"/>
  <c r="N42" i="6"/>
  <c r="E45" i="16"/>
  <c r="L58" i="5"/>
  <c r="M45" i="5"/>
  <c r="E45" i="17"/>
  <c r="F20" i="16"/>
  <c r="G20" i="16" s="1"/>
  <c r="K58" i="5"/>
  <c r="F29" i="16"/>
  <c r="G29" i="16" s="1"/>
  <c r="Q29" i="17"/>
  <c r="F48" i="16"/>
  <c r="F57" i="16" s="1"/>
  <c r="Q48" i="17"/>
  <c r="E41" i="16"/>
  <c r="E42" i="16" s="1"/>
  <c r="Q16" i="17"/>
  <c r="F16" i="16"/>
  <c r="G16" i="16" s="1"/>
  <c r="F46" i="16"/>
  <c r="Q46" i="17"/>
  <c r="Q28" i="17"/>
  <c r="F28" i="16"/>
  <c r="G28" i="16" s="1"/>
  <c r="F31" i="16"/>
  <c r="G31" i="16" s="1"/>
  <c r="Q31" i="17"/>
  <c r="Q6" i="17"/>
  <c r="F6" i="16"/>
  <c r="F9" i="16"/>
  <c r="G9" i="16" s="1"/>
  <c r="Q9" i="17"/>
  <c r="F13" i="16"/>
  <c r="G13" i="16" s="1"/>
  <c r="Q13" i="17"/>
  <c r="F17" i="16"/>
  <c r="G17" i="16" s="1"/>
  <c r="Q17" i="17"/>
  <c r="N42" i="17"/>
  <c r="Q44" i="17"/>
  <c r="F44" i="16"/>
  <c r="G44" i="16" s="1"/>
  <c r="Q43" i="17"/>
  <c r="F43" i="16"/>
  <c r="G43" i="16" s="1"/>
  <c r="F39" i="16"/>
  <c r="G39" i="16" s="1"/>
  <c r="Q39" i="17"/>
  <c r="F10" i="16"/>
  <c r="G10" i="16" s="1"/>
  <c r="Q10" i="17"/>
  <c r="Q24" i="17"/>
  <c r="F24" i="16"/>
  <c r="G24" i="16" s="1"/>
  <c r="F19" i="16"/>
  <c r="G19" i="16" s="1"/>
  <c r="Q19" i="17"/>
  <c r="F25" i="16"/>
  <c r="G25" i="16" s="1"/>
  <c r="Q25" i="17"/>
  <c r="Q26" i="17"/>
  <c r="F26" i="16"/>
  <c r="G26" i="16" s="1"/>
  <c r="I47" i="3"/>
  <c r="K42" i="17"/>
  <c r="Q8" i="17"/>
  <c r="F14" i="16"/>
  <c r="G14" i="16" s="1"/>
  <c r="Q14" i="17"/>
  <c r="F27" i="16"/>
  <c r="G27" i="16" s="1"/>
  <c r="Q27" i="17"/>
  <c r="Q37" i="17"/>
  <c r="F37" i="16"/>
  <c r="G37" i="16" s="1"/>
  <c r="Q22" i="17"/>
  <c r="F22" i="16"/>
  <c r="G22" i="16" s="1"/>
  <c r="F35" i="16"/>
  <c r="G35" i="16" s="1"/>
  <c r="Q35" i="17"/>
  <c r="F21" i="16"/>
  <c r="G21" i="16" s="1"/>
  <c r="Q21" i="17"/>
  <c r="F30" i="16"/>
  <c r="G30" i="16" s="1"/>
  <c r="Q30" i="17"/>
  <c r="F32" i="16"/>
  <c r="G32" i="16" s="1"/>
  <c r="Q32" i="17"/>
  <c r="F23" i="16"/>
  <c r="G23" i="16" s="1"/>
  <c r="Q23" i="17"/>
  <c r="Q40" i="17"/>
  <c r="F40" i="16"/>
  <c r="G40" i="16" s="1"/>
  <c r="Q33" i="17"/>
  <c r="F33" i="16"/>
  <c r="G33" i="16" s="1"/>
  <c r="Q34" i="17"/>
  <c r="F34" i="16"/>
  <c r="G34" i="16" s="1"/>
  <c r="F36" i="16"/>
  <c r="G36" i="16" s="1"/>
  <c r="Q36" i="17"/>
  <c r="I41" i="3"/>
  <c r="Q7" i="17"/>
  <c r="F7" i="16"/>
  <c r="G7" i="16" s="1"/>
  <c r="Q11" i="17"/>
  <c r="F15" i="16"/>
  <c r="G15" i="16" s="1"/>
  <c r="Q15" i="17"/>
  <c r="G50" i="16"/>
  <c r="F58" i="28"/>
  <c r="F12" i="16"/>
  <c r="G12" i="16" s="1"/>
  <c r="Q12" i="17"/>
  <c r="D58" i="17"/>
  <c r="E42" i="17"/>
  <c r="C58" i="8"/>
  <c r="O18" i="6"/>
  <c r="P45" i="7"/>
  <c r="O47" i="6"/>
  <c r="O47" i="7"/>
  <c r="I57" i="3"/>
  <c r="P57" i="7"/>
  <c r="Q57" i="17" s="1"/>
  <c r="AA42" i="19"/>
  <c r="I18" i="3"/>
  <c r="F60" i="2"/>
  <c r="O57" i="7"/>
  <c r="C60" i="2"/>
  <c r="D42" i="3"/>
  <c r="D58" i="10"/>
  <c r="N58" i="11" s="1"/>
  <c r="J58" i="10"/>
  <c r="K58" i="10"/>
  <c r="D58" i="20"/>
  <c r="P47" i="7"/>
  <c r="O41" i="7"/>
  <c r="O45" i="7"/>
  <c r="M41" i="5"/>
  <c r="H60" i="3"/>
  <c r="Q42" i="11"/>
  <c r="P42" i="12"/>
  <c r="P58" i="12" s="1"/>
  <c r="S18" i="14"/>
  <c r="C58" i="28"/>
  <c r="Q42" i="19"/>
  <c r="O42" i="12"/>
  <c r="O58" i="12" s="1"/>
  <c r="L42" i="19"/>
  <c r="AA58" i="19"/>
  <c r="N58" i="19"/>
  <c r="Q58" i="19" s="1"/>
  <c r="L58" i="19"/>
  <c r="U19" i="14"/>
  <c r="T41" i="14"/>
  <c r="U41" i="14" s="1"/>
  <c r="G42" i="19"/>
  <c r="D58" i="19"/>
  <c r="G58" i="19" s="1"/>
  <c r="Q18" i="11"/>
  <c r="I58" i="10"/>
  <c r="L42" i="10"/>
  <c r="C58" i="10"/>
  <c r="M42" i="11"/>
  <c r="Q42" i="14" s="1"/>
  <c r="R42" i="14"/>
  <c r="C58" i="13"/>
  <c r="Q36" i="7"/>
  <c r="I50" i="31"/>
  <c r="E58" i="10"/>
  <c r="J42" i="2"/>
  <c r="S47" i="8"/>
  <c r="T47" i="14"/>
  <c r="U47" i="14" s="1"/>
  <c r="T18" i="14"/>
  <c r="U18" i="14" s="1"/>
  <c r="L42" i="14"/>
  <c r="S57" i="8"/>
  <c r="J50" i="31"/>
  <c r="E58" i="28"/>
  <c r="S19" i="8"/>
  <c r="S50" i="8"/>
  <c r="O42" i="24"/>
  <c r="I42" i="8" s="1"/>
  <c r="G42" i="14"/>
  <c r="Q21" i="7"/>
  <c r="Q39" i="7"/>
  <c r="Q28" i="7"/>
  <c r="Q20" i="7"/>
  <c r="Q37" i="7"/>
  <c r="Q17" i="7"/>
  <c r="Q9" i="7"/>
  <c r="P18" i="7"/>
  <c r="M57" i="5"/>
  <c r="G54" i="16"/>
  <c r="G55" i="16"/>
  <c r="O18" i="7"/>
  <c r="C58" i="26"/>
  <c r="D58" i="14"/>
  <c r="G58" i="14" s="1"/>
  <c r="T57" i="14"/>
  <c r="U57" i="14" s="1"/>
  <c r="D60" i="2"/>
  <c r="G60" i="2"/>
  <c r="Q45" i="12"/>
  <c r="T45" i="14"/>
  <c r="U45" i="14" s="1"/>
  <c r="M18" i="5"/>
  <c r="P42" i="24"/>
  <c r="C58" i="20"/>
  <c r="Q29" i="7"/>
  <c r="C58" i="22"/>
  <c r="K58" i="14"/>
  <c r="L58" i="14" s="1"/>
  <c r="C58" i="11"/>
  <c r="C58" i="27"/>
  <c r="C58" i="17"/>
  <c r="Q26" i="7"/>
  <c r="C58" i="6"/>
  <c r="M58" i="6" s="1"/>
  <c r="Q50" i="7"/>
  <c r="Q30" i="7"/>
  <c r="Q22" i="7"/>
  <c r="Q51" i="7"/>
  <c r="Q7" i="7"/>
  <c r="Q14" i="7"/>
  <c r="Q6" i="7"/>
  <c r="Q10" i="7"/>
  <c r="Q33" i="7"/>
  <c r="Q15" i="7"/>
  <c r="Q34" i="7"/>
  <c r="Q48" i="7"/>
  <c r="Q12" i="7"/>
  <c r="Q43" i="7"/>
  <c r="Q31" i="7"/>
  <c r="Q52" i="7"/>
  <c r="Q35" i="7"/>
  <c r="Q40" i="7"/>
  <c r="Q24" i="7"/>
  <c r="Q23" i="7"/>
  <c r="Q13" i="7"/>
  <c r="Q27" i="7"/>
  <c r="Q49" i="7"/>
  <c r="Q25" i="7"/>
  <c r="Q8" i="7"/>
  <c r="Q44" i="7"/>
  <c r="G42" i="10"/>
  <c r="F58" i="10"/>
  <c r="Q11" i="7"/>
  <c r="Q19" i="7"/>
  <c r="Q16" i="7"/>
  <c r="Q46" i="7"/>
  <c r="K42" i="2"/>
  <c r="K60" i="2"/>
  <c r="Q32" i="7"/>
  <c r="I42" i="2"/>
  <c r="S18" i="8" l="1"/>
  <c r="J42" i="8"/>
  <c r="E47" i="16"/>
  <c r="E58" i="16" s="1"/>
  <c r="O58" i="11"/>
  <c r="I60" i="2"/>
  <c r="M42" i="5"/>
  <c r="J42" i="3"/>
  <c r="O42" i="6"/>
  <c r="E58" i="17"/>
  <c r="F41" i="16"/>
  <c r="G41" i="16" s="1"/>
  <c r="K58" i="17"/>
  <c r="Q47" i="7"/>
  <c r="Q47" i="17"/>
  <c r="F47" i="16"/>
  <c r="G47" i="16" s="1"/>
  <c r="D60" i="3"/>
  <c r="F45" i="16"/>
  <c r="G45" i="16" s="1"/>
  <c r="Q45" i="17"/>
  <c r="N58" i="17"/>
  <c r="H58" i="17"/>
  <c r="H42" i="17"/>
  <c r="Q18" i="17"/>
  <c r="I42" i="3"/>
  <c r="O42" i="7"/>
  <c r="O58" i="7" s="1"/>
  <c r="P42" i="7"/>
  <c r="P58" i="7" s="1"/>
  <c r="P58" i="11"/>
  <c r="Q58" i="12"/>
  <c r="L58" i="10"/>
  <c r="M58" i="11"/>
  <c r="Q58" i="14" s="1"/>
  <c r="O58" i="24"/>
  <c r="Q58" i="15"/>
  <c r="S42" i="14"/>
  <c r="G58" i="10"/>
  <c r="G46" i="16"/>
  <c r="Q57" i="7"/>
  <c r="J60" i="2"/>
  <c r="P58" i="24"/>
  <c r="G6" i="16"/>
  <c r="Q42" i="12"/>
  <c r="T42" i="14"/>
  <c r="Q18" i="7"/>
  <c r="G48" i="16"/>
  <c r="Q45" i="7"/>
  <c r="Q41" i="7"/>
  <c r="S42" i="8" l="1"/>
  <c r="S58" i="8"/>
  <c r="S58" i="14"/>
  <c r="N62" i="12" s="1"/>
  <c r="Q58" i="11"/>
  <c r="J60" i="3"/>
  <c r="O58" i="6"/>
  <c r="I60" i="3"/>
  <c r="Q42" i="17"/>
  <c r="M58" i="5"/>
  <c r="U42" i="14"/>
  <c r="T58" i="14"/>
  <c r="Q42" i="7"/>
  <c r="G57" i="16"/>
  <c r="Q58" i="17" l="1"/>
  <c r="R10" i="7"/>
  <c r="U58" i="14"/>
  <c r="Q58" i="7"/>
  <c r="F54" i="1" l="1"/>
  <c r="F53" i="1" l="1"/>
  <c r="F55" i="1" l="1"/>
  <c r="F56" i="1" l="1"/>
  <c r="F59" i="1" l="1"/>
  <c r="N8" i="9" l="1"/>
  <c r="K8" i="18" s="1"/>
  <c r="F8" i="16" l="1"/>
  <c r="G8" i="16" l="1"/>
  <c r="L18" i="9"/>
  <c r="L42" i="9" s="1"/>
  <c r="L58" i="9" s="1"/>
  <c r="N11" i="9"/>
  <c r="F11" i="16"/>
  <c r="G11" i="16" s="1"/>
  <c r="F18" i="16" l="1"/>
  <c r="G18" i="16" s="1"/>
  <c r="N18" i="9"/>
  <c r="K11" i="18"/>
  <c r="F42" i="16" l="1"/>
  <c r="G42" i="16" s="1"/>
  <c r="N42" i="9"/>
  <c r="K18" i="18"/>
  <c r="F58" i="16" l="1"/>
  <c r="K42" i="18"/>
  <c r="N58" i="9"/>
  <c r="G58" i="16" l="1"/>
  <c r="K58" i="18"/>
</calcChain>
</file>

<file path=xl/sharedStrings.xml><?xml version="1.0" encoding="utf-8"?>
<sst xmlns="http://schemas.openxmlformats.org/spreadsheetml/2006/main" count="3172" uniqueCount="1077">
  <si>
    <t>SLBC Madhya Pradesh Convenor: Central Bank of India    TABLE: 1</t>
  </si>
  <si>
    <t>Sr.</t>
  </si>
  <si>
    <t>BANKS</t>
  </si>
  <si>
    <t>RURAL</t>
  </si>
  <si>
    <t>SEMI URBAN</t>
  </si>
  <si>
    <t>URBAN</t>
  </si>
  <si>
    <t>TOTAL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</si>
  <si>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</si>
  <si>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</si>
  <si>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</si>
  <si>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</si>
  <si>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</si>
  <si>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</si>
  <si>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</si>
  <si>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</si>
  <si>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State Bank of India</t>
  </si>
  <si>
    <t>UCO Bank</t>
  </si>
  <si>
    <t>Union Bank of India</t>
  </si>
  <si>
    <t>PSBs - SUB TOTAL</t>
  </si>
  <si>
    <t>Axis Bank</t>
  </si>
  <si>
    <t>Bandhan Bank</t>
  </si>
  <si>
    <t>Catholic Syrian Bank</t>
  </si>
  <si>
    <t>City Union Bank</t>
  </si>
  <si>
    <t>Development Credit Bank</t>
  </si>
  <si>
    <t>Dhan Lakshmi Bank</t>
  </si>
  <si>
    <t>Federal Bank Ltd.</t>
  </si>
  <si>
    <t>HDFC Bank</t>
  </si>
  <si>
    <t>ICICI Bank</t>
  </si>
  <si>
    <t>IDBI Bank</t>
  </si>
  <si>
    <t>IDFC First Bank</t>
  </si>
  <si>
    <t>Indusind Bank Limited</t>
  </si>
  <si>
    <t>Jammu and Kashmir Bank</t>
  </si>
  <si>
    <t>Karnataka Bank Limited</t>
  </si>
  <si>
    <t>Karur Vysya Bank Ltd.</t>
  </si>
  <si>
    <t>Kotak Mahindra Bank</t>
  </si>
  <si>
    <t>Lakshmi Vilas Bank</t>
  </si>
  <si>
    <t>Ratnakar Bank Ltd. (RBL)</t>
  </si>
  <si>
    <t>South Indian Bank</t>
  </si>
  <si>
    <t>Standard Chartered Bank</t>
  </si>
  <si>
    <t>Tamilnadu Mercantile Bank</t>
  </si>
  <si>
    <t>Yes Bank</t>
  </si>
  <si>
    <t>PRIVATE BANK SUB TOTAL</t>
  </si>
  <si>
    <t>COMMERCIAL BANKS SUB TOTAL</t>
  </si>
  <si>
    <t>MGB</t>
  </si>
  <si>
    <t>MPGB</t>
  </si>
  <si>
    <t>RRBs - SUB TOTAL</t>
  </si>
  <si>
    <t>DCCB &amp; Apex Bank</t>
  </si>
  <si>
    <t>CO-OPERATIVE BANK - SUB TOTAL</t>
  </si>
  <si>
    <t>AU Small Finance Bank</t>
  </si>
  <si>
    <t>Equitas Small Finance Bank</t>
  </si>
  <si>
    <t>ESAF</t>
  </si>
  <si>
    <t>Fincare Small Finance Bank</t>
  </si>
  <si>
    <t>Jana Small Finance Bank</t>
  </si>
  <si>
    <t>Suryoday Small Finance Bank</t>
  </si>
  <si>
    <t>Ujjivan Small Finance Bank</t>
  </si>
  <si>
    <t>Utkarsh Small Finance Bank</t>
  </si>
  <si>
    <t>SMALL FINANCE BANK SUB TOTAL</t>
  </si>
  <si>
    <t>INDIA POST PAYMENT BANK</t>
  </si>
  <si>
    <t>PAYMENT BANK - SUB TOTAL</t>
  </si>
  <si>
    <t>Page-</t>
  </si>
  <si>
    <t>SLBC, Madhya Pradesh  Convenor: Central Bank of India</t>
  </si>
  <si>
    <t>[Amt. in lacs]</t>
  </si>
  <si>
    <t>TABLE-2</t>
  </si>
  <si>
    <t>DEPOSIT</t>
  </si>
  <si>
    <t>ADVANCES</t>
  </si>
  <si>
    <t>C.D RATIO</t>
  </si>
  <si>
    <t>SLBC, Madhya Pradesh Convenor-Central Bank of India</t>
  </si>
  <si>
    <t>TABLE: 3(i)</t>
  </si>
  <si>
    <t>SR</t>
  </si>
  <si>
    <t>DEPOSITS</t>
  </si>
  <si>
    <t xml:space="preserve">Amount in lakh </t>
  </si>
  <si>
    <t>District Name</t>
  </si>
  <si>
    <t>Deposits</t>
  </si>
  <si>
    <t>Advancs</t>
  </si>
  <si>
    <t>CD Ratio</t>
  </si>
  <si>
    <t>Total</t>
  </si>
  <si>
    <t>Amt. in Lakhs</t>
  </si>
  <si>
    <t>No. in actual</t>
  </si>
  <si>
    <t>TABLE: 4</t>
  </si>
  <si>
    <t>Banks</t>
  </si>
  <si>
    <t>Farm Credit</t>
  </si>
  <si>
    <t>Out of Farm Credit total Crop Loans</t>
  </si>
  <si>
    <t>Agri Infrastructure</t>
  </si>
  <si>
    <t>Ancillary Activities</t>
  </si>
  <si>
    <t>Total Agri</t>
  </si>
  <si>
    <t>No.</t>
  </si>
  <si>
    <t>Amt.</t>
  </si>
  <si>
    <t>TABLE:5</t>
  </si>
  <si>
    <t>% of Micro credit to total advances</t>
  </si>
  <si>
    <t>Micro</t>
  </si>
  <si>
    <t>Small</t>
  </si>
  <si>
    <t>Medium</t>
  </si>
  <si>
    <t>KVIC</t>
  </si>
  <si>
    <t>Other MSME</t>
  </si>
  <si>
    <t>No</t>
  </si>
  <si>
    <t>Amt</t>
  </si>
  <si>
    <t>Number in Actual</t>
  </si>
  <si>
    <t>TABLE:6</t>
  </si>
  <si>
    <t>% of Total Pri Sec loans to total advances</t>
  </si>
  <si>
    <t>Export Credit</t>
  </si>
  <si>
    <t>Education</t>
  </si>
  <si>
    <t>Housing</t>
  </si>
  <si>
    <t>Social Infra</t>
  </si>
  <si>
    <t>Renewable Energy</t>
  </si>
  <si>
    <t>Others</t>
  </si>
  <si>
    <t>Total Priority Sector</t>
  </si>
  <si>
    <t>PRIVATE BANK - SUB TOTAL</t>
  </si>
  <si>
    <t>TABLE:7</t>
  </si>
  <si>
    <t>Loans to small &amp; marginal farmers</t>
  </si>
  <si>
    <t>Loans to SC/ST</t>
  </si>
  <si>
    <t>Loans to SHGs</t>
  </si>
  <si>
    <t>Loans to Minority Communities</t>
  </si>
  <si>
    <t>OD under PMJDY</t>
  </si>
  <si>
    <t>Beneficiaries of DRI scheme</t>
  </si>
  <si>
    <t>Other loans to weaker sections</t>
  </si>
  <si>
    <t>Total advances to weaker sections</t>
  </si>
  <si>
    <t>Agriculture</t>
  </si>
  <si>
    <t>Personal loans under NPS</t>
  </si>
  <si>
    <t>Total NPS</t>
  </si>
  <si>
    <t>Table: 9(i)</t>
  </si>
  <si>
    <t>FARM CREDIT</t>
  </si>
  <si>
    <t>Achievement % (Amt.)</t>
  </si>
  <si>
    <t>CROP LOANS (Out of Farm Credit)</t>
  </si>
  <si>
    <t>TARGET</t>
  </si>
  <si>
    <t>ACHIVEMENT</t>
  </si>
  <si>
    <t>Number</t>
  </si>
  <si>
    <t>Amount</t>
  </si>
  <si>
    <t>TABLE: 9(ii)</t>
  </si>
  <si>
    <t>AGRI INFRASTRUCTURE</t>
  </si>
  <si>
    <t>ANCILLARY ACTIVITIES</t>
  </si>
  <si>
    <t>TOTAL AGRICULTURE (Farm Credit+Agri Infr+Anci Acti)</t>
  </si>
  <si>
    <t>TABLE:10</t>
  </si>
  <si>
    <t xml:space="preserve">TARGET </t>
  </si>
  <si>
    <t>Total MSME</t>
  </si>
  <si>
    <t>TABLE: 11(i)</t>
  </si>
  <si>
    <t>EXPORT CREDIT</t>
  </si>
  <si>
    <t>EDUCATION</t>
  </si>
  <si>
    <t>HOUSING</t>
  </si>
  <si>
    <t>TABLE:11(ii)</t>
  </si>
  <si>
    <t>SOCIAL INFRASTRUCTURE</t>
  </si>
  <si>
    <t>RENEWABLE ENERGY</t>
  </si>
  <si>
    <t>OTHERS</t>
  </si>
  <si>
    <t>TOTAL PRIORITY SECTOR</t>
  </si>
  <si>
    <t>Page</t>
  </si>
  <si>
    <t>TABLE:12</t>
  </si>
  <si>
    <t>Sr</t>
  </si>
  <si>
    <t>Bank</t>
  </si>
  <si>
    <t>Target</t>
  </si>
  <si>
    <t>Achievement %</t>
  </si>
  <si>
    <t xml:space="preserve">                                                                 SLBC Madhya Pradesh. Convenor-Central Bank of India                                                               </t>
  </si>
  <si>
    <t>TABLE-13</t>
  </si>
  <si>
    <t>Sr.No</t>
  </si>
  <si>
    <t>TOTAL NPA</t>
  </si>
  <si>
    <t>TOTAL ADVANCES</t>
  </si>
  <si>
    <t>NPA %</t>
  </si>
  <si>
    <r>
      <rPr>
        <b/>
        <sz val="11"/>
        <rFont val="Times New Roman"/>
        <family val="1"/>
      </rPr>
      <t xml:space="preserve">SLBC Madhya Pradesh. Convenor-Central Bank of India                                                              </t>
    </r>
    <r>
      <rPr>
        <b/>
        <sz val="12"/>
        <rFont val="Times New Roman"/>
        <family val="1"/>
      </rPr>
      <t xml:space="preserve"> </t>
    </r>
  </si>
  <si>
    <t>AGRICULTURE</t>
  </si>
  <si>
    <t>MSME</t>
  </si>
  <si>
    <t xml:space="preserve">                                             SLBC Madhya Pradesh. Convenor Central Bank of India                                                               </t>
  </si>
  <si>
    <t>TABLE: 15</t>
  </si>
  <si>
    <t>TOTAL NPS</t>
  </si>
  <si>
    <r>
      <rPr>
        <b/>
        <sz val="11"/>
        <rFont val="Times New Roman"/>
        <family val="1"/>
      </rPr>
      <t xml:space="preserve">SLBC Madhya Pradesh. Convenor-Central Bank of India                                 TABLE-16                             </t>
    </r>
    <r>
      <rPr>
        <b/>
        <sz val="12"/>
        <rFont val="Times New Roman"/>
        <family val="1"/>
      </rPr>
      <t xml:space="preserve"> </t>
    </r>
  </si>
  <si>
    <t>MMYUY/MMSY</t>
  </si>
  <si>
    <t>PMEGP</t>
  </si>
  <si>
    <t>CMRHM</t>
  </si>
  <si>
    <t>MUDRA LOANS</t>
  </si>
  <si>
    <t>SR.</t>
  </si>
  <si>
    <t>NPA</t>
  </si>
  <si>
    <t>OUTSTANDING</t>
  </si>
  <si>
    <t>NPA%</t>
  </si>
  <si>
    <t>NO.</t>
  </si>
  <si>
    <t>AMT.</t>
  </si>
  <si>
    <t>TABLE:17</t>
  </si>
  <si>
    <t>TABLE: 18</t>
  </si>
  <si>
    <t xml:space="preserve">Sr. No. </t>
  </si>
  <si>
    <t>Name of the Bank</t>
  </si>
  <si>
    <t xml:space="preserve">TARGET for FY   2021-22 </t>
  </si>
  <si>
    <t>Sanctioned during the year (including application received during previous year)</t>
  </si>
  <si>
    <t>of which no of loans guaranteed by  MP STATE GOVT</t>
  </si>
  <si>
    <t xml:space="preserve">Education Loan Outstanding </t>
  </si>
  <si>
    <t xml:space="preserve">      </t>
  </si>
  <si>
    <t>TABLE-19</t>
  </si>
  <si>
    <t>Current FY</t>
  </si>
  <si>
    <t>Savings Linked</t>
  </si>
  <si>
    <t>Credit Linked</t>
  </si>
  <si>
    <t>RELIEF MEASURES EXTENDED BY BANKS ON ACCOUNT OF NATURAL CALAMITIES IN MADHYA PRADESH</t>
  </si>
  <si>
    <t>TABLE: 33</t>
  </si>
  <si>
    <t>Year 2014-15</t>
  </si>
  <si>
    <t>Year 2015-16 (31.03.2016)</t>
  </si>
  <si>
    <t>Amt. In Crore</t>
  </si>
  <si>
    <t>S.No.</t>
  </si>
  <si>
    <t>Name of Bank</t>
  </si>
  <si>
    <t>Amt. Restructure / Rescheduled</t>
  </si>
  <si>
    <t>Fresh Finance / Relending provided</t>
  </si>
  <si>
    <t>No. of A/c</t>
  </si>
  <si>
    <t>Allahabad Bank</t>
  </si>
  <si>
    <t>Andhra Bank</t>
  </si>
  <si>
    <t>Corporation Bank</t>
  </si>
  <si>
    <t>Dena Bank</t>
  </si>
  <si>
    <t>Oriental Bank of Commerce</t>
  </si>
  <si>
    <t>Punjab &amp; Sind Bank</t>
  </si>
  <si>
    <t>Syndicate Bank</t>
  </si>
  <si>
    <t>Uco Bank</t>
  </si>
  <si>
    <t>United Bank of India</t>
  </si>
  <si>
    <t>Vijaya Bank</t>
  </si>
  <si>
    <t>Bandan Bank</t>
  </si>
  <si>
    <t>Bharatiya Mahila Bank</t>
  </si>
  <si>
    <t>S.B. of Hyderabad</t>
  </si>
  <si>
    <t>S.B.of Mysore</t>
  </si>
  <si>
    <t>S.B.of Patiala</t>
  </si>
  <si>
    <t>S.B.of Travancore</t>
  </si>
  <si>
    <t>S.B. of Bikaner &amp; Jaipur</t>
  </si>
  <si>
    <t>Karnataka Bank Ltd</t>
  </si>
  <si>
    <t>Dhan Laxmi Bank Ltd.</t>
  </si>
  <si>
    <t>Indusind Bank Ltd.</t>
  </si>
  <si>
    <t>Laxmi Vilas Bank Ltd.</t>
  </si>
  <si>
    <t>The Federal Bank Ltd.</t>
  </si>
  <si>
    <t xml:space="preserve">The Jammu &amp; Kashmir Bank </t>
  </si>
  <si>
    <t>Karur Vysya Bank</t>
  </si>
  <si>
    <t>Ratnakar Bank</t>
  </si>
  <si>
    <t>The South Indian Bank</t>
  </si>
  <si>
    <t>Citi Bank</t>
  </si>
  <si>
    <t>DCB Bank</t>
  </si>
  <si>
    <t xml:space="preserve">M G B </t>
  </si>
  <si>
    <t>NJGB</t>
  </si>
  <si>
    <t>CMPGB</t>
  </si>
  <si>
    <t>M.P.Co-operative Bank</t>
  </si>
  <si>
    <t xml:space="preserve">TOTAL </t>
  </si>
  <si>
    <t>TABLE-20</t>
  </si>
  <si>
    <t>CHRISTIANS</t>
  </si>
  <si>
    <t>MUSLIMS</t>
  </si>
  <si>
    <t>BUDDHISTS</t>
  </si>
  <si>
    <t>SIKHS</t>
  </si>
  <si>
    <t>ZORASTRIANS</t>
  </si>
  <si>
    <t>JAINS</t>
  </si>
  <si>
    <t>Table: 22</t>
  </si>
  <si>
    <t>SCHEDULED CASTE</t>
  </si>
  <si>
    <t>SCHEDULED TRIBES</t>
  </si>
  <si>
    <t>Table: 23</t>
  </si>
  <si>
    <t>Table: 24</t>
  </si>
  <si>
    <t>Outstanding loans to Women</t>
  </si>
  <si>
    <t>Pradhan Mantri Jan Dhan Yojana (PMJDY) Cumulative status                          as on 31.03.2021</t>
  </si>
  <si>
    <t xml:space="preserve">No. in Actual </t>
  </si>
  <si>
    <t>Bank Name</t>
  </si>
  <si>
    <t>Total no. of A/cs</t>
  </si>
  <si>
    <t>Out of total Female A/cs</t>
  </si>
  <si>
    <t>No. of RuPay card issued</t>
  </si>
  <si>
    <t>Aadhaar Seeded</t>
  </si>
  <si>
    <t>Zero Balance A/cs</t>
  </si>
  <si>
    <t>Total Deposit in Rs crore</t>
  </si>
  <si>
    <t>PSBs Sub Total</t>
  </si>
  <si>
    <t>Axis Bank Ltd</t>
  </si>
  <si>
    <t>City Union Bank Ltd</t>
  </si>
  <si>
    <t>Federal Bank Ltd</t>
  </si>
  <si>
    <t>HDFC Bank Ltd</t>
  </si>
  <si>
    <t>ICICI Bank Ltd</t>
  </si>
  <si>
    <t>IDBI Bank Ltd.</t>
  </si>
  <si>
    <t>IndusInd Bank Ltd</t>
  </si>
  <si>
    <t>Jammu &amp; Kashmir Bank Ltd</t>
  </si>
  <si>
    <t>Kotak Mahindra Bank Ltd</t>
  </si>
  <si>
    <t>Lakshmi Vilas Bank Ltd</t>
  </si>
  <si>
    <t>RBL Bank Ltd</t>
  </si>
  <si>
    <t>South Indian Bank Ltd</t>
  </si>
  <si>
    <t>Yes Bank Ltd</t>
  </si>
  <si>
    <t>PVTs Sub Total</t>
  </si>
  <si>
    <t>MP Gramin Bank</t>
  </si>
  <si>
    <t>Madhyanchal Gramin Bank</t>
  </si>
  <si>
    <t>RRBs Sub Total</t>
  </si>
  <si>
    <t>Grand Total</t>
  </si>
  <si>
    <t>PROGRESS OF RURAL SELF EMPLOYMENT TRAINING INSTITUTES (RSETIs) IN THE STATE OF MADHYA PRADESH AS ON MAR- 2021</t>
  </si>
  <si>
    <t>RSETI</t>
  </si>
  <si>
    <t>Targets                 FY 2020-21</t>
  </si>
  <si>
    <t>Achievement FY-2020-21</t>
  </si>
  <si>
    <t>Cummulative achievement since 01.04.11</t>
  </si>
  <si>
    <t>No.of pro.</t>
  </si>
  <si>
    <t>No of Candidates</t>
  </si>
  <si>
    <t>No.ofpro</t>
  </si>
  <si>
    <t>No. of Candidates</t>
  </si>
  <si>
    <t>BPL</t>
  </si>
  <si>
    <t>APL</t>
  </si>
  <si>
    <t>SC</t>
  </si>
  <si>
    <t>ST</t>
  </si>
  <si>
    <t>OBC</t>
  </si>
  <si>
    <t>Minority</t>
  </si>
  <si>
    <t>No.ofpro.</t>
  </si>
  <si>
    <t>No.ofcanidatestrained</t>
  </si>
  <si>
    <t>No.of Candidates settled</t>
  </si>
  <si>
    <t>BF</t>
  </si>
  <si>
    <t>SF</t>
  </si>
  <si>
    <t>WE</t>
  </si>
  <si>
    <t>ALHBSatna</t>
  </si>
  <si>
    <t>  14  </t>
  </si>
  <si>
    <t>401  </t>
  </si>
  <si>
    <t>  8  </t>
  </si>
  <si>
    <t>  127  </t>
  </si>
  <si>
    <t>  29  </t>
  </si>
  <si>
    <t>  153  </t>
  </si>
  <si>
    <t>  236  </t>
  </si>
  <si>
    <t>  6884  </t>
  </si>
  <si>
    <t>  4836  </t>
  </si>
  <si>
    <t>  1508  </t>
  </si>
  <si>
    <t>  3328  </t>
  </si>
  <si>
    <t>  183  </t>
  </si>
  <si>
    <t>BF-Bank Finance</t>
  </si>
  <si>
    <t>BOBAlirajpur</t>
  </si>
  <si>
    <t>  461  </t>
  </si>
  <si>
    <t>422  </t>
  </si>
  <si>
    <t>  39  </t>
  </si>
  <si>
    <t>  3  </t>
  </si>
  <si>
    <t>  458  </t>
  </si>
  <si>
    <t>  169  </t>
  </si>
  <si>
    <t>  5028  </t>
  </si>
  <si>
    <t>  3371  </t>
  </si>
  <si>
    <t>  1893  </t>
  </si>
  <si>
    <t>  1478  </t>
  </si>
  <si>
    <t>  22  </t>
  </si>
  <si>
    <t>SF-Self Employed</t>
  </si>
  <si>
    <t>BOBJhabua</t>
  </si>
  <si>
    <t>  13  </t>
  </si>
  <si>
    <t>  376  </t>
  </si>
  <si>
    <t>376  </t>
  </si>
  <si>
    <t>  7  </t>
  </si>
  <si>
    <t>  362  </t>
  </si>
  <si>
    <t>  6  </t>
  </si>
  <si>
    <t>  234  </t>
  </si>
  <si>
    <t>  6887  </t>
  </si>
  <si>
    <t>  4814  </t>
  </si>
  <si>
    <t>  1485  </t>
  </si>
  <si>
    <t>  3329  </t>
  </si>
  <si>
    <t>  57  </t>
  </si>
  <si>
    <t>WE-Wage Employed</t>
  </si>
  <si>
    <t>BOIBarwani</t>
  </si>
  <si>
    <t>  17  </t>
  </si>
  <si>
    <t>  451  </t>
  </si>
  <si>
    <t>392  </t>
  </si>
  <si>
    <t>  5  </t>
  </si>
  <si>
    <t>  354  </t>
  </si>
  <si>
    <t>  88  </t>
  </si>
  <si>
    <t>  177  </t>
  </si>
  <si>
    <t>  4920  </t>
  </si>
  <si>
    <t>  3403  </t>
  </si>
  <si>
    <t>  1062  </t>
  </si>
  <si>
    <t>  2341  </t>
  </si>
  <si>
    <t>  68  </t>
  </si>
  <si>
    <t>BOIBhopal</t>
  </si>
  <si>
    <t>0</t>
  </si>
  <si>
    <t>  84  </t>
  </si>
  <si>
    <t>  2398  </t>
  </si>
  <si>
    <t>  1912  </t>
  </si>
  <si>
    <t>  1302  </t>
  </si>
  <si>
    <t>  610  </t>
  </si>
  <si>
    <t>  111  </t>
  </si>
  <si>
    <t>BOIBurhanpur</t>
  </si>
  <si>
    <t>  19  </t>
  </si>
  <si>
    <t>  455  </t>
  </si>
  <si>
    <t>426  </t>
  </si>
  <si>
    <t>  70  </t>
  </si>
  <si>
    <t>  43  </t>
  </si>
  <si>
    <t>  294  </t>
  </si>
  <si>
    <t>  37  </t>
  </si>
  <si>
    <t>  208  </t>
  </si>
  <si>
    <t>  5596  </t>
  </si>
  <si>
    <t>  4144  </t>
  </si>
  <si>
    <t>  1439  </t>
  </si>
  <si>
    <t>  2705  </t>
  </si>
  <si>
    <t>  187  </t>
  </si>
  <si>
    <t>BOIDewas</t>
  </si>
  <si>
    <t>  501  </t>
  </si>
  <si>
    <t>497  </t>
  </si>
  <si>
    <t>  4  </t>
  </si>
  <si>
    <t>  231  </t>
  </si>
  <si>
    <t>  64  </t>
  </si>
  <si>
    <t>  133  </t>
  </si>
  <si>
    <t>  49  </t>
  </si>
  <si>
    <t>  193  </t>
  </si>
  <si>
    <t>  5500  </t>
  </si>
  <si>
    <t>  3897  </t>
  </si>
  <si>
    <t>  1894  </t>
  </si>
  <si>
    <t>  2003  </t>
  </si>
  <si>
    <t>  160  </t>
  </si>
  <si>
    <t>BOIDhar</t>
  </si>
  <si>
    <t>  16  </t>
  </si>
  <si>
    <t>  410  </t>
  </si>
  <si>
    <t>400  </t>
  </si>
  <si>
    <t>  10  </t>
  </si>
  <si>
    <t>  51  </t>
  </si>
  <si>
    <t>  277  </t>
  </si>
  <si>
    <t>  44  </t>
  </si>
  <si>
    <t>  11  </t>
  </si>
  <si>
    <t>  5059  </t>
  </si>
  <si>
    <t>  3414  </t>
  </si>
  <si>
    <t>  1158  </t>
  </si>
  <si>
    <t>  2256  </t>
  </si>
  <si>
    <t>BOIKhandwa</t>
  </si>
  <si>
    <t>  15  </t>
  </si>
  <si>
    <t>  460  </t>
  </si>
  <si>
    <t>213  </t>
  </si>
  <si>
    <t>  151  </t>
  </si>
  <si>
    <t>  237  </t>
  </si>
  <si>
    <t>  6209  </t>
  </si>
  <si>
    <t>  4250  </t>
  </si>
  <si>
    <t>  1781  </t>
  </si>
  <si>
    <t>  2469  </t>
  </si>
  <si>
    <t>BOIKhargone</t>
  </si>
  <si>
    <t>  18  </t>
  </si>
  <si>
    <t>  454  </t>
  </si>
  <si>
    <t>167  </t>
  </si>
  <si>
    <t>  69  </t>
  </si>
  <si>
    <t>  50  </t>
  </si>
  <si>
    <t>  135  </t>
  </si>
  <si>
    <t>  244  </t>
  </si>
  <si>
    <t>  1  </t>
  </si>
  <si>
    <t>  194  </t>
  </si>
  <si>
    <t>  5405  </t>
  </si>
  <si>
    <t>  3981  </t>
  </si>
  <si>
    <t>  1459  </t>
  </si>
  <si>
    <t>  2522  </t>
  </si>
  <si>
    <t>  239  </t>
  </si>
  <si>
    <t>BOIRajgarh</t>
  </si>
  <si>
    <t>461  </t>
  </si>
  <si>
    <t>  107  </t>
  </si>
  <si>
    <t>  313  </t>
  </si>
  <si>
    <t>  257  </t>
  </si>
  <si>
    <t>  7821  </t>
  </si>
  <si>
    <t>  6455  </t>
  </si>
  <si>
    <t>  4978  </t>
  </si>
  <si>
    <t>  1477  </t>
  </si>
  <si>
    <t>  189  </t>
  </si>
  <si>
    <t>BOISehore</t>
  </si>
  <si>
    <t>  12  </t>
  </si>
  <si>
    <t>  308  </t>
  </si>
  <si>
    <t>242  </t>
  </si>
  <si>
    <t>  66  </t>
  </si>
  <si>
    <t>  113  </t>
  </si>
  <si>
    <t>  2  </t>
  </si>
  <si>
    <t>  170  </t>
  </si>
  <si>
    <t>  158  </t>
  </si>
  <si>
    <t>  4783  </t>
  </si>
  <si>
    <t>  3323  </t>
  </si>
  <si>
    <t>  2212  </t>
  </si>
  <si>
    <t>  1111  </t>
  </si>
  <si>
    <t>  63  </t>
  </si>
  <si>
    <t>BOIShajapur</t>
  </si>
  <si>
    <t>  453  </t>
  </si>
  <si>
    <t>332  </t>
  </si>
  <si>
    <t>  121  </t>
  </si>
  <si>
    <t>  179  </t>
  </si>
  <si>
    <t>  174  </t>
  </si>
  <si>
    <t>  5556  </t>
  </si>
  <si>
    <t>  4179  </t>
  </si>
  <si>
    <t>  1831  </t>
  </si>
  <si>
    <t>  2348  </t>
  </si>
  <si>
    <t>  387  </t>
  </si>
  <si>
    <t>BOIUjjain</t>
  </si>
  <si>
    <t>  486  </t>
  </si>
  <si>
    <t>306  </t>
  </si>
  <si>
    <t>  9  </t>
  </si>
  <si>
    <t>  161  </t>
  </si>
  <si>
    <t>  201  </t>
  </si>
  <si>
    <t>  5058  </t>
  </si>
  <si>
    <t>  3547  </t>
  </si>
  <si>
    <t>  1777  </t>
  </si>
  <si>
    <t>  1770  </t>
  </si>
  <si>
    <t>CBIAnuppur</t>
  </si>
  <si>
    <t>  372  </t>
  </si>
  <si>
    <t>370  </t>
  </si>
  <si>
    <t>  2</t>
  </si>
  <si>
    <t>  40  </t>
  </si>
  <si>
    <t>  211  </t>
  </si>
  <si>
    <t>  100  </t>
  </si>
  <si>
    <t>  165  </t>
  </si>
  <si>
    <t>  4205  </t>
  </si>
  <si>
    <t>  3246  </t>
  </si>
  <si>
    <t>  1457  </t>
  </si>
  <si>
    <t>  1789  </t>
  </si>
  <si>
    <t>  147  </t>
  </si>
  <si>
    <t>CBIBalaghat</t>
  </si>
  <si>
    <t>  457  </t>
  </si>
  <si>
    <t>349  </t>
  </si>
  <si>
    <t>  93  </t>
  </si>
  <si>
    <t>  391  </t>
  </si>
  <si>
    <t>  5429  </t>
  </si>
  <si>
    <t>  3797  </t>
  </si>
  <si>
    <t>  1751  </t>
  </si>
  <si>
    <t>  2046  </t>
  </si>
  <si>
    <t>  129  </t>
  </si>
  <si>
    <t>CBIBetul</t>
  </si>
  <si>
    <t>  405  </t>
  </si>
  <si>
    <t>236  </t>
  </si>
  <si>
    <t>  167  </t>
  </si>
  <si>
    <t>  150  </t>
  </si>
  <si>
    <t>  166  </t>
  </si>
  <si>
    <t>  4238  </t>
  </si>
  <si>
    <t>  2675  </t>
  </si>
  <si>
    <t>  1150  </t>
  </si>
  <si>
    <t>  1525  </t>
  </si>
  <si>
    <t>  -  </t>
  </si>
  <si>
    <t>CBIBhind</t>
  </si>
  <si>
    <t>  325  </t>
  </si>
  <si>
    <t>121  </t>
  </si>
  <si>
    <t>  204  </t>
  </si>
  <si>
    <t>  134  </t>
  </si>
  <si>
    <t>  144  </t>
  </si>
  <si>
    <t>  3964  </t>
  </si>
  <si>
    <t>  2470  </t>
  </si>
  <si>
    <t>  1089  </t>
  </si>
  <si>
    <t>  1381  </t>
  </si>
  <si>
    <t>  116  </t>
  </si>
  <si>
    <t>CBIChhindwara</t>
  </si>
  <si>
    <t>  343  </t>
  </si>
  <si>
    <t>274  </t>
  </si>
  <si>
    <t>  125  </t>
  </si>
  <si>
    <t>  148  </t>
  </si>
  <si>
    <t>  163  </t>
  </si>
  <si>
    <t>  4542  </t>
  </si>
  <si>
    <t>  2691  </t>
  </si>
  <si>
    <t>  1022  </t>
  </si>
  <si>
    <t>  1669  </t>
  </si>
  <si>
    <t>  137  </t>
  </si>
  <si>
    <t>CBIDindori</t>
  </si>
  <si>
    <t>  421  </t>
  </si>
  <si>
    <t>412  </t>
  </si>
  <si>
    <t>  271  </t>
  </si>
  <si>
    <t>  216  </t>
  </si>
  <si>
    <t>  6071  </t>
  </si>
  <si>
    <t>  3944  </t>
  </si>
  <si>
    <t>  1638  </t>
  </si>
  <si>
    <t>  2306  </t>
  </si>
  <si>
    <t>  25  </t>
  </si>
  <si>
    <t>CBIGwalior</t>
  </si>
  <si>
    <t>  490  </t>
  </si>
  <si>
    <t>266  </t>
  </si>
  <si>
    <t>  198  </t>
  </si>
  <si>
    <t>  97  </t>
  </si>
  <si>
    <t>  71  </t>
  </si>
  <si>
    <t>  35  </t>
  </si>
  <si>
    <t>  221  </t>
  </si>
  <si>
    <t>  5521  </t>
  </si>
  <si>
    <t>  3382  </t>
  </si>
  <si>
    <t>  2080  </t>
  </si>
  <si>
    <t>  89  </t>
  </si>
  <si>
    <t>CBIHoshangabad</t>
  </si>
  <si>
    <t>  360  </t>
  </si>
  <si>
    <t>181  </t>
  </si>
  <si>
    <t>  38  </t>
  </si>
  <si>
    <t>  172  </t>
  </si>
  <si>
    <t>  217  </t>
  </si>
  <si>
    <t>  5581  </t>
  </si>
  <si>
    <t>  3737  </t>
  </si>
  <si>
    <t>  2100  </t>
  </si>
  <si>
    <t>  1637  </t>
  </si>
  <si>
    <t>CBIJabalpur</t>
  </si>
  <si>
    <t>  383  </t>
  </si>
  <si>
    <t>  77  </t>
  </si>
  <si>
    <t>  56  </t>
  </si>
  <si>
    <t>  141  </t>
  </si>
  <si>
    <t>  162  </t>
  </si>
  <si>
    <t>  5910  </t>
  </si>
  <si>
    <t>  3811  </t>
  </si>
  <si>
    <t>  2972  </t>
  </si>
  <si>
    <t>  839  </t>
  </si>
  <si>
    <t>  159  </t>
  </si>
  <si>
    <t>CBIMandla</t>
  </si>
  <si>
    <t>  316  </t>
  </si>
  <si>
    <t>241  </t>
  </si>
  <si>
    <t>  74  </t>
  </si>
  <si>
    <t>  168  </t>
  </si>
  <si>
    <t>  171  </t>
  </si>
  <si>
    <t>  4651  </t>
  </si>
  <si>
    <t>  3049  </t>
  </si>
  <si>
    <t>  1254  </t>
  </si>
  <si>
    <t>  1795  </t>
  </si>
  <si>
    <t>  67  </t>
  </si>
  <si>
    <t>CBIMandsaur</t>
  </si>
  <si>
    <t>  353  </t>
  </si>
  <si>
    <t>205  </t>
  </si>
  <si>
    <t>  80  </t>
  </si>
  <si>
    <t>  154  </t>
  </si>
  <si>
    <t>  191  </t>
  </si>
  <si>
    <t>  5466  </t>
  </si>
  <si>
    <t>  3497  </t>
  </si>
  <si>
    <t>  1340  </t>
  </si>
  <si>
    <t>  2157  </t>
  </si>
  <si>
    <t>  514  </t>
  </si>
  <si>
    <t>CBIMorena</t>
  </si>
  <si>
    <t>228  </t>
  </si>
  <si>
    <t>  5044  </t>
  </si>
  <si>
    <t>  3461  </t>
  </si>
  <si>
    <t>  1102  </t>
  </si>
  <si>
    <t>  2359  </t>
  </si>
  <si>
    <t>  276  </t>
  </si>
  <si>
    <t>CBINarsinghpur</t>
  </si>
  <si>
    <t>232  </t>
  </si>
  <si>
    <t>  85  </t>
  </si>
  <si>
    <t>  32  </t>
  </si>
  <si>
    <t>  212  </t>
  </si>
  <si>
    <t>  6462  </t>
  </si>
  <si>
    <t>  4972  </t>
  </si>
  <si>
    <t>  3343  </t>
  </si>
  <si>
    <t>  1629  </t>
  </si>
  <si>
    <t>  175  </t>
  </si>
  <si>
    <t>CBIRaisen</t>
  </si>
  <si>
    <t>  304  </t>
  </si>
  <si>
    <t>281  </t>
  </si>
  <si>
    <t>  23  </t>
  </si>
  <si>
    <t>  46  </t>
  </si>
  <si>
    <t>  99  </t>
  </si>
  <si>
    <t>  192  </t>
  </si>
  <si>
    <t>  5966  </t>
  </si>
  <si>
    <t>  3825  </t>
  </si>
  <si>
    <t>  2806  </t>
  </si>
  <si>
    <t>  1019  </t>
  </si>
  <si>
    <t>CBIRatlam</t>
  </si>
  <si>
    <t>  279  </t>
  </si>
  <si>
    <t>230  </t>
  </si>
  <si>
    <t>  45  </t>
  </si>
  <si>
    <t>  58  </t>
  </si>
  <si>
    <t>  210  </t>
  </si>
  <si>
    <t>  256  </t>
  </si>
  <si>
    <t>  7016  </t>
  </si>
  <si>
    <t>  5492  </t>
  </si>
  <si>
    <t>  3086  </t>
  </si>
  <si>
    <t>  2406  </t>
  </si>
  <si>
    <t>CBISagar</t>
  </si>
  <si>
    <t>  203  </t>
  </si>
  <si>
    <t>173  </t>
  </si>
  <si>
    <t>  126  </t>
  </si>
  <si>
    <t>  6680  </t>
  </si>
  <si>
    <t>  4602  </t>
  </si>
  <si>
    <t>  2524  </t>
  </si>
  <si>
    <t>  2078  </t>
  </si>
  <si>
    <t>  55  </t>
  </si>
  <si>
    <t>CBISeoni</t>
  </si>
  <si>
    <t>  314  </t>
  </si>
  <si>
    <t>139  </t>
  </si>
  <si>
    <t>  72  </t>
  </si>
  <si>
    <t>  34  </t>
  </si>
  <si>
    <t>  105  </t>
  </si>
  <si>
    <t>  181  </t>
  </si>
  <si>
    <t>  4594  </t>
  </si>
  <si>
    <t>  3191  </t>
  </si>
  <si>
    <t>  1246  </t>
  </si>
  <si>
    <t>  1945  </t>
  </si>
  <si>
    <t>CBIShahdol</t>
  </si>
  <si>
    <t>  358  </t>
  </si>
  <si>
    <t>358  </t>
  </si>
  <si>
    <t>  233  </t>
  </si>
  <si>
    <t>  6951  </t>
  </si>
  <si>
    <t>  4358  </t>
  </si>
  <si>
    <t>  1808  </t>
  </si>
  <si>
    <t>  2550  </t>
  </si>
  <si>
    <t>PNBDatia</t>
  </si>
  <si>
    <t>  502  </t>
  </si>
  <si>
    <t>  250  </t>
  </si>
  <si>
    <t>  326  </t>
  </si>
  <si>
    <t>  8754  </t>
  </si>
  <si>
    <t>  5460  </t>
  </si>
  <si>
    <t>  586  </t>
  </si>
  <si>
    <t>RUDSETIBhopal</t>
  </si>
  <si>
    <t>  651  </t>
  </si>
  <si>
    <t>581  </t>
  </si>
  <si>
    <t>  42  </t>
  </si>
  <si>
    <t>  368  </t>
  </si>
  <si>
    <t>  24  </t>
  </si>
  <si>
    <t>  345  </t>
  </si>
  <si>
    <t>  9680  </t>
  </si>
  <si>
    <t>  6570  </t>
  </si>
  <si>
    <t>  2369  </t>
  </si>
  <si>
    <t>  4201  </t>
  </si>
  <si>
    <t>  1483  </t>
  </si>
  <si>
    <t>SBIAshokNagar</t>
  </si>
  <si>
    <t>  255  </t>
  </si>
  <si>
    <t>150  </t>
  </si>
  <si>
    <t>  90  </t>
  </si>
  <si>
    <t>  130  </t>
  </si>
  <si>
    <t>  186  </t>
  </si>
  <si>
    <t>  4642  </t>
  </si>
  <si>
    <t>  2886  </t>
  </si>
  <si>
    <t>  1199  </t>
  </si>
  <si>
    <t>  1687  </t>
  </si>
  <si>
    <t>  447  </t>
  </si>
  <si>
    <t>SBIChhatarpur</t>
  </si>
  <si>
    <t>  414  </t>
  </si>
  <si>
    <t>  119  </t>
  </si>
  <si>
    <t>  222  </t>
  </si>
  <si>
    <t>  240  </t>
  </si>
  <si>
    <t>  6809  </t>
  </si>
  <si>
    <t>  4431  </t>
  </si>
  <si>
    <t>  1807  </t>
  </si>
  <si>
    <t>  2637  </t>
  </si>
  <si>
    <t>SBIDamoh</t>
  </si>
  <si>
    <t>  307  </t>
  </si>
  <si>
    <t>305  </t>
  </si>
  <si>
    <t>  61  </t>
  </si>
  <si>
    <t>  7069  </t>
  </si>
  <si>
    <t>  4592  </t>
  </si>
  <si>
    <t>  1406  </t>
  </si>
  <si>
    <t>  3186  </t>
  </si>
  <si>
    <t>  1359  </t>
  </si>
  <si>
    <t>SBIGuna</t>
  </si>
  <si>
    <t>193  </t>
  </si>
  <si>
    <t>  54  </t>
  </si>
  <si>
    <t>  36  </t>
  </si>
  <si>
    <t>  136  </t>
  </si>
  <si>
    <t>  195  </t>
  </si>
  <si>
    <t>  5623  </t>
  </si>
  <si>
    <t>  3430  </t>
  </si>
  <si>
    <t>  1015  </t>
  </si>
  <si>
    <t>  2415  </t>
  </si>
  <si>
    <t>  1021  </t>
  </si>
  <si>
    <t>SBIHarda</t>
  </si>
  <si>
    <t>149  </t>
  </si>
  <si>
    <t>  52  </t>
  </si>
  <si>
    <t>  81  </t>
  </si>
  <si>
    <t>  164  </t>
  </si>
  <si>
    <t>  4163  </t>
  </si>
  <si>
    <t>  2658  </t>
  </si>
  <si>
    <t>  710  </t>
  </si>
  <si>
    <t>  1948  </t>
  </si>
  <si>
    <t>  247  </t>
  </si>
  <si>
    <t>SBIKatni</t>
  </si>
  <si>
    <t>  21  </t>
  </si>
  <si>
    <t>  592  </t>
  </si>
  <si>
    <t>425  </t>
  </si>
  <si>
    <t>  306  </t>
  </si>
  <si>
    <t>  5868  </t>
  </si>
  <si>
    <t>  4256  </t>
  </si>
  <si>
    <t>  1833  </t>
  </si>
  <si>
    <t>  2423  </t>
  </si>
  <si>
    <t>  337  </t>
  </si>
  <si>
    <t>SBINeemuch</t>
  </si>
  <si>
    <t>  328  </t>
  </si>
  <si>
    <t>191  </t>
  </si>
  <si>
    <t>  30  </t>
  </si>
  <si>
    <t>  185  </t>
  </si>
  <si>
    <t>  4684  </t>
  </si>
  <si>
    <t>  3025  </t>
  </si>
  <si>
    <t>  1014  </t>
  </si>
  <si>
    <t>  2011  </t>
  </si>
  <si>
    <t>  850  </t>
  </si>
  <si>
    <t>SBIPanna</t>
  </si>
  <si>
    <t>210  </t>
  </si>
  <si>
    <t>  3077  </t>
  </si>
  <si>
    <t>  1326  </t>
  </si>
  <si>
    <t>SBISheopur</t>
  </si>
  <si>
    <t>  351  </t>
  </si>
  <si>
    <t>327  </t>
  </si>
  <si>
    <t>  87  </t>
  </si>
  <si>
    <t>  5880  </t>
  </si>
  <si>
    <t>  3828  </t>
  </si>
  <si>
    <t>  1625  </t>
  </si>
  <si>
    <t>  2203  </t>
  </si>
  <si>
    <t>SBIShivpuri</t>
  </si>
  <si>
    <t>  303  </t>
  </si>
  <si>
    <t>143  </t>
  </si>
  <si>
    <t>  75  </t>
  </si>
  <si>
    <t>  188  </t>
  </si>
  <si>
    <t>  5064  </t>
  </si>
  <si>
    <t>  3064  </t>
  </si>
  <si>
    <t>  1352  </t>
  </si>
  <si>
    <t>  1712  </t>
  </si>
  <si>
    <t>  268  </t>
  </si>
  <si>
    <t>SBITikamgarh</t>
  </si>
  <si>
    <t>  366  </t>
  </si>
  <si>
    <t>189  </t>
  </si>
  <si>
    <t>  109  </t>
  </si>
  <si>
    <t>  219  </t>
  </si>
  <si>
    <t>  6022  </t>
  </si>
  <si>
    <t>  4037  </t>
  </si>
  <si>
    <t>  1417  </t>
  </si>
  <si>
    <t>  2620  </t>
  </si>
  <si>
    <t>  363  </t>
  </si>
  <si>
    <t>SBIUmaria</t>
  </si>
  <si>
    <t>  305  </t>
  </si>
  <si>
    <t>280  </t>
  </si>
  <si>
    <t>  190  </t>
  </si>
  <si>
    <t>  5499  </t>
  </si>
  <si>
    <t>  3968  </t>
  </si>
  <si>
    <t>  1210  </t>
  </si>
  <si>
    <t>  2758  </t>
  </si>
  <si>
    <t>  466  </t>
  </si>
  <si>
    <t>SBIVidisha</t>
  </si>
  <si>
    <t>  373  </t>
  </si>
  <si>
    <t>373  </t>
  </si>
  <si>
    <t>  228  </t>
  </si>
  <si>
    <t>  28  </t>
  </si>
  <si>
    <t>  4768  </t>
  </si>
  <si>
    <t>  3352  </t>
  </si>
  <si>
    <t>  1630  </t>
  </si>
  <si>
    <t>  1722  </t>
  </si>
  <si>
    <t>  346  </t>
  </si>
  <si>
    <t>UBIRewa</t>
  </si>
  <si>
    <t>  450  </t>
  </si>
  <si>
    <t>311  </t>
  </si>
  <si>
    <t>  139  </t>
  </si>
  <si>
    <t>  120  </t>
  </si>
  <si>
    <t>  245  </t>
  </si>
  <si>
    <t>  6689  </t>
  </si>
  <si>
    <t>  4362  </t>
  </si>
  <si>
    <t>  1785  </t>
  </si>
  <si>
    <t>  2577  </t>
  </si>
  <si>
    <t>UBISidhi</t>
  </si>
  <si>
    <t>  558  </t>
  </si>
  <si>
    <t>524  </t>
  </si>
  <si>
    <t>  33  </t>
  </si>
  <si>
    <t>  173  </t>
  </si>
  <si>
    <t>  196  </t>
  </si>
  <si>
    <t>  5404  </t>
  </si>
  <si>
    <t>  3213  </t>
  </si>
  <si>
    <t>  1041  </t>
  </si>
  <si>
    <t>  2172  </t>
  </si>
  <si>
    <t>  218  </t>
  </si>
  <si>
    <t>UBIsingarauli</t>
  </si>
  <si>
    <t>  300  </t>
  </si>
  <si>
    <t>294  </t>
  </si>
  <si>
    <t>  176  </t>
  </si>
  <si>
    <t>  5062  </t>
  </si>
  <si>
    <t>  3308  </t>
  </si>
  <si>
    <t>  1343  </t>
  </si>
  <si>
    <t>  1965  </t>
  </si>
  <si>
    <t>  128  </t>
  </si>
  <si>
    <t>BOBIndore</t>
  </si>
  <si>
    <t>145  </t>
  </si>
  <si>
    <t>  155  </t>
  </si>
  <si>
    <t>  106  </t>
  </si>
  <si>
    <t>  209  </t>
  </si>
  <si>
    <t>  4819  </t>
  </si>
  <si>
    <t>  3593  </t>
  </si>
  <si>
    <t>  1441  </t>
  </si>
  <si>
    <t>  2152  </t>
  </si>
  <si>
    <t>  413  </t>
  </si>
  <si>
    <t>  704  </t>
  </si>
  <si>
    <t>  19215  </t>
  </si>
  <si>
    <t>761  </t>
  </si>
  <si>
    <t>  2564  </t>
  </si>
  <si>
    <t>  4271  </t>
  </si>
  <si>
    <t>  4960  </t>
  </si>
  <si>
    <t>  7795  </t>
  </si>
  <si>
    <t>  438  </t>
  </si>
  <si>
    <t>  10342  </t>
  </si>
  <si>
    <t>  286814  </t>
  </si>
  <si>
    <t>  194836  </t>
  </si>
  <si>
    <t>  87116  </t>
  </si>
  <si>
    <t>  107733  </t>
  </si>
  <si>
    <t>  13837  </t>
  </si>
  <si>
    <t>Pradhan Mantri MUDRA Yojana Progress FY 2020-21</t>
  </si>
  <si>
    <t xml:space="preserve">        Numbers in actual &amp; Disbursed amount in Crore</t>
  </si>
  <si>
    <t>As on 31.03.2021</t>
  </si>
  <si>
    <t>Shishu</t>
  </si>
  <si>
    <t>Kishor</t>
  </si>
  <si>
    <t>Tarun</t>
  </si>
  <si>
    <t>Accounts</t>
  </si>
  <si>
    <t>Public Sector Banks</t>
  </si>
  <si>
    <t>Private Sector Banks</t>
  </si>
  <si>
    <t>Dhanlaxmi Bank</t>
  </si>
  <si>
    <t>Federal Bank</t>
  </si>
  <si>
    <t>IDBI Bank Limited</t>
  </si>
  <si>
    <t>IDFC Bank Limited</t>
  </si>
  <si>
    <t>IndusInd Bank</t>
  </si>
  <si>
    <t>Jammu &amp; Kashmir Bank</t>
  </si>
  <si>
    <t>Karnataka Bank</t>
  </si>
  <si>
    <t>Regional Rural Banks</t>
  </si>
  <si>
    <t>Madhya Pradesh Gramin Bank</t>
  </si>
  <si>
    <t>Jana Small Finance Bank Limited</t>
  </si>
  <si>
    <t>AU Small Finance Bank Limited</t>
  </si>
  <si>
    <t>ESAF Small Finance Bank</t>
  </si>
  <si>
    <t>SFBs Sub Total</t>
  </si>
  <si>
    <t>Stand-up India Scheme- District wise progress FY 2018-19</t>
  </si>
  <si>
    <t xml:space="preserve">As on 30.09.2018 </t>
  </si>
  <si>
    <t>Sanctioned amount in lakh</t>
  </si>
  <si>
    <t>District</t>
  </si>
  <si>
    <t>Female</t>
  </si>
  <si>
    <t>Male</t>
  </si>
  <si>
    <t>Sanc. Amount</t>
  </si>
  <si>
    <t>Barwani</t>
  </si>
  <si>
    <t>Bhopal</t>
  </si>
  <si>
    <t>Chhatarpur</t>
  </si>
  <si>
    <t>Dewas</t>
  </si>
  <si>
    <t>Dhar</t>
  </si>
  <si>
    <t>Gwalior</t>
  </si>
  <si>
    <t>Indore</t>
  </si>
  <si>
    <t>Jabalpur</t>
  </si>
  <si>
    <t>Katni</t>
  </si>
  <si>
    <t>Mandsaur</t>
  </si>
  <si>
    <t>Raisen</t>
  </si>
  <si>
    <t>Ratlam</t>
  </si>
  <si>
    <t>Rewa</t>
  </si>
  <si>
    <t>Seoni</t>
  </si>
  <si>
    <t>Shahdol</t>
  </si>
  <si>
    <t>Sidhi</t>
  </si>
  <si>
    <t>Singrauli</t>
  </si>
  <si>
    <t>Ujjain</t>
  </si>
  <si>
    <t>PRADHAN MANTRI AWAS YOJANA-URBAN AS ON 30.09.2018</t>
  </si>
  <si>
    <t>Rs. In Lakhs</t>
  </si>
  <si>
    <t>Sr. No.</t>
  </si>
  <si>
    <t>Name of Bank/HFC</t>
  </si>
  <si>
    <t>No. of Cases Disbursed</t>
  </si>
  <si>
    <t>Loan Sanctioned</t>
  </si>
  <si>
    <t>Subsidy Released</t>
  </si>
  <si>
    <t>Aadhar Housing Finance Ltd.</t>
  </si>
  <si>
    <t>Aditya Birla Housing Finance Ltd.</t>
  </si>
  <si>
    <t>Aspire Home Finance Corporation Ltd.</t>
  </si>
  <si>
    <t>AU Housing Finance Ltd.</t>
  </si>
  <si>
    <t>Axis Bank Ltd.</t>
  </si>
  <si>
    <t>Bhartiya Mahila Bank Ltd.</t>
  </si>
  <si>
    <t>Can Fin Homes Ltd.</t>
  </si>
  <si>
    <t>Capital First Home Finance Ltd.</t>
  </si>
  <si>
    <t>Cent Bank Home Finance Ltd.</t>
  </si>
  <si>
    <t>Central Madhya Pradesh Gramin Bank</t>
  </si>
  <si>
    <t xml:space="preserve">Centrum Housing Finance Ltd. </t>
  </si>
  <si>
    <t>Dewan Housing Finance Corporation Ltd.</t>
  </si>
  <si>
    <t>Equitas Housing Finance Pvt. Ltd.</t>
  </si>
  <si>
    <t xml:space="preserve">Equitas Small Finance Bank </t>
  </si>
  <si>
    <t>GIC Housing Finance Ltd.</t>
  </si>
  <si>
    <t>GRUH Finance Ltd.</t>
  </si>
  <si>
    <t>Home First Finance Company India Pvt. Ltd.</t>
  </si>
  <si>
    <t>Housing Development Finance Corporation Ltd.</t>
  </si>
  <si>
    <t>ICICI Bank Ltd.</t>
  </si>
  <si>
    <t>ICICI Home Finance Company Ltd.</t>
  </si>
  <si>
    <t>India Bulls Housing Finance Ltd.</t>
  </si>
  <si>
    <t>India Infoline Housing Finance Ltd.</t>
  </si>
  <si>
    <t>India Shelter Finance Corporation Ltd.</t>
  </si>
  <si>
    <t>Karnataka Bank Ltd.</t>
  </si>
  <si>
    <t>Kotak Mahindra Bank Ltd.</t>
  </si>
  <si>
    <t>LIC Housing Finance Ltd.</t>
  </si>
  <si>
    <t xml:space="preserve">Magma Housing Finance </t>
  </si>
  <si>
    <t>Mahindra Rural Housing Finance Ltd.</t>
  </si>
  <si>
    <t>Mentor Home Loans India Ltd.</t>
  </si>
  <si>
    <t>Micro Housing Finance Corporation Ltd.</t>
  </si>
  <si>
    <t>Muthoot Homefin(India) Ltd.</t>
  </si>
  <si>
    <t>Muthoot Housing Finance Company  Ltd.</t>
  </si>
  <si>
    <t>Narmada Jhabua Gramin Bank</t>
  </si>
  <si>
    <t>PNB Housing Finance Ltd.</t>
  </si>
  <si>
    <t>Reliance Home Finance Ltd.</t>
  </si>
  <si>
    <t>Repco Home Finance Ltd.</t>
  </si>
  <si>
    <t>SEWA Grih Rin Ltd.</t>
  </si>
  <si>
    <t xml:space="preserve">Shivalik Mercantile Co-Operative Bank </t>
  </si>
  <si>
    <t>Shriram Housing Finance Ltd.</t>
  </si>
  <si>
    <t>Shubham Housing Development Finance Company Pvt. Ltd.</t>
  </si>
  <si>
    <t>State Bank of Patiala</t>
  </si>
  <si>
    <t>Sundaram BNP Paribas Home Finance Ltd.</t>
  </si>
  <si>
    <t>Tata Capital Housing Finance Ltd.</t>
  </si>
  <si>
    <t>Vastu Housing Finance Corporation Ltd.</t>
  </si>
  <si>
    <t>BANK WISE CASA AND AADHAAR AUTHENTICATION AS ON 30.09.2018</t>
  </si>
  <si>
    <t>Number in Lakh</t>
  </si>
  <si>
    <t>Number of operative CASA</t>
  </si>
  <si>
    <t>Number of Aadhaar seeded CASA</t>
  </si>
  <si>
    <t>% of CASA Aadhaar seeding</t>
  </si>
  <si>
    <t>Number of Authenticated CASA</t>
  </si>
  <si>
    <t>% CASA authentication</t>
  </si>
  <si>
    <t>PSBs SUB TOTAL</t>
  </si>
  <si>
    <t>Airtel Payment Bank</t>
  </si>
  <si>
    <t>Catholic Syrian Bank Ltd</t>
  </si>
  <si>
    <t>DCB Bank Limited</t>
  </si>
  <si>
    <t>Dhanalakshmi Bank Ltd</t>
  </si>
  <si>
    <t>IDFC Bank Ltd.</t>
  </si>
  <si>
    <t>Tamilnadu Mercantile Bank Ltd</t>
  </si>
  <si>
    <t>PVBs SUB TOTAL</t>
  </si>
  <si>
    <t>RRBs SUB TOTAL</t>
  </si>
  <si>
    <t>BANK WISE AADHAAR AUTHENTICATION STATUS AS ON 31.12.2017</t>
  </si>
  <si>
    <t>Number in lakh</t>
  </si>
  <si>
    <t>Page-98</t>
  </si>
  <si>
    <t>Rural</t>
  </si>
  <si>
    <t>Semi-Urban</t>
  </si>
  <si>
    <t>Urban &amp; Metro</t>
  </si>
  <si>
    <t>Numbers</t>
  </si>
  <si>
    <t>% of Agri adv. to total credit</t>
  </si>
  <si>
    <t>Amt. in Lakh</t>
  </si>
  <si>
    <t>Outstanding at the end of the quarter (Amt in Lakh)</t>
  </si>
  <si>
    <r>
      <t>of which girl student</t>
    </r>
    <r>
      <rPr>
        <sz val="10.5"/>
        <rFont val="Times New Roman"/>
        <family val="1"/>
      </rPr>
      <t xml:space="preserve">          </t>
    </r>
    <r>
      <rPr>
        <b/>
        <sz val="10.5"/>
        <rFont val="Times New Roman"/>
        <family val="1"/>
      </rPr>
      <t>(Out of column 3)</t>
    </r>
  </si>
  <si>
    <r>
      <t>of Which Girl Student</t>
    </r>
    <r>
      <rPr>
        <sz val="10.5"/>
        <rFont val="Times New Roman"/>
        <family val="1"/>
      </rPr>
      <t> </t>
    </r>
  </si>
  <si>
    <t>Punjab and Sind Bank</t>
  </si>
  <si>
    <t>Alirajpur</t>
  </si>
  <si>
    <t>Anuppur</t>
  </si>
  <si>
    <t>Ashoknagar</t>
  </si>
  <si>
    <t>Balaghat</t>
  </si>
  <si>
    <t>Betul</t>
  </si>
  <si>
    <t>Bhind</t>
  </si>
  <si>
    <t>Burhanpur</t>
  </si>
  <si>
    <t>Chhindwara</t>
  </si>
  <si>
    <t>Damoh</t>
  </si>
  <si>
    <t>Datia</t>
  </si>
  <si>
    <t>Dindori</t>
  </si>
  <si>
    <t>Guna</t>
  </si>
  <si>
    <t>Harda</t>
  </si>
  <si>
    <t>Hoshangabad</t>
  </si>
  <si>
    <t>Jhabua</t>
  </si>
  <si>
    <t>Khargone</t>
  </si>
  <si>
    <t>Mandla</t>
  </si>
  <si>
    <t>Morena</t>
  </si>
  <si>
    <t>Neemuch</t>
  </si>
  <si>
    <t>Panna</t>
  </si>
  <si>
    <t>Rajgarh</t>
  </si>
  <si>
    <t>Sagar</t>
  </si>
  <si>
    <t>Satna</t>
  </si>
  <si>
    <t>Sehore</t>
  </si>
  <si>
    <t>Shajapur</t>
  </si>
  <si>
    <t>Shivpuri</t>
  </si>
  <si>
    <t>Tikamgarh</t>
  </si>
  <si>
    <t>Vidisha</t>
  </si>
  <si>
    <t>% of loans to weaker sections to total advances</t>
  </si>
  <si>
    <t>SHG LOANS (All SHGs loans)</t>
  </si>
  <si>
    <t>South Indian bank</t>
  </si>
  <si>
    <t>IDFC</t>
  </si>
  <si>
    <t>Tamilnad Merchantile Bank</t>
  </si>
  <si>
    <t>Standard Charted Bank</t>
  </si>
  <si>
    <t>Agar-malwa</t>
  </si>
  <si>
    <t>East nimar</t>
  </si>
  <si>
    <t>Narsimhapur</t>
  </si>
  <si>
    <t>Niwari</t>
  </si>
  <si>
    <t>Sheopur</t>
  </si>
  <si>
    <t>Umaria</t>
  </si>
  <si>
    <t>Shivalik Small Finance Bank</t>
  </si>
  <si>
    <t>ATM</t>
  </si>
  <si>
    <t>Disbursement upto the end of current quarter30.06.2023</t>
  </si>
  <si>
    <t>Bank wise Position of Branches/ATM as on 30.09.2023</t>
  </si>
  <si>
    <t>CENTRE WISE DEPOSITS, ADVANCES AND C.D.RATIO  30.09.2023</t>
  </si>
  <si>
    <t>BANKWISE TOTAL DEPOSITS, ADVANCES AND C.D.RATIO  As on 30.09.2023</t>
  </si>
  <si>
    <t>CREDIT DEPOSIT RATIO (DISTRICT WISE) AS ON September 30, 2023</t>
  </si>
  <si>
    <t>AGRICULTURE LOANS OUTSTANDING AS ON 30.09.2023</t>
  </si>
  <si>
    <t>Outstanding at the end of  quarter 30.09.2023</t>
  </si>
  <si>
    <t>PRIORITY SECTOR  OUTSTANDING AS ON 30.09.2023</t>
  </si>
  <si>
    <t>Outstanding at the end of quarter 30.09.2023</t>
  </si>
  <si>
    <t>MSME  (PRIORITY SECTOR) OUTSTANDING AS ON 30.09.2023</t>
  </si>
  <si>
    <t>ADVANCES TO WEAKER SECTION OUTSTANDING AS ON 30.09.2023</t>
  </si>
  <si>
    <t>Outstanding at the end of the quarter 30.09.2023</t>
  </si>
  <si>
    <t>NON-PRIORITY SECTOR  OUTSTANDING AS ON 30.09.2023  Table: 8</t>
  </si>
  <si>
    <t>POSITION OF SECTOR WISE NPA (PRIORITY SECTOR) As on 30.09.2023</t>
  </si>
  <si>
    <t>ANNUAL CREDIT PLAN ACHIEVEMENT UNDER PRIORITY SECTOR AS ON 30.09.2023</t>
  </si>
  <si>
    <t>POSITION OF SECTOR WISE NPA (NON PRIORITY SECTOR) As on 30.09.2023</t>
  </si>
  <si>
    <t>ANNUAL CREDIT PLAN ACHIEVEMENT UNDER AGRICULTURE AS ON 30.09.2023</t>
  </si>
  <si>
    <t>ANNUAL CREDIT PLAN ACHIEVEMENT UNDER MSME (PRI SEC) AS ON 30.09.2023</t>
  </si>
  <si>
    <t>ANNUAL CREDIT PLAN ACHIEVEMENT UNDER NON-PRIORITY SECTOR AS ON 30.09.2023</t>
  </si>
  <si>
    <t>Current Quarter 30.09.2023</t>
  </si>
  <si>
    <t>Including Cr. as per place of utilization 30.09.2023</t>
  </si>
  <si>
    <t>Credit as per place of Utilization Sep-23</t>
  </si>
  <si>
    <t>Previous Quarter 30.06.2023</t>
  </si>
  <si>
    <t>LOANS OUTSTANDING TO MINORITY COMMUNITIES AS ON 30.09.2023</t>
  </si>
  <si>
    <t>POSITION OF NPA AS ON 30.9.2023</t>
  </si>
  <si>
    <t>POSITION OF NPA UNDER GOVT. SPONSORED SCHEME As on 30.09.2023</t>
  </si>
  <si>
    <t>CM STREET VENDORS</t>
  </si>
  <si>
    <t>PMSVANIDHI LOANS</t>
  </si>
  <si>
    <t>Page-65</t>
  </si>
  <si>
    <t>Page-66</t>
  </si>
  <si>
    <t>Page 67</t>
  </si>
  <si>
    <t>Page 68</t>
  </si>
  <si>
    <t>Page 69</t>
  </si>
  <si>
    <t>Page 70</t>
  </si>
  <si>
    <t>Page 71</t>
  </si>
  <si>
    <t>Page 72</t>
  </si>
  <si>
    <t>Page-73</t>
  </si>
  <si>
    <t>Page-74</t>
  </si>
  <si>
    <t>Page 75</t>
  </si>
  <si>
    <t>Page-76</t>
  </si>
  <si>
    <t>Page-77</t>
  </si>
  <si>
    <t>Page-78</t>
  </si>
  <si>
    <t>Page-79</t>
  </si>
  <si>
    <t>Page-80</t>
  </si>
  <si>
    <t>Page-81</t>
  </si>
  <si>
    <t>Page 82</t>
  </si>
  <si>
    <t>Page-83</t>
  </si>
  <si>
    <t>No. of KCC issued from 01.04.23 to 30.09.2023 (Including renewal)</t>
  </si>
  <si>
    <t>Total no. of KCC as on 30.09.2023</t>
  </si>
  <si>
    <t>PROGRESS UNDER KISAN CREDIT CARD (as on 30.09.2023)</t>
  </si>
  <si>
    <t>PROGRESS UNDER HIGHER EDUCATION LOANS AS ON 30.09.2023</t>
  </si>
  <si>
    <t>Page 84</t>
  </si>
  <si>
    <t>Page-85</t>
  </si>
  <si>
    <t>Page-86</t>
  </si>
  <si>
    <t>Page-87</t>
  </si>
  <si>
    <t>Page-88</t>
  </si>
  <si>
    <t>LOANS OUTSTANDING TO SC/ST AS ON 30.09.2023</t>
  </si>
  <si>
    <t>LOANS DISBURSED TO SC/ST 01.04.2022 TO 30.09.2023</t>
  </si>
  <si>
    <t>Page-89</t>
  </si>
  <si>
    <t>ADVANCES TO WOMEN AS ON 30.09.2023</t>
  </si>
  <si>
    <t>Loans disbursed to women 01.04.2023 to 30.09.2023</t>
  </si>
  <si>
    <t>Page-90</t>
  </si>
  <si>
    <t>POSITION SHG BANK LINKAGE PROGRAMME AS ON 30.09.2023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</si>
</sst>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36" x14ac:knownFonts="1">
    <font>
      <sz val="10"/>
      <color rgb="FF21798F"/>
      <name val="Calibri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Calibri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10.5"/>
      <name val="Times New Roman"/>
      <family val="1"/>
    </font>
    <font>
      <sz val="10.5"/>
      <name val="Calibri"/>
      <family val="2"/>
    </font>
    <font>
      <sz val="10.5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rgb="FF21798F"/>
      <name val="Times New Roman"/>
      <family val="1"/>
    </font>
    <font>
      <b/>
      <sz val="10"/>
      <color rgb="FF21798F"/>
      <name val="Calibri"/>
      <family val="2"/>
    </font>
    <font>
      <sz val="10.5"/>
      <color rgb="FF000000"/>
      <name val="Times New Roman"/>
      <family val="1"/>
    </font>
    <font>
      <b/>
      <sz val="10.5"/>
      <color rgb="FF000000"/>
      <name val="Times New Roman"/>
      <family val="1"/>
    </font>
    <font>
      <b/>
      <sz val="9"/>
      <name val="Times New Roman"/>
      <family val="1"/>
    </font>
    <font>
      <sz val="9"/>
      <name val="Calibri"/>
      <family val="2"/>
    </font>
    <font>
      <sz val="9"/>
      <name val="Times New Roman"/>
      <family val="1"/>
    </font>
    <font>
      <b/>
      <sz val="12"/>
      <name val="Times New Roman"/>
      <family val="1"/>
    </font>
    <font>
      <sz val="11"/>
      <color rgb="FF21798F"/>
      <name val="Calibri"/>
      <family val="2"/>
    </font>
    <font>
      <sz val="10"/>
      <color theme="1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21798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5" fillId="0" borderId="10"/>
  </cellStyleXfs>
  <cellXfs count="509">
    <xf numFmtId="0" fontId="0" fillId="0" borderId="0" xfId="0" applyAlignment="1">
      <alignment vertical="top" wrapText="1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" fontId="6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1" fontId="5" fillId="0" borderId="2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2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2" fontId="6" fillId="0" borderId="2" xfId="0" applyNumberFormat="1" applyFont="1" applyBorder="1" applyAlignment="1">
      <alignment vertical="center"/>
    </xf>
    <xf numFmtId="2" fontId="5" fillId="0" borderId="2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2" fillId="0" borderId="2" xfId="0" applyNumberFormat="1" applyFont="1" applyBorder="1" applyAlignment="1">
      <alignment vertical="center"/>
    </xf>
    <xf numFmtId="2" fontId="2" fillId="0" borderId="2" xfId="0" applyNumberFormat="1" applyFont="1" applyBorder="1" applyAlignment="1">
      <alignment vertical="center"/>
    </xf>
    <xf numFmtId="1" fontId="3" fillId="0" borderId="2" xfId="0" applyNumberFormat="1" applyFont="1" applyBorder="1" applyAlignment="1">
      <alignment vertical="center"/>
    </xf>
    <xf numFmtId="2" fontId="3" fillId="0" borderId="2" xfId="0" applyNumberFormat="1" applyFont="1" applyBorder="1" applyAlignment="1">
      <alignment vertical="center"/>
    </xf>
    <xf numFmtId="1" fontId="3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164" fontId="5" fillId="0" borderId="2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2" fontId="6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2" fontId="5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1" fontId="13" fillId="0" borderId="9" xfId="0" applyNumberFormat="1" applyFont="1" applyBorder="1" applyAlignment="1">
      <alignment horizontal="center" vertical="center" wrapText="1"/>
    </xf>
    <xf numFmtId="1" fontId="13" fillId="0" borderId="13" xfId="0" applyNumberFormat="1" applyFont="1" applyBorder="1" applyAlignment="1">
      <alignment horizontal="left" vertical="center" wrapText="1"/>
    </xf>
    <xf numFmtId="1" fontId="13" fillId="0" borderId="13" xfId="0" applyNumberFormat="1" applyFont="1" applyBorder="1" applyAlignment="1">
      <alignment horizontal="right" vertical="center" wrapText="1"/>
    </xf>
    <xf numFmtId="1" fontId="13" fillId="0" borderId="9" xfId="0" applyNumberFormat="1" applyFont="1" applyBorder="1" applyAlignment="1">
      <alignment horizontal="left" vertical="center" wrapText="1"/>
    </xf>
    <xf numFmtId="1" fontId="12" fillId="0" borderId="13" xfId="0" applyNumberFormat="1" applyFont="1" applyBorder="1" applyAlignment="1">
      <alignment horizontal="left" vertical="center" wrapText="1"/>
    </xf>
    <xf numFmtId="1" fontId="12" fillId="0" borderId="13" xfId="0" applyNumberFormat="1" applyFont="1" applyBorder="1" applyAlignment="1">
      <alignment horizontal="right" vertical="center" wrapText="1"/>
    </xf>
    <xf numFmtId="1" fontId="13" fillId="0" borderId="7" xfId="0" applyNumberFormat="1" applyFont="1" applyBorder="1" applyAlignment="1">
      <alignment horizontal="center" vertical="center" wrapText="1"/>
    </xf>
    <xf numFmtId="1" fontId="13" fillId="0" borderId="17" xfId="0" applyNumberFormat="1" applyFont="1" applyBorder="1" applyAlignment="1">
      <alignment horizontal="left" vertical="center" wrapText="1"/>
    </xf>
    <xf numFmtId="1" fontId="13" fillId="0" borderId="17" xfId="0" applyNumberFormat="1" applyFont="1" applyBorder="1" applyAlignment="1">
      <alignment horizontal="right" vertical="center" wrapText="1"/>
    </xf>
    <xf numFmtId="1" fontId="13" fillId="0" borderId="2" xfId="0" applyNumberFormat="1" applyFont="1" applyBorder="1" applyAlignment="1">
      <alignment horizontal="right" vertical="center" wrapText="1"/>
    </xf>
    <xf numFmtId="1" fontId="12" fillId="0" borderId="2" xfId="0" applyNumberFormat="1" applyFont="1" applyBorder="1" applyAlignment="1">
      <alignment horizontal="left" vertical="center" wrapText="1"/>
    </xf>
    <xf numFmtId="1" fontId="12" fillId="0" borderId="2" xfId="0" applyNumberFormat="1" applyFont="1" applyBorder="1" applyAlignment="1">
      <alignment horizontal="right" vertical="center" wrapText="1"/>
    </xf>
    <xf numFmtId="1" fontId="13" fillId="0" borderId="2" xfId="0" applyNumberFormat="1" applyFont="1" applyBorder="1" applyAlignment="1">
      <alignment horizontal="left" vertical="center" wrapText="1"/>
    </xf>
    <xf numFmtId="1" fontId="2" fillId="0" borderId="2" xfId="0" applyNumberFormat="1" applyFont="1" applyBorder="1" applyAlignment="1">
      <alignment horizontal="right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2" fontId="5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vertical="center" wrapText="1"/>
    </xf>
    <xf numFmtId="2" fontId="3" fillId="0" borderId="0" xfId="0" applyNumberFormat="1" applyFont="1" applyAlignment="1">
      <alignment vertical="center" wrapText="1"/>
    </xf>
    <xf numFmtId="0" fontId="2" fillId="0" borderId="0" xfId="0" applyFont="1"/>
    <xf numFmtId="0" fontId="5" fillId="0" borderId="1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horizontal="right"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horizontal="right"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vertical="center"/>
    </xf>
    <xf numFmtId="0" fontId="19" fillId="2" borderId="21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vertical="center"/>
    </xf>
    <xf numFmtId="0" fontId="19" fillId="2" borderId="2" xfId="0" applyFont="1" applyFill="1" applyBorder="1" applyAlignment="1">
      <alignment vertical="center" wrapText="1"/>
    </xf>
    <xf numFmtId="0" fontId="21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23" fillId="2" borderId="0" xfId="0" applyFont="1" applyFill="1" applyAlignment="1">
      <alignment vertical="center" wrapText="1"/>
    </xf>
    <xf numFmtId="0" fontId="22" fillId="2" borderId="10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vertical="center" wrapText="1"/>
    </xf>
    <xf numFmtId="0" fontId="21" fillId="2" borderId="0" xfId="0" applyFont="1" applyFill="1" applyAlignment="1">
      <alignment vertical="center" wrapText="1"/>
    </xf>
    <xf numFmtId="0" fontId="21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top" wrapText="1"/>
    </xf>
    <xf numFmtId="0" fontId="6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vertical="top" wrapText="1"/>
    </xf>
    <xf numFmtId="1" fontId="6" fillId="2" borderId="0" xfId="0" applyNumberFormat="1" applyFont="1" applyFill="1" applyAlignment="1">
      <alignment horizontal="center" vertical="top" wrapText="1"/>
    </xf>
    <xf numFmtId="1" fontId="16" fillId="2" borderId="6" xfId="0" applyNumberFormat="1" applyFont="1" applyFill="1" applyBorder="1" applyAlignment="1">
      <alignment horizontal="center" vertical="center" wrapText="1"/>
    </xf>
    <xf numFmtId="1" fontId="16" fillId="2" borderId="8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top" wrapText="1"/>
    </xf>
    <xf numFmtId="0" fontId="18" fillId="2" borderId="2" xfId="0" applyFont="1" applyFill="1" applyBorder="1"/>
    <xf numFmtId="1" fontId="18" fillId="2" borderId="2" xfId="0" applyNumberFormat="1" applyFont="1" applyFill="1" applyBorder="1"/>
    <xf numFmtId="164" fontId="18" fillId="2" borderId="2" xfId="0" applyNumberFormat="1" applyFont="1" applyFill="1" applyBorder="1"/>
    <xf numFmtId="0" fontId="18" fillId="2" borderId="2" xfId="0" applyFont="1" applyFill="1" applyBorder="1" applyAlignment="1">
      <alignment vertical="top" wrapText="1"/>
    </xf>
    <xf numFmtId="0" fontId="16" fillId="2" borderId="2" xfId="0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vertical="top" wrapText="1"/>
    </xf>
    <xf numFmtId="1" fontId="16" fillId="2" borderId="2" xfId="0" applyNumberFormat="1" applyFont="1" applyFill="1" applyBorder="1"/>
    <xf numFmtId="164" fontId="16" fillId="2" borderId="2" xfId="0" applyNumberFormat="1" applyFont="1" applyFill="1" applyBorder="1"/>
    <xf numFmtId="0" fontId="18" fillId="2" borderId="2" xfId="0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0" fontId="6" fillId="2" borderId="0" xfId="0" applyFont="1" applyFill="1" applyAlignment="1">
      <alignment vertical="top" wrapText="1"/>
    </xf>
    <xf numFmtId="1" fontId="6" fillId="2" borderId="0" xfId="0" applyNumberFormat="1" applyFont="1" applyFill="1" applyAlignment="1">
      <alignment horizontal="right" vertical="top" wrapText="1"/>
    </xf>
    <xf numFmtId="1" fontId="5" fillId="2" borderId="2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vertical="center"/>
    </xf>
    <xf numFmtId="1" fontId="6" fillId="2" borderId="2" xfId="0" applyNumberFormat="1" applyFont="1" applyFill="1" applyBorder="1"/>
    <xf numFmtId="1" fontId="5" fillId="2" borderId="2" xfId="0" applyNumberFormat="1" applyFont="1" applyFill="1" applyBorder="1" applyAlignment="1">
      <alignment vertical="center"/>
    </xf>
    <xf numFmtId="1" fontId="16" fillId="2" borderId="2" xfId="0" applyNumberFormat="1" applyFont="1" applyFill="1" applyBorder="1" applyAlignment="1">
      <alignment horizontal="center" vertical="center" wrapText="1"/>
    </xf>
    <xf numFmtId="1" fontId="18" fillId="2" borderId="2" xfId="0" applyNumberFormat="1" applyFont="1" applyFill="1" applyBorder="1" applyAlignment="1">
      <alignment vertical="center"/>
    </xf>
    <xf numFmtId="2" fontId="18" fillId="2" borderId="2" xfId="0" applyNumberFormat="1" applyFont="1" applyFill="1" applyBorder="1" applyAlignment="1">
      <alignment horizontal="right" vertical="center" wrapText="1"/>
    </xf>
    <xf numFmtId="0" fontId="18" fillId="2" borderId="2" xfId="0" applyFont="1" applyFill="1" applyBorder="1" applyAlignment="1">
      <alignment horizontal="center" vertical="center"/>
    </xf>
    <xf numFmtId="1" fontId="16" fillId="2" borderId="2" xfId="0" applyNumberFormat="1" applyFont="1" applyFill="1" applyBorder="1" applyAlignment="1">
      <alignment horizontal="right" vertical="center"/>
    </xf>
    <xf numFmtId="1" fontId="18" fillId="2" borderId="2" xfId="0" applyNumberFormat="1" applyFont="1" applyFill="1" applyBorder="1" applyAlignment="1">
      <alignment horizontal="right" vertical="center"/>
    </xf>
    <xf numFmtId="1" fontId="18" fillId="3" borderId="2" xfId="0" applyNumberFormat="1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/>
    </xf>
    <xf numFmtId="1" fontId="16" fillId="2" borderId="2" xfId="0" applyNumberFormat="1" applyFont="1" applyFill="1" applyBorder="1" applyAlignment="1">
      <alignment vertical="center"/>
    </xf>
    <xf numFmtId="1" fontId="6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top" wrapText="1"/>
    </xf>
    <xf numFmtId="1" fontId="7" fillId="2" borderId="0" xfId="0" applyNumberFormat="1" applyFont="1" applyFill="1" applyAlignment="1">
      <alignment horizontal="right" vertical="top" wrapText="1"/>
    </xf>
    <xf numFmtId="1" fontId="7" fillId="2" borderId="0" xfId="0" applyNumberFormat="1" applyFont="1" applyFill="1" applyAlignment="1">
      <alignment horizontal="right" vertical="center"/>
    </xf>
    <xf numFmtId="1" fontId="7" fillId="2" borderId="0" xfId="0" applyNumberFormat="1" applyFont="1" applyFill="1" applyAlignment="1">
      <alignment vertical="center"/>
    </xf>
    <xf numFmtId="1" fontId="2" fillId="2" borderId="0" xfId="0" applyNumberFormat="1" applyFont="1" applyFill="1" applyAlignment="1">
      <alignment vertical="center"/>
    </xf>
    <xf numFmtId="1" fontId="3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right" vertical="center"/>
    </xf>
    <xf numFmtId="2" fontId="5" fillId="2" borderId="0" xfId="0" applyNumberFormat="1" applyFont="1" applyFill="1" applyAlignment="1">
      <alignment horizontal="right" vertical="center"/>
    </xf>
    <xf numFmtId="1" fontId="21" fillId="2" borderId="0" xfId="0" applyNumberFormat="1" applyFont="1" applyFill="1" applyAlignment="1">
      <alignment vertical="center"/>
    </xf>
    <xf numFmtId="1" fontId="22" fillId="2" borderId="0" xfId="0" applyNumberFormat="1" applyFont="1" applyFill="1" applyAlignment="1">
      <alignment vertical="center"/>
    </xf>
    <xf numFmtId="0" fontId="24" fillId="2" borderId="0" xfId="0" applyFont="1" applyFill="1" applyAlignment="1">
      <alignment vertical="top" wrapText="1"/>
    </xf>
    <xf numFmtId="2" fontId="2" fillId="2" borderId="0" xfId="0" applyNumberFormat="1" applyFont="1" applyFill="1" applyAlignment="1">
      <alignment vertical="center"/>
    </xf>
    <xf numFmtId="1" fontId="16" fillId="2" borderId="2" xfId="0" applyNumberFormat="1" applyFont="1" applyFill="1" applyBorder="1" applyAlignment="1">
      <alignment horizontal="center" vertical="center"/>
    </xf>
    <xf numFmtId="2" fontId="18" fillId="2" borderId="2" xfId="0" applyNumberFormat="1" applyFont="1" applyFill="1" applyBorder="1" applyAlignment="1">
      <alignment vertical="center"/>
    </xf>
    <xf numFmtId="2" fontId="16" fillId="2" borderId="2" xfId="0" applyNumberFormat="1" applyFont="1" applyFill="1" applyBorder="1" applyAlignment="1">
      <alignment vertical="center"/>
    </xf>
    <xf numFmtId="2" fontId="21" fillId="2" borderId="0" xfId="0" applyNumberFormat="1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2" fontId="0" fillId="2" borderId="0" xfId="0" applyNumberFormat="1" applyFill="1" applyAlignment="1">
      <alignment vertical="center" wrapText="1"/>
    </xf>
    <xf numFmtId="1" fontId="5" fillId="2" borderId="2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/>
    <xf numFmtId="1" fontId="18" fillId="2" borderId="2" xfId="0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top" wrapText="1"/>
    </xf>
    <xf numFmtId="1" fontId="22" fillId="2" borderId="2" xfId="0" applyNumberFormat="1" applyFont="1" applyFill="1" applyBorder="1" applyAlignment="1">
      <alignment horizontal="center" vertical="center"/>
    </xf>
    <xf numFmtId="1" fontId="21" fillId="2" borderId="2" xfId="0" applyNumberFormat="1" applyFont="1" applyFill="1" applyBorder="1" applyAlignment="1">
      <alignment horizontal="center" vertical="center"/>
    </xf>
    <xf numFmtId="1" fontId="21" fillId="2" borderId="2" xfId="0" applyNumberFormat="1" applyFont="1" applyFill="1" applyBorder="1" applyAlignment="1">
      <alignment vertical="center"/>
    </xf>
    <xf numFmtId="1" fontId="21" fillId="2" borderId="2" xfId="0" applyNumberFormat="1" applyFont="1" applyFill="1" applyBorder="1"/>
    <xf numFmtId="2" fontId="21" fillId="2" borderId="2" xfId="0" applyNumberFormat="1" applyFont="1" applyFill="1" applyBorder="1" applyAlignment="1">
      <alignment vertical="center"/>
    </xf>
    <xf numFmtId="1" fontId="22" fillId="2" borderId="2" xfId="0" applyNumberFormat="1" applyFont="1" applyFill="1" applyBorder="1" applyAlignment="1">
      <alignment vertical="center"/>
    </xf>
    <xf numFmtId="1" fontId="22" fillId="2" borderId="2" xfId="0" applyNumberFormat="1" applyFont="1" applyFill="1" applyBorder="1"/>
    <xf numFmtId="2" fontId="22" fillId="2" borderId="2" xfId="0" applyNumberFormat="1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vertical="center"/>
    </xf>
    <xf numFmtId="1" fontId="2" fillId="3" borderId="2" xfId="0" applyNumberFormat="1" applyFont="1" applyFill="1" applyBorder="1" applyAlignment="1">
      <alignment horizontal="center" vertical="center"/>
    </xf>
    <xf numFmtId="1" fontId="2" fillId="3" borderId="2" xfId="0" applyNumberFormat="1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vertical="center" wrapText="1"/>
    </xf>
    <xf numFmtId="1" fontId="6" fillId="2" borderId="0" xfId="0" applyNumberFormat="1" applyFont="1" applyFill="1" applyAlignment="1">
      <alignment vertical="top" wrapText="1"/>
    </xf>
    <xf numFmtId="2" fontId="6" fillId="2" borderId="0" xfId="0" applyNumberFormat="1" applyFont="1" applyFill="1" applyAlignment="1">
      <alignment vertical="top" wrapText="1"/>
    </xf>
    <xf numFmtId="1" fontId="5" fillId="2" borderId="0" xfId="0" applyNumberFormat="1" applyFont="1" applyFill="1" applyAlignment="1">
      <alignment vertical="top" wrapText="1"/>
    </xf>
    <xf numFmtId="164" fontId="6" fillId="2" borderId="2" xfId="0" applyNumberFormat="1" applyFont="1" applyFill="1" applyBorder="1" applyAlignment="1">
      <alignment vertical="top" wrapText="1"/>
    </xf>
    <xf numFmtId="164" fontId="5" fillId="2" borderId="2" xfId="0" applyNumberFormat="1" applyFont="1" applyFill="1" applyBorder="1" applyAlignment="1">
      <alignment vertical="top" wrapText="1"/>
    </xf>
    <xf numFmtId="164" fontId="2" fillId="2" borderId="0" xfId="0" applyNumberFormat="1" applyFont="1" applyFill="1" applyAlignment="1">
      <alignment vertical="center" wrapText="1"/>
    </xf>
    <xf numFmtId="1" fontId="2" fillId="2" borderId="0" xfId="0" applyNumberFormat="1" applyFont="1" applyFill="1" applyAlignment="1">
      <alignment vertical="center" wrapText="1"/>
    </xf>
    <xf numFmtId="1" fontId="3" fillId="2" borderId="0" xfId="0" applyNumberFormat="1" applyFont="1" applyFill="1" applyAlignment="1">
      <alignment vertical="center" wrapText="1"/>
    </xf>
    <xf numFmtId="2" fontId="2" fillId="2" borderId="0" xfId="0" applyNumberFormat="1" applyFont="1" applyFill="1" applyAlignment="1">
      <alignment vertical="center" wrapText="1"/>
    </xf>
    <xf numFmtId="164" fontId="16" fillId="2" borderId="2" xfId="0" applyNumberFormat="1" applyFont="1" applyFill="1" applyBorder="1" applyAlignment="1">
      <alignment horizontal="center" vertical="center" wrapText="1"/>
    </xf>
    <xf numFmtId="1" fontId="16" fillId="2" borderId="2" xfId="0" applyNumberFormat="1" applyFont="1" applyFill="1" applyBorder="1" applyAlignment="1">
      <alignment vertical="center" wrapText="1"/>
    </xf>
    <xf numFmtId="1" fontId="26" fillId="2" borderId="2" xfId="0" applyNumberFormat="1" applyFont="1" applyFill="1" applyBorder="1" applyAlignment="1">
      <alignment horizontal="left" vertical="top" wrapText="1" readingOrder="1"/>
    </xf>
    <xf numFmtId="1" fontId="18" fillId="2" borderId="3" xfId="0" applyNumberFormat="1" applyFont="1" applyFill="1" applyBorder="1" applyAlignment="1">
      <alignment horizontal="center" vertical="center"/>
    </xf>
    <xf numFmtId="1" fontId="18" fillId="2" borderId="3" xfId="0" applyNumberFormat="1" applyFont="1" applyFill="1" applyBorder="1" applyAlignment="1">
      <alignment vertical="center"/>
    </xf>
    <xf numFmtId="1" fontId="18" fillId="2" borderId="2" xfId="0" applyNumberFormat="1" applyFont="1" applyFill="1" applyBorder="1" applyAlignment="1">
      <alignment horizontal="right" vertical="center" wrapText="1"/>
    </xf>
    <xf numFmtId="164" fontId="18" fillId="2" borderId="2" xfId="0" applyNumberFormat="1" applyFont="1" applyFill="1" applyBorder="1" applyAlignment="1">
      <alignment horizontal="right" vertical="center" wrapText="1"/>
    </xf>
    <xf numFmtId="164" fontId="16" fillId="2" borderId="2" xfId="0" applyNumberFormat="1" applyFont="1" applyFill="1" applyBorder="1" applyAlignment="1">
      <alignment horizontal="right" vertical="center" wrapText="1"/>
    </xf>
    <xf numFmtId="164" fontId="25" fillId="2" borderId="2" xfId="0" applyNumberFormat="1" applyFont="1" applyFill="1" applyBorder="1" applyAlignment="1">
      <alignment horizontal="right" vertical="center" wrapText="1"/>
    </xf>
    <xf numFmtId="164" fontId="26" fillId="2" borderId="2" xfId="0" applyNumberFormat="1" applyFont="1" applyFill="1" applyBorder="1" applyAlignment="1">
      <alignment horizontal="right" vertical="center" wrapText="1"/>
    </xf>
    <xf numFmtId="1" fontId="26" fillId="2" borderId="2" xfId="0" applyNumberFormat="1" applyFont="1" applyFill="1" applyBorder="1" applyAlignment="1">
      <alignment horizontal="right" vertical="center" wrapText="1"/>
    </xf>
    <xf numFmtId="1" fontId="11" fillId="2" borderId="0" xfId="0" applyNumberFormat="1" applyFont="1" applyFill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1" fontId="2" fillId="2" borderId="0" xfId="0" applyNumberFormat="1" applyFont="1" applyFill="1" applyAlignment="1">
      <alignment vertical="top" wrapText="1"/>
    </xf>
    <xf numFmtId="1" fontId="3" fillId="2" borderId="0" xfId="0" applyNumberFormat="1" applyFont="1" applyFill="1" applyAlignment="1">
      <alignment vertical="top" wrapText="1"/>
    </xf>
    <xf numFmtId="2" fontId="18" fillId="2" borderId="2" xfId="0" applyNumberFormat="1" applyFont="1" applyFill="1" applyBorder="1" applyAlignment="1">
      <alignment vertical="center" wrapText="1"/>
    </xf>
    <xf numFmtId="2" fontId="16" fillId="2" borderId="2" xfId="0" applyNumberFormat="1" applyFont="1" applyFill="1" applyBorder="1" applyAlignment="1">
      <alignment vertical="center" wrapText="1"/>
    </xf>
    <xf numFmtId="1" fontId="21" fillId="2" borderId="0" xfId="0" applyNumberFormat="1" applyFont="1" applyFill="1" applyAlignment="1">
      <alignment vertical="center" wrapText="1"/>
    </xf>
    <xf numFmtId="1" fontId="21" fillId="2" borderId="0" xfId="0" applyNumberFormat="1" applyFont="1" applyFill="1" applyAlignment="1">
      <alignment horizontal="center" vertical="center" wrapText="1"/>
    </xf>
    <xf numFmtId="1" fontId="22" fillId="2" borderId="0" xfId="0" applyNumberFormat="1" applyFont="1" applyFill="1" applyAlignment="1">
      <alignment vertical="center" wrapText="1"/>
    </xf>
    <xf numFmtId="0" fontId="2" fillId="2" borderId="0" xfId="0" applyFont="1" applyFill="1" applyAlignment="1">
      <alignment vertical="top" wrapText="1"/>
    </xf>
    <xf numFmtId="1" fontId="27" fillId="2" borderId="2" xfId="0" applyNumberFormat="1" applyFont="1" applyFill="1" applyBorder="1" applyAlignment="1">
      <alignment horizontal="center" vertical="center" wrapText="1"/>
    </xf>
    <xf numFmtId="1" fontId="29" fillId="2" borderId="2" xfId="0" applyNumberFormat="1" applyFont="1" applyFill="1" applyBorder="1" applyAlignment="1">
      <alignment horizontal="center" vertical="center"/>
    </xf>
    <xf numFmtId="1" fontId="29" fillId="2" borderId="2" xfId="0" applyNumberFormat="1" applyFont="1" applyFill="1" applyBorder="1" applyAlignment="1">
      <alignment vertical="center"/>
    </xf>
    <xf numFmtId="1" fontId="29" fillId="3" borderId="2" xfId="0" applyNumberFormat="1" applyFont="1" applyFill="1" applyBorder="1" applyAlignment="1">
      <alignment horizontal="center" vertical="center"/>
    </xf>
    <xf numFmtId="1" fontId="29" fillId="3" borderId="2" xfId="0" applyNumberFormat="1" applyFont="1" applyFill="1" applyBorder="1" applyAlignment="1">
      <alignment vertical="center"/>
    </xf>
    <xf numFmtId="0" fontId="14" fillId="2" borderId="0" xfId="0" applyFont="1" applyFill="1" applyAlignment="1">
      <alignment vertical="center" wrapText="1"/>
    </xf>
    <xf numFmtId="1" fontId="14" fillId="2" borderId="0" xfId="0" applyNumberFormat="1" applyFont="1" applyFill="1" applyAlignment="1">
      <alignment vertical="center" wrapText="1"/>
    </xf>
    <xf numFmtId="1" fontId="8" fillId="2" borderId="0" xfId="0" applyNumberFormat="1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vertical="center" wrapText="1"/>
    </xf>
    <xf numFmtId="1" fontId="6" fillId="2" borderId="9" xfId="0" applyNumberFormat="1" applyFont="1" applyFill="1" applyBorder="1" applyAlignment="1">
      <alignment vertical="center"/>
    </xf>
    <xf numFmtId="1" fontId="6" fillId="2" borderId="21" xfId="0" applyNumberFormat="1" applyFont="1" applyFill="1" applyBorder="1" applyAlignment="1">
      <alignment horizontal="center" vertical="center"/>
    </xf>
    <xf numFmtId="1" fontId="6" fillId="2" borderId="21" xfId="0" applyNumberFormat="1" applyFont="1" applyFill="1" applyBorder="1" applyAlignment="1">
      <alignment vertical="center"/>
    </xf>
    <xf numFmtId="1" fontId="6" fillId="2" borderId="21" xfId="0" applyNumberFormat="1" applyFont="1" applyFill="1" applyBorder="1" applyAlignment="1">
      <alignment vertical="center" wrapText="1"/>
    </xf>
    <xf numFmtId="1" fontId="19" fillId="2" borderId="2" xfId="0" applyNumberFormat="1" applyFont="1" applyFill="1" applyBorder="1" applyAlignment="1">
      <alignment vertical="center"/>
    </xf>
    <xf numFmtId="2" fontId="19" fillId="2" borderId="0" xfId="0" applyNumberFormat="1" applyFont="1" applyFill="1" applyAlignment="1">
      <alignment vertical="center"/>
    </xf>
    <xf numFmtId="2" fontId="20" fillId="2" borderId="0" xfId="0" applyNumberFormat="1" applyFont="1" applyFill="1" applyAlignment="1">
      <alignment vertical="center" wrapText="1"/>
    </xf>
    <xf numFmtId="1" fontId="20" fillId="2" borderId="0" xfId="0" applyNumberFormat="1" applyFont="1" applyFill="1" applyAlignment="1">
      <alignment vertical="center" wrapText="1"/>
    </xf>
    <xf numFmtId="0" fontId="3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top" wrapText="1"/>
    </xf>
    <xf numFmtId="1" fontId="25" fillId="2" borderId="2" xfId="0" applyNumberFormat="1" applyFont="1" applyFill="1" applyBorder="1" applyAlignment="1">
      <alignment horizontal="left" vertical="top" wrapText="1" readingOrder="1"/>
    </xf>
    <xf numFmtId="1" fontId="18" fillId="2" borderId="2" xfId="0" applyNumberFormat="1" applyFont="1" applyFill="1" applyBorder="1" applyAlignment="1">
      <alignment vertical="top" wrapText="1"/>
    </xf>
    <xf numFmtId="1" fontId="25" fillId="2" borderId="2" xfId="0" applyNumberFormat="1" applyFont="1" applyFill="1" applyBorder="1" applyAlignment="1">
      <alignment horizontal="right" vertical="top" wrapText="1" readingOrder="1"/>
    </xf>
    <xf numFmtId="1" fontId="18" fillId="2" borderId="2" xfId="0" applyNumberFormat="1" applyFont="1" applyFill="1" applyBorder="1" applyAlignment="1">
      <alignment horizontal="right" vertical="top" wrapText="1"/>
    </xf>
    <xf numFmtId="1" fontId="16" fillId="2" borderId="2" xfId="0" applyNumberFormat="1" applyFont="1" applyFill="1" applyBorder="1" applyAlignment="1">
      <alignment vertical="top" wrapText="1"/>
    </xf>
    <xf numFmtId="1" fontId="26" fillId="2" borderId="2" xfId="0" applyNumberFormat="1" applyFont="1" applyFill="1" applyBorder="1" applyAlignment="1">
      <alignment horizontal="right" vertical="top" wrapText="1" readingOrder="1"/>
    </xf>
    <xf numFmtId="1" fontId="18" fillId="2" borderId="9" xfId="0" applyNumberFormat="1" applyFont="1" applyFill="1" applyBorder="1" applyAlignment="1">
      <alignment vertical="center"/>
    </xf>
    <xf numFmtId="1" fontId="25" fillId="2" borderId="9" xfId="0" applyNumberFormat="1" applyFont="1" applyFill="1" applyBorder="1" applyAlignment="1">
      <alignment horizontal="left" vertical="top" wrapText="1" readingOrder="1"/>
    </xf>
    <xf numFmtId="1" fontId="18" fillId="2" borderId="9" xfId="0" applyNumberFormat="1" applyFont="1" applyFill="1" applyBorder="1" applyAlignment="1">
      <alignment vertical="top" wrapText="1"/>
    </xf>
    <xf numFmtId="1" fontId="25" fillId="2" borderId="9" xfId="0" applyNumberFormat="1" applyFont="1" applyFill="1" applyBorder="1" applyAlignment="1">
      <alignment horizontal="right" vertical="top" wrapText="1" readingOrder="1"/>
    </xf>
    <xf numFmtId="1" fontId="18" fillId="2" borderId="9" xfId="0" applyNumberFormat="1" applyFont="1" applyFill="1" applyBorder="1" applyAlignment="1">
      <alignment horizontal="right" vertical="top" wrapText="1"/>
    </xf>
    <xf numFmtId="1" fontId="16" fillId="2" borderId="2" xfId="0" applyNumberFormat="1" applyFont="1" applyFill="1" applyBorder="1" applyAlignment="1">
      <alignment horizontal="right" vertical="top" wrapText="1"/>
    </xf>
    <xf numFmtId="1" fontId="18" fillId="2" borderId="2" xfId="0" applyNumberFormat="1" applyFont="1" applyFill="1" applyBorder="1" applyAlignment="1">
      <alignment horizontal="center" vertical="center" wrapText="1"/>
    </xf>
    <xf numFmtId="1" fontId="16" fillId="2" borderId="6" xfId="0" applyNumberFormat="1" applyFont="1" applyFill="1" applyBorder="1" applyAlignment="1">
      <alignment vertical="top" wrapText="1"/>
    </xf>
    <xf numFmtId="1" fontId="18" fillId="2" borderId="6" xfId="0" applyNumberFormat="1" applyFont="1" applyFill="1" applyBorder="1" applyAlignment="1">
      <alignment vertical="top" wrapText="1"/>
    </xf>
    <xf numFmtId="1" fontId="16" fillId="2" borderId="5" xfId="0" applyNumberFormat="1" applyFont="1" applyFill="1" applyBorder="1" applyAlignment="1">
      <alignment horizontal="right" vertical="top" wrapText="1"/>
    </xf>
    <xf numFmtId="1" fontId="18" fillId="2" borderId="5" xfId="0" applyNumberFormat="1" applyFont="1" applyFill="1" applyBorder="1" applyAlignment="1">
      <alignment horizontal="right" vertical="top" wrapText="1"/>
    </xf>
    <xf numFmtId="1" fontId="18" fillId="2" borderId="3" xfId="0" applyNumberFormat="1" applyFont="1" applyFill="1" applyBorder="1" applyAlignment="1">
      <alignment horizontal="right" vertical="top" wrapText="1"/>
    </xf>
    <xf numFmtId="1" fontId="16" fillId="2" borderId="21" xfId="0" applyNumberFormat="1" applyFont="1" applyFill="1" applyBorder="1" applyAlignment="1">
      <alignment horizontal="right" vertical="top" wrapText="1"/>
    </xf>
    <xf numFmtId="1" fontId="18" fillId="2" borderId="21" xfId="0" applyNumberFormat="1" applyFont="1" applyFill="1" applyBorder="1" applyAlignment="1">
      <alignment horizontal="right" vertical="top" wrapText="1"/>
    </xf>
    <xf numFmtId="1" fontId="18" fillId="2" borderId="21" xfId="0" applyNumberFormat="1" applyFont="1" applyFill="1" applyBorder="1" applyAlignment="1">
      <alignment horizontal="right"/>
    </xf>
    <xf numFmtId="2" fontId="5" fillId="2" borderId="0" xfId="0" applyNumberFormat="1" applyFont="1" applyFill="1" applyAlignment="1">
      <alignment vertical="center"/>
    </xf>
    <xf numFmtId="2" fontId="6" fillId="2" borderId="0" xfId="0" applyNumberFormat="1" applyFont="1" applyFill="1" applyAlignment="1">
      <alignment horizontal="center" vertical="center" wrapText="1"/>
    </xf>
    <xf numFmtId="1" fontId="5" fillId="2" borderId="0" xfId="0" applyNumberFormat="1" applyFont="1" applyFill="1" applyAlignment="1">
      <alignment vertical="center" wrapText="1"/>
    </xf>
    <xf numFmtId="2" fontId="6" fillId="2" borderId="0" xfId="0" applyNumberFormat="1" applyFont="1" applyFill="1" applyAlignment="1">
      <alignment horizontal="center" vertical="top" wrapText="1"/>
    </xf>
    <xf numFmtId="1" fontId="3" fillId="2" borderId="2" xfId="0" applyNumberFormat="1" applyFont="1" applyFill="1" applyBorder="1" applyAlignment="1">
      <alignment horizontal="center" vertical="center" wrapText="1"/>
    </xf>
    <xf numFmtId="1" fontId="18" fillId="2" borderId="6" xfId="0" applyNumberFormat="1" applyFont="1" applyFill="1" applyBorder="1" applyAlignment="1">
      <alignment horizontal="left" vertical="center" wrapText="1"/>
    </xf>
    <xf numFmtId="2" fontId="5" fillId="2" borderId="0" xfId="0" applyNumberFormat="1" applyFont="1" applyFill="1" applyAlignment="1">
      <alignment vertical="center" wrapText="1"/>
    </xf>
    <xf numFmtId="1" fontId="5" fillId="2" borderId="1" xfId="0" applyNumberFormat="1" applyFont="1" applyFill="1" applyBorder="1" applyAlignment="1">
      <alignment vertical="center" wrapText="1"/>
    </xf>
    <xf numFmtId="1" fontId="6" fillId="2" borderId="0" xfId="0" applyNumberFormat="1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1" fontId="22" fillId="2" borderId="2" xfId="0" applyNumberFormat="1" applyFont="1" applyFill="1" applyBorder="1" applyAlignment="1">
      <alignment horizontal="center" vertical="center" wrapText="1"/>
    </xf>
    <xf numFmtId="2" fontId="20" fillId="2" borderId="0" xfId="0" applyNumberFormat="1" applyFont="1" applyFill="1" applyAlignment="1">
      <alignment horizontal="center" vertical="center" wrapText="1"/>
    </xf>
    <xf numFmtId="1" fontId="20" fillId="2" borderId="2" xfId="0" applyNumberFormat="1" applyFont="1" applyFill="1" applyBorder="1" applyAlignment="1">
      <alignment vertical="center"/>
    </xf>
    <xf numFmtId="1" fontId="21" fillId="2" borderId="2" xfId="0" applyNumberFormat="1" applyFont="1" applyFill="1" applyBorder="1" applyAlignment="1">
      <alignment vertical="center" wrapText="1"/>
    </xf>
    <xf numFmtId="1" fontId="22" fillId="2" borderId="2" xfId="0" applyNumberFormat="1" applyFont="1" applyFill="1" applyBorder="1" applyAlignment="1">
      <alignment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vertical="center" wrapText="1"/>
    </xf>
    <xf numFmtId="1" fontId="19" fillId="2" borderId="0" xfId="0" applyNumberFormat="1" applyFont="1" applyFill="1" applyAlignment="1">
      <alignment vertical="center" wrapText="1"/>
    </xf>
    <xf numFmtId="1" fontId="5" fillId="2" borderId="0" xfId="0" applyNumberFormat="1" applyFont="1" applyFill="1" applyAlignment="1">
      <alignment vertical="center"/>
    </xf>
    <xf numFmtId="1" fontId="18" fillId="3" borderId="2" xfId="0" applyNumberFormat="1" applyFont="1" applyFill="1" applyBorder="1" applyAlignment="1">
      <alignment horizontal="center" vertical="center"/>
    </xf>
    <xf numFmtId="1" fontId="8" fillId="2" borderId="0" xfId="0" applyNumberFormat="1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164" fontId="6" fillId="2" borderId="2" xfId="0" applyNumberFormat="1" applyFont="1" applyFill="1" applyBorder="1" applyAlignment="1">
      <alignment horizontal="right" vertical="center"/>
    </xf>
    <xf numFmtId="164" fontId="6" fillId="2" borderId="2" xfId="0" applyNumberFormat="1" applyFont="1" applyFill="1" applyBorder="1" applyAlignment="1">
      <alignment vertical="center"/>
    </xf>
    <xf numFmtId="164" fontId="5" fillId="2" borderId="2" xfId="0" applyNumberFormat="1" applyFont="1" applyFill="1" applyBorder="1" applyAlignment="1">
      <alignment horizontal="right" vertical="center"/>
    </xf>
    <xf numFmtId="164" fontId="5" fillId="2" borderId="2" xfId="0" applyNumberFormat="1" applyFont="1" applyFill="1" applyBorder="1" applyAlignment="1">
      <alignment vertical="center"/>
    </xf>
    <xf numFmtId="1" fontId="3" fillId="2" borderId="0" xfId="0" applyNumberFormat="1" applyFont="1" applyFill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1" fontId="2" fillId="3" borderId="10" xfId="0" applyNumberFormat="1" applyFont="1" applyFill="1" applyBorder="1" applyAlignment="1">
      <alignment vertical="center"/>
    </xf>
    <xf numFmtId="164" fontId="2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" fontId="2" fillId="2" borderId="2" xfId="0" applyNumberFormat="1" applyFont="1" applyFill="1" applyBorder="1"/>
    <xf numFmtId="1" fontId="3" fillId="2" borderId="2" xfId="0" applyNumberFormat="1" applyFont="1" applyFill="1" applyBorder="1"/>
    <xf numFmtId="1" fontId="10" fillId="2" borderId="2" xfId="0" applyNumberFormat="1" applyFont="1" applyFill="1" applyBorder="1" applyAlignment="1">
      <alignment horizontal="right" vertical="top" wrapText="1" readingOrder="1"/>
    </xf>
    <xf numFmtId="164" fontId="2" fillId="2" borderId="2" xfId="0" applyNumberFormat="1" applyFont="1" applyFill="1" applyBorder="1" applyAlignment="1">
      <alignment horizontal="right" vertical="center" readingOrder="1"/>
    </xf>
    <xf numFmtId="1" fontId="2" fillId="2" borderId="2" xfId="0" applyNumberFormat="1" applyFont="1" applyFill="1" applyBorder="1" applyAlignment="1">
      <alignment horizontal="right" vertical="center" readingOrder="1"/>
    </xf>
    <xf numFmtId="1" fontId="9" fillId="2" borderId="2" xfId="0" applyNumberFormat="1" applyFont="1" applyFill="1" applyBorder="1" applyAlignment="1">
      <alignment horizontal="right" vertical="top" wrapText="1" readingOrder="1"/>
    </xf>
    <xf numFmtId="164" fontId="3" fillId="2" borderId="2" xfId="0" applyNumberFormat="1" applyFont="1" applyFill="1" applyBorder="1" applyAlignment="1">
      <alignment horizontal="right" vertical="center" readingOrder="1"/>
    </xf>
    <xf numFmtId="1" fontId="3" fillId="2" borderId="2" xfId="0" applyNumberFormat="1" applyFont="1" applyFill="1" applyBorder="1" applyAlignment="1">
      <alignment horizontal="right" vertical="center" readingOrder="1"/>
    </xf>
    <xf numFmtId="1" fontId="2" fillId="2" borderId="2" xfId="0" applyNumberFormat="1" applyFont="1" applyFill="1" applyBorder="1" applyAlignment="1">
      <alignment horizontal="right" vertical="top" wrapText="1" readingOrder="1"/>
    </xf>
    <xf numFmtId="1" fontId="2" fillId="2" borderId="2" xfId="0" applyNumberFormat="1" applyFont="1" applyFill="1" applyBorder="1" applyAlignment="1">
      <alignment horizontal="right"/>
    </xf>
    <xf numFmtId="0" fontId="6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2" fontId="5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2" fontId="6" fillId="2" borderId="2" xfId="0" applyNumberFormat="1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2" fillId="2" borderId="2" xfId="0" applyNumberFormat="1" applyFont="1" applyFill="1" applyBorder="1" applyAlignment="1">
      <alignment horizontal="right" vertical="center"/>
    </xf>
    <xf numFmtId="1" fontId="3" fillId="2" borderId="2" xfId="0" applyNumberFormat="1" applyFont="1" applyFill="1" applyBorder="1" applyAlignment="1">
      <alignment horizontal="right"/>
    </xf>
    <xf numFmtId="1" fontId="9" fillId="2" borderId="2" xfId="0" applyNumberFormat="1" applyFont="1" applyFill="1" applyBorder="1" applyAlignment="1">
      <alignment horizontal="right" vertical="top" wrapText="1"/>
    </xf>
    <xf numFmtId="2" fontId="21" fillId="2" borderId="0" xfId="0" applyNumberFormat="1" applyFont="1" applyFill="1" applyAlignment="1">
      <alignment vertical="top" wrapText="1"/>
    </xf>
    <xf numFmtId="2" fontId="0" fillId="2" borderId="0" xfId="0" applyNumberFormat="1" applyFill="1" applyAlignment="1">
      <alignment horizontal="center" vertical="center" wrapText="1"/>
    </xf>
    <xf numFmtId="2" fontId="24" fillId="2" borderId="0" xfId="0" applyNumberFormat="1" applyFont="1" applyFill="1" applyAlignment="1">
      <alignment vertical="center" wrapText="1"/>
    </xf>
    <xf numFmtId="1" fontId="27" fillId="2" borderId="2" xfId="0" applyNumberFormat="1" applyFont="1" applyFill="1" applyBorder="1" applyAlignment="1">
      <alignment vertical="center" wrapText="1"/>
    </xf>
    <xf numFmtId="164" fontId="29" fillId="2" borderId="2" xfId="0" applyNumberFormat="1" applyFont="1" applyFill="1" applyBorder="1" applyAlignment="1">
      <alignment vertical="center" wrapText="1"/>
    </xf>
    <xf numFmtId="2" fontId="3" fillId="2" borderId="2" xfId="0" applyNumberFormat="1" applyFont="1" applyFill="1" applyBorder="1" applyAlignment="1">
      <alignment vertical="center"/>
    </xf>
    <xf numFmtId="2" fontId="3" fillId="2" borderId="0" xfId="0" applyNumberFormat="1" applyFont="1" applyFill="1" applyAlignment="1">
      <alignment vertical="top" wrapText="1"/>
    </xf>
    <xf numFmtId="1" fontId="12" fillId="2" borderId="2" xfId="0" applyNumberFormat="1" applyFont="1" applyFill="1" applyBorder="1" applyAlignment="1">
      <alignment horizontal="center" vertical="center"/>
    </xf>
    <xf numFmtId="1" fontId="12" fillId="2" borderId="2" xfId="0" applyNumberFormat="1" applyFont="1" applyFill="1" applyBorder="1" applyAlignment="1">
      <alignment vertical="center"/>
    </xf>
    <xf numFmtId="1" fontId="12" fillId="2" borderId="2" xfId="0" applyNumberFormat="1" applyFont="1" applyFill="1" applyBorder="1" applyAlignment="1">
      <alignment horizontal="center" vertical="center" wrapText="1"/>
    </xf>
    <xf numFmtId="1" fontId="12" fillId="2" borderId="2" xfId="0" applyNumberFormat="1" applyFont="1" applyFill="1" applyBorder="1" applyAlignment="1">
      <alignment vertical="center" wrapText="1"/>
    </xf>
    <xf numFmtId="1" fontId="0" fillId="2" borderId="0" xfId="0" applyNumberFormat="1" applyFill="1" applyAlignment="1">
      <alignment vertical="top" wrapText="1"/>
    </xf>
    <xf numFmtId="0" fontId="2" fillId="2" borderId="0" xfId="0" applyFont="1" applyFill="1" applyAlignment="1">
      <alignment horizontal="center" vertical="center" wrapText="1"/>
    </xf>
    <xf numFmtId="1" fontId="6" fillId="2" borderId="6" xfId="0" applyNumberFormat="1" applyFont="1" applyFill="1" applyBorder="1" applyAlignment="1">
      <alignment vertical="center"/>
    </xf>
    <xf numFmtId="0" fontId="32" fillId="2" borderId="10" xfId="0" applyFont="1" applyFill="1" applyBorder="1" applyAlignment="1">
      <alignment vertical="top" wrapText="1"/>
    </xf>
    <xf numFmtId="1" fontId="5" fillId="2" borderId="6" xfId="0" applyNumberFormat="1" applyFont="1" applyFill="1" applyBorder="1" applyAlignment="1">
      <alignment vertical="center"/>
    </xf>
    <xf numFmtId="1" fontId="6" fillId="2" borderId="3" xfId="0" applyNumberFormat="1" applyFont="1" applyFill="1" applyBorder="1"/>
    <xf numFmtId="164" fontId="6" fillId="2" borderId="3" xfId="0" applyNumberFormat="1" applyFont="1" applyFill="1" applyBorder="1" applyAlignment="1">
      <alignment vertical="center"/>
    </xf>
    <xf numFmtId="1" fontId="5" fillId="2" borderId="9" xfId="0" applyNumberFormat="1" applyFont="1" applyFill="1" applyBorder="1"/>
    <xf numFmtId="164" fontId="5" fillId="2" borderId="9" xfId="0" applyNumberFormat="1" applyFont="1" applyFill="1" applyBorder="1" applyAlignment="1">
      <alignment vertical="center"/>
    </xf>
    <xf numFmtId="1" fontId="6" fillId="2" borderId="21" xfId="0" applyNumberFormat="1" applyFont="1" applyFill="1" applyBorder="1"/>
    <xf numFmtId="164" fontId="6" fillId="2" borderId="21" xfId="0" applyNumberFormat="1" applyFont="1" applyFill="1" applyBorder="1" applyAlignment="1">
      <alignment vertical="center"/>
    </xf>
    <xf numFmtId="0" fontId="32" fillId="2" borderId="21" xfId="0" applyFont="1" applyFill="1" applyBorder="1" applyAlignment="1">
      <alignment vertical="top" wrapText="1"/>
    </xf>
    <xf numFmtId="1" fontId="5" fillId="2" borderId="21" xfId="0" applyNumberFormat="1" applyFont="1" applyFill="1" applyBorder="1"/>
    <xf numFmtId="164" fontId="5" fillId="2" borderId="21" xfId="0" applyNumberFormat="1" applyFont="1" applyFill="1" applyBorder="1" applyAlignment="1">
      <alignment vertical="center"/>
    </xf>
    <xf numFmtId="1" fontId="5" fillId="2" borderId="21" xfId="0" applyNumberFormat="1" applyFont="1" applyFill="1" applyBorder="1" applyAlignment="1">
      <alignment vertical="center" wrapText="1"/>
    </xf>
    <xf numFmtId="165" fontId="2" fillId="2" borderId="0" xfId="0" applyNumberFormat="1" applyFont="1" applyFill="1" applyAlignment="1">
      <alignment vertical="center"/>
    </xf>
    <xf numFmtId="1" fontId="5" fillId="2" borderId="21" xfId="0" applyNumberFormat="1" applyFont="1" applyFill="1" applyBorder="1" applyAlignment="1">
      <alignment vertical="center"/>
    </xf>
    <xf numFmtId="1" fontId="6" fillId="2" borderId="6" xfId="0" applyNumberFormat="1" applyFont="1" applyFill="1" applyBorder="1"/>
    <xf numFmtId="1" fontId="6" fillId="2" borderId="11" xfId="0" applyNumberFormat="1" applyFont="1" applyFill="1" applyBorder="1"/>
    <xf numFmtId="1" fontId="6" fillId="2" borderId="25" xfId="0" applyNumberFormat="1" applyFont="1" applyFill="1" applyBorder="1"/>
    <xf numFmtId="0" fontId="32" fillId="2" borderId="25" xfId="0" applyFont="1" applyFill="1" applyBorder="1" applyAlignment="1">
      <alignment vertical="top" wrapText="1"/>
    </xf>
    <xf numFmtId="164" fontId="6" fillId="2" borderId="9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horizontal="center" vertical="center" wrapText="1"/>
    </xf>
    <xf numFmtId="2" fontId="16" fillId="2" borderId="10" xfId="0" applyNumberFormat="1" applyFont="1" applyFill="1" applyBorder="1" applyAlignment="1">
      <alignment horizontal="right" vertical="center" wrapText="1"/>
    </xf>
    <xf numFmtId="1" fontId="16" fillId="2" borderId="6" xfId="0" applyNumberFormat="1" applyFont="1" applyFill="1" applyBorder="1" applyAlignment="1">
      <alignment horizontal="right" vertical="center"/>
    </xf>
    <xf numFmtId="2" fontId="16" fillId="2" borderId="5" xfId="0" applyNumberFormat="1" applyFont="1" applyFill="1" applyBorder="1" applyAlignment="1">
      <alignment horizontal="right" vertical="center" wrapText="1"/>
    </xf>
    <xf numFmtId="2" fontId="16" fillId="2" borderId="2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vertical="center" wrapText="1"/>
    </xf>
    <xf numFmtId="164" fontId="18" fillId="2" borderId="2" xfId="0" applyNumberFormat="1" applyFont="1" applyFill="1" applyBorder="1" applyAlignment="1">
      <alignment horizontal="right" vertical="center"/>
    </xf>
    <xf numFmtId="164" fontId="16" fillId="2" borderId="2" xfId="0" applyNumberFormat="1" applyFont="1" applyFill="1" applyBorder="1" applyAlignment="1">
      <alignment horizontal="right" vertical="center"/>
    </xf>
    <xf numFmtId="164" fontId="3" fillId="2" borderId="0" xfId="0" applyNumberFormat="1" applyFont="1" applyFill="1" applyAlignment="1">
      <alignment vertical="center" wrapText="1"/>
    </xf>
    <xf numFmtId="164" fontId="0" fillId="2" borderId="0" xfId="0" applyNumberForma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164" fontId="12" fillId="2" borderId="2" xfId="0" applyNumberFormat="1" applyFont="1" applyFill="1" applyBorder="1" applyAlignment="1">
      <alignment vertical="center" wrapText="1"/>
    </xf>
    <xf numFmtId="1" fontId="5" fillId="2" borderId="2" xfId="0" applyNumberFormat="1" applyFont="1" applyFill="1" applyBorder="1" applyAlignment="1">
      <alignment vertical="center" wrapText="1"/>
    </xf>
    <xf numFmtId="0" fontId="33" fillId="2" borderId="0" xfId="0" applyFont="1" applyFill="1" applyAlignment="1">
      <alignment horizontal="center" vertical="center" wrapText="1"/>
    </xf>
    <xf numFmtId="0" fontId="34" fillId="2" borderId="0" xfId="0" applyFont="1" applyFill="1" applyAlignment="1">
      <alignment vertical="center" wrapText="1"/>
    </xf>
    <xf numFmtId="0" fontId="34" fillId="2" borderId="0" xfId="0" applyFont="1" applyFill="1" applyAlignment="1">
      <alignment horizontal="center" vertical="center" wrapText="1"/>
    </xf>
    <xf numFmtId="1" fontId="13" fillId="2" borderId="2" xfId="0" applyNumberFormat="1" applyFont="1" applyFill="1" applyBorder="1" applyAlignment="1">
      <alignment vertical="center"/>
    </xf>
    <xf numFmtId="0" fontId="0" fillId="2" borderId="0" xfId="0" applyFill="1" applyAlignment="1">
      <alignment vertical="top" wrapText="1"/>
    </xf>
    <xf numFmtId="1" fontId="5" fillId="2" borderId="0" xfId="0" applyNumberFormat="1" applyFont="1" applyFill="1" applyAlignment="1">
      <alignment horizontal="center" vertical="top" wrapText="1"/>
    </xf>
    <xf numFmtId="0" fontId="0" fillId="2" borderId="0" xfId="0" applyFill="1" applyAlignment="1">
      <alignment vertical="center" wrapText="1"/>
    </xf>
    <xf numFmtId="1" fontId="16" fillId="2" borderId="3" xfId="0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vertical="top" wrapText="1"/>
    </xf>
    <xf numFmtId="1" fontId="23" fillId="2" borderId="0" xfId="0" applyNumberFormat="1" applyFont="1" applyFill="1" applyAlignment="1">
      <alignment vertical="top" wrapText="1"/>
    </xf>
    <xf numFmtId="2" fontId="7" fillId="2" borderId="0" xfId="0" applyNumberFormat="1" applyFont="1" applyFill="1" applyAlignment="1">
      <alignment horizontal="right" vertical="center"/>
    </xf>
    <xf numFmtId="1" fontId="3" fillId="2" borderId="6" xfId="0" applyNumberFormat="1" applyFont="1" applyFill="1" applyBorder="1" applyAlignment="1">
      <alignment vertical="center"/>
    </xf>
    <xf numFmtId="2" fontId="3" fillId="2" borderId="5" xfId="0" applyNumberFormat="1" applyFont="1" applyFill="1" applyBorder="1" applyAlignment="1">
      <alignment vertical="center"/>
    </xf>
    <xf numFmtId="1" fontId="21" fillId="2" borderId="3" xfId="0" applyNumberFormat="1" applyFont="1" applyFill="1" applyBorder="1" applyAlignment="1">
      <alignment vertical="center"/>
    </xf>
    <xf numFmtId="1" fontId="3" fillId="2" borderId="21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vertical="center" wrapText="1"/>
    </xf>
    <xf numFmtId="0" fontId="22" fillId="2" borderId="10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vertical="top" wrapText="1"/>
    </xf>
    <xf numFmtId="1" fontId="16" fillId="2" borderId="6" xfId="0" applyNumberFormat="1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vertical="top" wrapText="1"/>
    </xf>
    <xf numFmtId="0" fontId="17" fillId="2" borderId="5" xfId="0" applyFont="1" applyFill="1" applyBorder="1" applyAlignment="1">
      <alignment vertical="top" wrapText="1"/>
    </xf>
    <xf numFmtId="0" fontId="1" fillId="2" borderId="0" xfId="0" applyFont="1" applyFill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vertical="top" wrapText="1"/>
    </xf>
    <xf numFmtId="1" fontId="16" fillId="2" borderId="4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8" fillId="2" borderId="0" xfId="0" applyFont="1" applyFill="1" applyAlignment="1">
      <alignment horizontal="center" vertical="center"/>
    </xf>
    <xf numFmtId="0" fontId="17" fillId="2" borderId="9" xfId="0" applyFont="1" applyFill="1" applyBorder="1" applyAlignment="1">
      <alignment vertical="top" wrapText="1"/>
    </xf>
    <xf numFmtId="1" fontId="5" fillId="2" borderId="0" xfId="0" applyNumberFormat="1" applyFont="1" applyFill="1" applyAlignment="1">
      <alignment horizontal="center" vertical="top" wrapText="1"/>
    </xf>
    <xf numFmtId="0" fontId="16" fillId="2" borderId="6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right" vertical="center"/>
    </xf>
    <xf numFmtId="0" fontId="17" fillId="2" borderId="5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2" fontId="16" fillId="2" borderId="3" xfId="0" applyNumberFormat="1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vertical="center" wrapText="1"/>
    </xf>
    <xf numFmtId="0" fontId="17" fillId="2" borderId="9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vertical="center" wrapText="1"/>
    </xf>
    <xf numFmtId="1" fontId="16" fillId="2" borderId="3" xfId="0" applyNumberFormat="1" applyFont="1" applyFill="1" applyBorder="1" applyAlignment="1">
      <alignment horizontal="center" vertical="center" wrapText="1"/>
    </xf>
    <xf numFmtId="1" fontId="16" fillId="2" borderId="3" xfId="0" applyNumberFormat="1" applyFont="1" applyFill="1" applyBorder="1" applyAlignment="1">
      <alignment horizontal="center" vertical="center"/>
    </xf>
    <xf numFmtId="1" fontId="16" fillId="2" borderId="5" xfId="0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vertical="top" wrapText="1"/>
    </xf>
    <xf numFmtId="1" fontId="22" fillId="2" borderId="3" xfId="0" applyNumberFormat="1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vertical="top" wrapText="1"/>
    </xf>
    <xf numFmtId="0" fontId="21" fillId="2" borderId="9" xfId="0" applyFont="1" applyFill="1" applyBorder="1" applyAlignment="1">
      <alignment vertical="top" wrapText="1"/>
    </xf>
    <xf numFmtId="1" fontId="22" fillId="2" borderId="6" xfId="0" applyNumberFormat="1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vertical="top" wrapText="1"/>
    </xf>
    <xf numFmtId="1" fontId="3" fillId="2" borderId="6" xfId="0" applyNumberFormat="1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vertical="top" wrapText="1"/>
    </xf>
    <xf numFmtId="1" fontId="22" fillId="2" borderId="3" xfId="0" applyNumberFormat="1" applyFont="1" applyFill="1" applyBorder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0" fontId="21" fillId="2" borderId="0" xfId="0" applyFont="1" applyFill="1" applyAlignment="1">
      <alignment vertical="top" wrapText="1"/>
    </xf>
    <xf numFmtId="1" fontId="22" fillId="4" borderId="6" xfId="0" applyNumberFormat="1" applyFont="1" applyFill="1" applyBorder="1" applyAlignment="1">
      <alignment horizontal="center" vertical="center" wrapText="1"/>
    </xf>
    <xf numFmtId="1" fontId="22" fillId="4" borderId="5" xfId="0" applyNumberFormat="1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vertical="top" wrapText="1"/>
    </xf>
    <xf numFmtId="1" fontId="22" fillId="2" borderId="5" xfId="0" applyNumberFormat="1" applyFont="1" applyFill="1" applyBorder="1" applyAlignment="1">
      <alignment horizontal="center" vertical="center" wrapText="1"/>
    </xf>
    <xf numFmtId="1" fontId="3" fillId="2" borderId="11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1" fontId="3" fillId="2" borderId="3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top" wrapText="1"/>
    </xf>
    <xf numFmtId="1" fontId="5" fillId="2" borderId="3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top" wrapText="1"/>
    </xf>
    <xf numFmtId="0" fontId="4" fillId="2" borderId="9" xfId="0" applyFont="1" applyFill="1" applyBorder="1" applyAlignment="1">
      <alignment vertical="top" wrapText="1"/>
    </xf>
    <xf numFmtId="1" fontId="5" fillId="2" borderId="3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top" wrapText="1"/>
    </xf>
    <xf numFmtId="164" fontId="5" fillId="2" borderId="3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Alignment="1">
      <alignment horizontal="center" vertical="center"/>
    </xf>
    <xf numFmtId="1" fontId="5" fillId="2" borderId="11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top" wrapText="1"/>
    </xf>
    <xf numFmtId="0" fontId="4" fillId="2" borderId="12" xfId="0" applyFont="1" applyFill="1" applyBorder="1" applyAlignment="1">
      <alignment vertical="top" wrapText="1"/>
    </xf>
    <xf numFmtId="0" fontId="4" fillId="2" borderId="13" xfId="0" applyFont="1" applyFill="1" applyBorder="1" applyAlignment="1">
      <alignment vertical="top" wrapText="1"/>
    </xf>
    <xf numFmtId="1" fontId="3" fillId="2" borderId="3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 wrapText="1"/>
    </xf>
    <xf numFmtId="1" fontId="5" fillId="2" borderId="0" xfId="0" applyNumberFormat="1" applyFont="1" applyFill="1" applyAlignment="1">
      <alignment horizontal="center" vertical="center"/>
    </xf>
    <xf numFmtId="1" fontId="16" fillId="2" borderId="3" xfId="0" applyNumberFormat="1" applyFont="1" applyFill="1" applyBorder="1" applyAlignment="1">
      <alignment vertical="center" wrapText="1"/>
    </xf>
    <xf numFmtId="1" fontId="22" fillId="2" borderId="0" xfId="0" applyNumberFormat="1" applyFont="1" applyFill="1" applyAlignment="1">
      <alignment horizontal="center" vertical="center"/>
    </xf>
    <xf numFmtId="0" fontId="18" fillId="2" borderId="5" xfId="0" applyFont="1" applyFill="1" applyBorder="1" applyAlignment="1">
      <alignment vertical="center" wrapText="1"/>
    </xf>
    <xf numFmtId="1" fontId="22" fillId="2" borderId="0" xfId="0" applyNumberFormat="1" applyFont="1" applyFill="1" applyAlignment="1">
      <alignment horizontal="center" vertical="center" wrapText="1"/>
    </xf>
    <xf numFmtId="0" fontId="21" fillId="2" borderId="0" xfId="0" applyFont="1" applyFill="1" applyAlignment="1">
      <alignment vertical="center" wrapText="1"/>
    </xf>
    <xf numFmtId="0" fontId="18" fillId="2" borderId="9" xfId="0" applyFont="1" applyFill="1" applyBorder="1" applyAlignment="1">
      <alignment vertical="center" wrapText="1"/>
    </xf>
    <xf numFmtId="2" fontId="1" fillId="2" borderId="0" xfId="0" applyNumberFormat="1" applyFont="1" applyFill="1" applyAlignment="1">
      <alignment horizontal="center" vertical="center" wrapText="1"/>
    </xf>
    <xf numFmtId="2" fontId="5" fillId="2" borderId="0" xfId="0" applyNumberFormat="1" applyFont="1" applyFill="1" applyAlignment="1">
      <alignment horizontal="center" vertical="center"/>
    </xf>
    <xf numFmtId="1" fontId="27" fillId="2" borderId="6" xfId="0" applyNumberFormat="1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vertical="center" wrapText="1"/>
    </xf>
    <xf numFmtId="0" fontId="28" fillId="2" borderId="5" xfId="0" applyFont="1" applyFill="1" applyBorder="1" applyAlignment="1">
      <alignment vertical="center" wrapText="1"/>
    </xf>
    <xf numFmtId="1" fontId="27" fillId="2" borderId="3" xfId="0" applyNumberFormat="1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vertical="center" wrapText="1"/>
    </xf>
    <xf numFmtId="1" fontId="12" fillId="2" borderId="6" xfId="0" applyNumberFormat="1" applyFont="1" applyFill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1" fontId="12" fillId="2" borderId="6" xfId="1" applyNumberFormat="1" applyFont="1" applyFill="1" applyBorder="1" applyAlignment="1">
      <alignment horizontal="center" vertical="center" wrapText="1"/>
    </xf>
    <xf numFmtId="1" fontId="12" fillId="2" borderId="4" xfId="1" applyNumberFormat="1" applyFont="1" applyFill="1" applyBorder="1" applyAlignment="1">
      <alignment horizontal="center" vertical="center" wrapText="1"/>
    </xf>
    <xf numFmtId="1" fontId="12" fillId="2" borderId="5" xfId="1" applyNumberFormat="1" applyFont="1" applyFill="1" applyBorder="1" applyAlignment="1">
      <alignment horizontal="center" vertical="center" wrapText="1"/>
    </xf>
    <xf numFmtId="2" fontId="8" fillId="2" borderId="0" xfId="0" applyNumberFormat="1" applyFont="1" applyFill="1" applyAlignment="1">
      <alignment horizontal="center" vertical="center" wrapText="1"/>
    </xf>
    <xf numFmtId="1" fontId="19" fillId="2" borderId="21" xfId="0" applyNumberFormat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vertical="center" wrapText="1"/>
    </xf>
    <xf numFmtId="1" fontId="5" fillId="2" borderId="21" xfId="0" applyNumberFormat="1" applyFont="1" applyFill="1" applyBorder="1" applyAlignment="1">
      <alignment horizontal="center" vertical="center" wrapText="1"/>
    </xf>
    <xf numFmtId="1" fontId="8" fillId="2" borderId="21" xfId="0" applyNumberFormat="1" applyFont="1" applyFill="1" applyBorder="1" applyAlignment="1">
      <alignment horizontal="center" vertical="center" wrapText="1"/>
    </xf>
    <xf numFmtId="1" fontId="30" fillId="2" borderId="21" xfId="0" applyNumberFormat="1" applyFont="1" applyFill="1" applyBorder="1" applyAlignment="1">
      <alignment horizontal="center" vertical="center" wrapText="1"/>
    </xf>
    <xf numFmtId="1" fontId="5" fillId="2" borderId="22" xfId="0" applyNumberFormat="1" applyFont="1" applyFill="1" applyBorder="1" applyAlignment="1">
      <alignment horizontal="center" vertical="center" wrapText="1"/>
    </xf>
    <xf numFmtId="1" fontId="5" fillId="2" borderId="23" xfId="0" applyNumberFormat="1" applyFont="1" applyFill="1" applyBorder="1" applyAlignment="1">
      <alignment horizontal="center" vertical="center" wrapText="1"/>
    </xf>
    <xf numFmtId="1" fontId="5" fillId="2" borderId="24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1" fontId="3" fillId="2" borderId="0" xfId="0" applyNumberFormat="1" applyFont="1" applyFill="1" applyAlignment="1">
      <alignment horizontal="center" vertical="top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" fontId="16" fillId="2" borderId="11" xfId="0" applyNumberFormat="1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center" wrapText="1"/>
    </xf>
    <xf numFmtId="2" fontId="19" fillId="2" borderId="0" xfId="0" applyNumberFormat="1" applyFont="1" applyFill="1" applyAlignment="1">
      <alignment horizontal="center" vertical="center" wrapText="1"/>
    </xf>
    <xf numFmtId="0" fontId="21" fillId="2" borderId="5" xfId="0" applyFont="1" applyFill="1" applyBorder="1" applyAlignment="1">
      <alignment vertical="center" wrapText="1"/>
    </xf>
    <xf numFmtId="2" fontId="19" fillId="2" borderId="0" xfId="0" applyNumberFormat="1" applyFont="1" applyFill="1" applyAlignment="1">
      <alignment horizontal="center" vertical="center"/>
    </xf>
    <xf numFmtId="1" fontId="19" fillId="2" borderId="0" xfId="0" applyNumberFormat="1" applyFont="1" applyFill="1" applyAlignment="1">
      <alignment horizontal="center" vertical="center" wrapText="1"/>
    </xf>
    <xf numFmtId="0" fontId="21" fillId="2" borderId="9" xfId="0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17" fillId="2" borderId="15" xfId="0" applyFont="1" applyFill="1" applyBorder="1" applyAlignment="1">
      <alignment vertical="top" wrapText="1"/>
    </xf>
    <xf numFmtId="0" fontId="17" fillId="2" borderId="16" xfId="0" applyFont="1" applyFill="1" applyBorder="1" applyAlignment="1">
      <alignment vertical="top" wrapText="1"/>
    </xf>
    <xf numFmtId="2" fontId="5" fillId="2" borderId="0" xfId="0" applyNumberFormat="1" applyFont="1" applyFill="1" applyAlignment="1">
      <alignment horizontal="center" vertical="top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5" fillId="0" borderId="6" xfId="0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top" wrapText="1"/>
    </xf>
    <xf numFmtId="0" fontId="3" fillId="0" borderId="3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1" fontId="12" fillId="0" borderId="6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2EDF4"/>
          <bgColor rgb="FFD2EDF4"/>
        </patternFill>
      </fill>
    </dxf>
  </dxfs>
  <tableStyles count="1">
    <tableStyle name="Branch ATM_1-style" pivot="0" count="2">
      <tableStyleElement type="firstRowStripe" dxfId="27"/>
      <tableStyleElement type="secondRowStrip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495300</xdr:colOff>
      <xdr:row>6</xdr:row>
      <xdr:rowOff>0</xdr:rowOff>
    </xdr:from>
    <xdr:ext cx="180975" cy="25717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 txBox="1"/>
      </xdr:nvSpPr>
      <xdr:spPr>
        <a:xfrm>
          <a:off x="3238500" y="1236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5:G60" headerRowCount="0" totalsRowCount="1" headerRowDxfId="25" dataDxfId="24" totalsRowDxfId="23">
  <tableColumns count="7">
    <tableColumn id="1" name="Column1" dataDxfId="22" totalsRowDxfId="21"/>
    <tableColumn id="2" name="Column2" dataDxfId="20" totalsRowDxfId="19"/>
    <tableColumn id="3" name="Column3" dataDxfId="18" totalsRowDxfId="17"/>
    <tableColumn id="4" name="Column4" totalsRowLabel="Page-65" dataDxfId="16" totalsRowDxfId="15"/>
    <tableColumn id="5" name="Column5" dataDxfId="14" totalsRowDxfId="13"/>
    <tableColumn id="6" name="Column6" dataDxfId="12" totalsRowDxfId="11"/>
    <tableColumn id="7" name="Column7" dataDxfId="10" totalsRowDxfId="9"/>
  </tableColumns>
  <tableStyleInfo name="Branch ATM_1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33"/>
  </sheetPr>
  <dimension ref="A1:G86"/>
  <sheetViews>
    <sheetView showGridLines="0" view="pageBreakPreview" zoomScale="60" zoomScaleNormal="100" workbookViewId="0">
      <pane xSplit="2" ySplit="5" topLeftCell="C29" activePane="bottomRight" state="frozen"/>
      <selection pane="topRight" activeCell="C1" sqref="C1"/>
      <selection pane="bottomLeft" activeCell="A4" sqref="A4"/>
      <selection pane="bottomRight" activeCell="F63" sqref="F63"/>
    </sheetView>
  </sheetViews>
  <sheetFormatPr defaultColWidth="14.42578125" defaultRowHeight="15" customHeight="1" x14ac:dyDescent="0.2"/>
  <cols>
    <col min="1" max="1" width="5.85546875" style="100" customWidth="1"/>
    <col min="2" max="2" width="34.85546875" style="100" customWidth="1"/>
    <col min="3" max="3" width="11.140625" style="100" customWidth="1"/>
    <col min="4" max="4" width="13.140625" style="100" customWidth="1"/>
    <col min="5" max="5" width="12.140625" style="100" customWidth="1"/>
    <col min="6" max="6" width="11" style="100" customWidth="1"/>
    <col min="7" max="7" width="12.85546875" style="100" customWidth="1"/>
    <col min="8" max="16384" width="14.42578125" style="100"/>
  </cols>
  <sheetData>
    <row r="1" spans="1:7" ht="18.75" customHeight="1" x14ac:dyDescent="0.2">
      <c r="A1" s="365" t="s">
        <v>1015</v>
      </c>
      <c r="B1" s="366"/>
      <c r="C1" s="366"/>
      <c r="D1" s="366"/>
      <c r="E1" s="366"/>
      <c r="F1" s="366"/>
      <c r="G1" s="366"/>
    </row>
    <row r="2" spans="1:7" ht="15" customHeight="1" x14ac:dyDescent="0.2">
      <c r="A2" s="367" t="s">
        <v>0</v>
      </c>
      <c r="B2" s="368"/>
      <c r="C2" s="368"/>
      <c r="D2" s="368"/>
      <c r="E2" s="368"/>
      <c r="F2" s="368"/>
      <c r="G2" s="368"/>
    </row>
    <row r="3" spans="1:7" ht="15" customHeight="1" x14ac:dyDescent="0.2">
      <c r="A3" s="101"/>
      <c r="B3" s="102"/>
      <c r="C3" s="102"/>
      <c r="D3" s="102"/>
      <c r="E3" s="102"/>
      <c r="F3" s="102"/>
      <c r="G3" s="102"/>
    </row>
    <row r="4" spans="1:7" ht="15" customHeight="1" x14ac:dyDescent="0.2">
      <c r="A4" s="101"/>
      <c r="B4" s="102"/>
      <c r="C4" s="102"/>
      <c r="D4" s="102"/>
      <c r="E4" s="102"/>
      <c r="F4" s="102" t="s">
        <v>965</v>
      </c>
      <c r="G4" s="102"/>
    </row>
    <row r="5" spans="1:7" ht="33" customHeight="1" x14ac:dyDescent="0.2">
      <c r="A5" s="94" t="s">
        <v>1</v>
      </c>
      <c r="B5" s="94" t="s">
        <v>2</v>
      </c>
      <c r="C5" s="94" t="s">
        <v>3</v>
      </c>
      <c r="D5" s="94" t="s">
        <v>4</v>
      </c>
      <c r="E5" s="94" t="s">
        <v>5</v>
      </c>
      <c r="F5" s="94" t="s">
        <v>6</v>
      </c>
      <c r="G5" s="337" t="s">
        <v>1013</v>
      </c>
    </row>
    <row r="6" spans="1:7" ht="13.5" customHeight="1" x14ac:dyDescent="0.2">
      <c r="A6" s="95">
        <v>1</v>
      </c>
      <c r="B6" s="96" t="s">
        <v>7</v>
      </c>
      <c r="C6" s="96">
        <v>48</v>
      </c>
      <c r="D6" s="96">
        <v>87</v>
      </c>
      <c r="E6" s="96">
        <v>135</v>
      </c>
      <c r="F6" s="96">
        <f>Table_1[[#This Row],[Column5]]+Table_1[[#This Row],[Column4]]+Table_1[[#This Row],[Column3]]</f>
        <v>270</v>
      </c>
      <c r="G6" s="96">
        <v>351</v>
      </c>
    </row>
    <row r="7" spans="1:7" ht="13.5" customHeight="1" x14ac:dyDescent="0.2">
      <c r="A7" s="95">
        <v>2</v>
      </c>
      <c r="B7" s="96" t="s">
        <v>8</v>
      </c>
      <c r="C7" s="96">
        <v>176</v>
      </c>
      <c r="D7" s="96">
        <v>140</v>
      </c>
      <c r="E7" s="96">
        <v>132</v>
      </c>
      <c r="F7" s="96">
        <f>Table_1[[#This Row],[Column5]]+Table_1[[#This Row],[Column4]]+Table_1[[#This Row],[Column3]]</f>
        <v>448</v>
      </c>
      <c r="G7" s="96">
        <v>521</v>
      </c>
    </row>
    <row r="8" spans="1:7" ht="13.5" customHeight="1" x14ac:dyDescent="0.2">
      <c r="A8" s="95">
        <v>3</v>
      </c>
      <c r="B8" s="96" t="s">
        <v>9</v>
      </c>
      <c r="C8" s="96">
        <v>78</v>
      </c>
      <c r="D8" s="96">
        <v>35</v>
      </c>
      <c r="E8" s="96">
        <v>66</v>
      </c>
      <c r="F8" s="96">
        <f>Table_1[[#This Row],[Column5]]+Table_1[[#This Row],[Column4]]+Table_1[[#This Row],[Column3]]</f>
        <v>179</v>
      </c>
      <c r="G8" s="96">
        <v>172</v>
      </c>
    </row>
    <row r="9" spans="1:7" ht="13.5" customHeight="1" x14ac:dyDescent="0.2">
      <c r="A9" s="95">
        <v>4</v>
      </c>
      <c r="B9" s="96" t="s">
        <v>10</v>
      </c>
      <c r="C9" s="96">
        <v>51</v>
      </c>
      <c r="D9" s="96">
        <v>109</v>
      </c>
      <c r="E9" s="96">
        <v>134</v>
      </c>
      <c r="F9" s="96">
        <f>Table_1[[#This Row],[Column5]]+Table_1[[#This Row],[Column4]]+Table_1[[#This Row],[Column3]]</f>
        <v>294</v>
      </c>
      <c r="G9" s="96">
        <v>223</v>
      </c>
    </row>
    <row r="10" spans="1:7" ht="13.5" customHeight="1" x14ac:dyDescent="0.2">
      <c r="A10" s="95">
        <v>5</v>
      </c>
      <c r="B10" s="96" t="s">
        <v>11</v>
      </c>
      <c r="C10" s="96">
        <v>227</v>
      </c>
      <c r="D10" s="96">
        <v>135</v>
      </c>
      <c r="E10" s="96">
        <v>94</v>
      </c>
      <c r="F10" s="96">
        <f>Table_1[[#This Row],[Column5]]+Table_1[[#This Row],[Column4]]+Table_1[[#This Row],[Column3]]</f>
        <v>456</v>
      </c>
      <c r="G10" s="96">
        <v>478</v>
      </c>
    </row>
    <row r="11" spans="1:7" ht="13.5" customHeight="1" x14ac:dyDescent="0.2">
      <c r="A11" s="95">
        <v>6</v>
      </c>
      <c r="B11" s="96" t="s">
        <v>12</v>
      </c>
      <c r="C11" s="96">
        <v>80</v>
      </c>
      <c r="D11" s="96">
        <v>51</v>
      </c>
      <c r="E11" s="96">
        <v>97</v>
      </c>
      <c r="F11" s="96">
        <f>Table_1[[#This Row],[Column5]]+Table_1[[#This Row],[Column4]]+Table_1[[#This Row],[Column3]]</f>
        <v>228</v>
      </c>
      <c r="G11" s="96">
        <v>117</v>
      </c>
    </row>
    <row r="12" spans="1:7" ht="13.5" customHeight="1" x14ac:dyDescent="0.2">
      <c r="A12" s="95">
        <v>7</v>
      </c>
      <c r="B12" s="96" t="s">
        <v>13</v>
      </c>
      <c r="C12" s="96">
        <v>9</v>
      </c>
      <c r="D12" s="96">
        <v>6</v>
      </c>
      <c r="E12" s="96">
        <v>42</v>
      </c>
      <c r="F12" s="96">
        <f>Table_1[[#This Row],[Column5]]+Table_1[[#This Row],[Column4]]+Table_1[[#This Row],[Column3]]</f>
        <v>57</v>
      </c>
      <c r="G12" s="96">
        <v>48</v>
      </c>
    </row>
    <row r="13" spans="1:7" ht="13.5" customHeight="1" x14ac:dyDescent="0.2">
      <c r="A13" s="95">
        <v>8</v>
      </c>
      <c r="B13" s="96" t="s">
        <v>971</v>
      </c>
      <c r="C13" s="96">
        <v>9</v>
      </c>
      <c r="D13" s="96">
        <v>6</v>
      </c>
      <c r="E13" s="96">
        <v>28</v>
      </c>
      <c r="F13" s="96">
        <f>Table_1[[#This Row],[Column5]]+Table_1[[#This Row],[Column4]]+Table_1[[#This Row],[Column3]]</f>
        <v>43</v>
      </c>
      <c r="G13" s="96">
        <v>30</v>
      </c>
    </row>
    <row r="14" spans="1:7" ht="12.75" customHeight="1" x14ac:dyDescent="0.2">
      <c r="A14" s="95">
        <v>9</v>
      </c>
      <c r="B14" s="96" t="s">
        <v>14</v>
      </c>
      <c r="C14" s="96">
        <v>88</v>
      </c>
      <c r="D14" s="96">
        <v>97</v>
      </c>
      <c r="E14" s="96">
        <v>182</v>
      </c>
      <c r="F14" s="96">
        <f>Table_1[[#This Row],[Column5]]+Table_1[[#This Row],[Column4]]+Table_1[[#This Row],[Column3]]</f>
        <v>367</v>
      </c>
      <c r="G14" s="96">
        <v>491</v>
      </c>
    </row>
    <row r="15" spans="1:7" ht="13.5" customHeight="1" x14ac:dyDescent="0.2">
      <c r="A15" s="95">
        <v>10</v>
      </c>
      <c r="B15" s="96" t="s">
        <v>15</v>
      </c>
      <c r="C15" s="96">
        <v>341</v>
      </c>
      <c r="D15" s="96">
        <v>389</v>
      </c>
      <c r="E15" s="96">
        <v>431</v>
      </c>
      <c r="F15" s="96">
        <f>Table_1[[#This Row],[Column5]]+Table_1[[#This Row],[Column4]]+Table_1[[#This Row],[Column3]]</f>
        <v>1161</v>
      </c>
      <c r="G15" s="96">
        <v>4192</v>
      </c>
    </row>
    <row r="16" spans="1:7" ht="13.5" customHeight="1" x14ac:dyDescent="0.2">
      <c r="A16" s="95">
        <v>11</v>
      </c>
      <c r="B16" s="96" t="s">
        <v>16</v>
      </c>
      <c r="C16" s="96">
        <v>41</v>
      </c>
      <c r="D16" s="96">
        <v>44</v>
      </c>
      <c r="E16" s="96">
        <v>82</v>
      </c>
      <c r="F16" s="96">
        <f>Table_1[[#This Row],[Column5]]+Table_1[[#This Row],[Column4]]+Table_1[[#This Row],[Column3]]</f>
        <v>167</v>
      </c>
      <c r="G16" s="96">
        <v>167</v>
      </c>
    </row>
    <row r="17" spans="1:7" ht="13.5" customHeight="1" x14ac:dyDescent="0.2">
      <c r="A17" s="92">
        <v>12</v>
      </c>
      <c r="B17" s="93" t="s">
        <v>17</v>
      </c>
      <c r="C17" s="93">
        <v>101</v>
      </c>
      <c r="D17" s="93">
        <v>93</v>
      </c>
      <c r="E17" s="93">
        <v>162</v>
      </c>
      <c r="F17" s="96">
        <f>Table_1[[#This Row],[Column5]]+Table_1[[#This Row],[Column4]]+Table_1[[#This Row],[Column3]]</f>
        <v>356</v>
      </c>
      <c r="G17" s="93">
        <v>413</v>
      </c>
    </row>
    <row r="18" spans="1:7" ht="13.5" customHeight="1" x14ac:dyDescent="0.2">
      <c r="A18" s="90"/>
      <c r="B18" s="91" t="s">
        <v>18</v>
      </c>
      <c r="C18" s="91">
        <f t="shared" ref="C18:G18" si="0">SUBTOTAL(109,C6:C17)</f>
        <v>1249</v>
      </c>
      <c r="D18" s="91">
        <f t="shared" si="0"/>
        <v>1192</v>
      </c>
      <c r="E18" s="91">
        <f t="shared" si="0"/>
        <v>1585</v>
      </c>
      <c r="F18" s="91">
        <f t="shared" si="0"/>
        <v>4026</v>
      </c>
      <c r="G18" s="91">
        <f t="shared" si="0"/>
        <v>7203</v>
      </c>
    </row>
    <row r="19" spans="1:7" ht="13.5" customHeight="1" x14ac:dyDescent="0.2">
      <c r="A19" s="88">
        <v>13</v>
      </c>
      <c r="B19" s="89" t="s">
        <v>19</v>
      </c>
      <c r="C19" s="89">
        <v>44</v>
      </c>
      <c r="D19" s="89">
        <v>68</v>
      </c>
      <c r="E19" s="89">
        <v>108</v>
      </c>
      <c r="F19" s="96">
        <f>Table_1[[#This Row],[Column5]]+Table_1[[#This Row],[Column4]]+Table_1[[#This Row],[Column3]]</f>
        <v>220</v>
      </c>
      <c r="G19" s="89">
        <v>412</v>
      </c>
    </row>
    <row r="20" spans="1:7" ht="13.5" customHeight="1" x14ac:dyDescent="0.2">
      <c r="A20" s="88">
        <v>14</v>
      </c>
      <c r="B20" s="89" t="s">
        <v>20</v>
      </c>
      <c r="C20" s="89">
        <v>28</v>
      </c>
      <c r="D20" s="89">
        <v>150</v>
      </c>
      <c r="E20" s="89">
        <v>121</v>
      </c>
      <c r="F20" s="96">
        <f>Table_1[[#This Row],[Column5]]+Table_1[[#This Row],[Column4]]+Table_1[[#This Row],[Column3]]</f>
        <v>299</v>
      </c>
      <c r="G20" s="89">
        <v>21</v>
      </c>
    </row>
    <row r="21" spans="1:7" ht="13.5" customHeight="1" x14ac:dyDescent="0.2">
      <c r="A21" s="88">
        <v>15</v>
      </c>
      <c r="B21" s="89" t="s">
        <v>21</v>
      </c>
      <c r="C21" s="89">
        <v>0</v>
      </c>
      <c r="D21" s="89">
        <v>0</v>
      </c>
      <c r="E21" s="89">
        <v>6</v>
      </c>
      <c r="F21" s="96">
        <f>Table_1[[#This Row],[Column5]]+Table_1[[#This Row],[Column4]]+Table_1[[#This Row],[Column3]]</f>
        <v>6</v>
      </c>
      <c r="G21" s="89">
        <v>5</v>
      </c>
    </row>
    <row r="22" spans="1:7" ht="13.5" customHeight="1" x14ac:dyDescent="0.2">
      <c r="A22" s="88">
        <v>16</v>
      </c>
      <c r="B22" s="89" t="s">
        <v>22</v>
      </c>
      <c r="C22" s="89">
        <v>0</v>
      </c>
      <c r="D22" s="89">
        <v>0</v>
      </c>
      <c r="E22" s="89">
        <v>4</v>
      </c>
      <c r="F22" s="96">
        <f>Table_1[[#This Row],[Column5]]+Table_1[[#This Row],[Column4]]+Table_1[[#This Row],[Column3]]</f>
        <v>4</v>
      </c>
      <c r="G22" s="89">
        <v>5</v>
      </c>
    </row>
    <row r="23" spans="1:7" ht="13.5" customHeight="1" x14ac:dyDescent="0.2">
      <c r="A23" s="88">
        <v>17</v>
      </c>
      <c r="B23" s="89" t="s">
        <v>23</v>
      </c>
      <c r="C23" s="89">
        <v>11</v>
      </c>
      <c r="D23" s="89">
        <v>13</v>
      </c>
      <c r="E23" s="89">
        <v>9</v>
      </c>
      <c r="F23" s="96">
        <f>Table_1[[#This Row],[Column5]]+Table_1[[#This Row],[Column4]]+Table_1[[#This Row],[Column3]]</f>
        <v>33</v>
      </c>
      <c r="G23" s="89">
        <v>31</v>
      </c>
    </row>
    <row r="24" spans="1:7" ht="13.5" customHeight="1" x14ac:dyDescent="0.2">
      <c r="A24" s="88">
        <v>18</v>
      </c>
      <c r="B24" s="89" t="s">
        <v>24</v>
      </c>
      <c r="C24" s="89">
        <v>0</v>
      </c>
      <c r="D24" s="89">
        <v>0</v>
      </c>
      <c r="E24" s="89">
        <v>1</v>
      </c>
      <c r="F24" s="96">
        <f>Table_1[[#This Row],[Column5]]+Table_1[[#This Row],[Column4]]+Table_1[[#This Row],[Column3]]</f>
        <v>1</v>
      </c>
      <c r="G24" s="89">
        <v>1</v>
      </c>
    </row>
    <row r="25" spans="1:7" ht="13.5" customHeight="1" x14ac:dyDescent="0.2">
      <c r="A25" s="88">
        <v>19</v>
      </c>
      <c r="B25" s="89" t="s">
        <v>25</v>
      </c>
      <c r="C25" s="89">
        <v>1</v>
      </c>
      <c r="D25" s="89">
        <v>2</v>
      </c>
      <c r="E25" s="89">
        <v>10</v>
      </c>
      <c r="F25" s="96">
        <f>Table_1[[#This Row],[Column5]]+Table_1[[#This Row],[Column4]]+Table_1[[#This Row],[Column3]]</f>
        <v>13</v>
      </c>
      <c r="G25" s="89">
        <v>12</v>
      </c>
    </row>
    <row r="26" spans="1:7" ht="13.5" customHeight="1" x14ac:dyDescent="0.2">
      <c r="A26" s="88">
        <v>20</v>
      </c>
      <c r="B26" s="89" t="s">
        <v>26</v>
      </c>
      <c r="C26" s="89">
        <v>18</v>
      </c>
      <c r="D26" s="89">
        <v>158</v>
      </c>
      <c r="E26" s="89">
        <v>167</v>
      </c>
      <c r="F26" s="96">
        <f>Table_1[[#This Row],[Column5]]+Table_1[[#This Row],[Column4]]+Table_1[[#This Row],[Column3]]</f>
        <v>343</v>
      </c>
      <c r="G26" s="89">
        <v>482</v>
      </c>
    </row>
    <row r="27" spans="1:7" ht="13.5" customHeight="1" x14ac:dyDescent="0.2">
      <c r="A27" s="88">
        <v>21</v>
      </c>
      <c r="B27" s="89" t="s">
        <v>27</v>
      </c>
      <c r="C27" s="89">
        <v>64</v>
      </c>
      <c r="D27" s="89">
        <v>97</v>
      </c>
      <c r="E27" s="89">
        <v>114</v>
      </c>
      <c r="F27" s="96">
        <f>Table_1[[#This Row],[Column5]]+Table_1[[#This Row],[Column4]]+Table_1[[#This Row],[Column3]]</f>
        <v>275</v>
      </c>
      <c r="G27" s="89">
        <v>499</v>
      </c>
    </row>
    <row r="28" spans="1:7" ht="13.5" customHeight="1" x14ac:dyDescent="0.2">
      <c r="A28" s="88">
        <v>22</v>
      </c>
      <c r="B28" s="89" t="s">
        <v>28</v>
      </c>
      <c r="C28" s="89">
        <v>23</v>
      </c>
      <c r="D28" s="89">
        <v>35</v>
      </c>
      <c r="E28" s="89">
        <v>47</v>
      </c>
      <c r="F28" s="96">
        <f>Table_1[[#This Row],[Column5]]+Table_1[[#This Row],[Column4]]+Table_1[[#This Row],[Column3]]</f>
        <v>105</v>
      </c>
      <c r="G28" s="89">
        <v>190</v>
      </c>
    </row>
    <row r="29" spans="1:7" ht="13.5" customHeight="1" x14ac:dyDescent="0.2">
      <c r="A29" s="88">
        <v>23</v>
      </c>
      <c r="B29" s="89" t="s">
        <v>29</v>
      </c>
      <c r="C29" s="89">
        <v>18</v>
      </c>
      <c r="D29" s="89">
        <v>24</v>
      </c>
      <c r="E29" s="89">
        <v>54</v>
      </c>
      <c r="F29" s="96">
        <f>Table_1[[#This Row],[Column5]]+Table_1[[#This Row],[Column4]]+Table_1[[#This Row],[Column3]]</f>
        <v>96</v>
      </c>
      <c r="G29" s="89">
        <v>50</v>
      </c>
    </row>
    <row r="30" spans="1:7" ht="13.5" customHeight="1" x14ac:dyDescent="0.2">
      <c r="A30" s="88">
        <v>24</v>
      </c>
      <c r="B30" s="89" t="s">
        <v>30</v>
      </c>
      <c r="C30" s="89">
        <v>33</v>
      </c>
      <c r="D30" s="89">
        <v>24</v>
      </c>
      <c r="E30" s="89">
        <v>56</v>
      </c>
      <c r="F30" s="96">
        <f>Table_1[[#This Row],[Column5]]+Table_1[[#This Row],[Column4]]+Table_1[[#This Row],[Column3]]</f>
        <v>113</v>
      </c>
      <c r="G30" s="89">
        <v>78</v>
      </c>
    </row>
    <row r="31" spans="1:7" ht="13.5" customHeight="1" x14ac:dyDescent="0.2">
      <c r="A31" s="88">
        <v>25</v>
      </c>
      <c r="B31" s="89" t="s">
        <v>31</v>
      </c>
      <c r="C31" s="89">
        <v>0</v>
      </c>
      <c r="D31" s="89">
        <v>0</v>
      </c>
      <c r="E31" s="89">
        <v>2</v>
      </c>
      <c r="F31" s="96">
        <f>Table_1[[#This Row],[Column5]]+Table_1[[#This Row],[Column4]]+Table_1[[#This Row],[Column3]]</f>
        <v>2</v>
      </c>
      <c r="G31" s="89">
        <v>1</v>
      </c>
    </row>
    <row r="32" spans="1:7" ht="13.5" customHeight="1" x14ac:dyDescent="0.2">
      <c r="A32" s="88">
        <v>26</v>
      </c>
      <c r="B32" s="89" t="s">
        <v>32</v>
      </c>
      <c r="C32" s="89">
        <v>0</v>
      </c>
      <c r="D32" s="89">
        <v>0</v>
      </c>
      <c r="E32" s="89">
        <v>7</v>
      </c>
      <c r="F32" s="96">
        <f>Table_1[[#This Row],[Column5]]+Table_1[[#This Row],[Column4]]+Table_1[[#This Row],[Column3]]</f>
        <v>7</v>
      </c>
      <c r="G32" s="89">
        <v>6</v>
      </c>
    </row>
    <row r="33" spans="1:7" ht="13.5" customHeight="1" x14ac:dyDescent="0.2">
      <c r="A33" s="88">
        <v>27</v>
      </c>
      <c r="B33" s="89" t="s">
        <v>33</v>
      </c>
      <c r="C33" s="89">
        <v>0</v>
      </c>
      <c r="D33" s="89">
        <v>0</v>
      </c>
      <c r="E33" s="89">
        <v>4</v>
      </c>
      <c r="F33" s="96">
        <f>Table_1[[#This Row],[Column5]]+Table_1[[#This Row],[Column4]]+Table_1[[#This Row],[Column3]]</f>
        <v>4</v>
      </c>
      <c r="G33" s="89">
        <v>4</v>
      </c>
    </row>
    <row r="34" spans="1:7" ht="13.5" customHeight="1" x14ac:dyDescent="0.2">
      <c r="A34" s="88">
        <v>28</v>
      </c>
      <c r="B34" s="89" t="s">
        <v>34</v>
      </c>
      <c r="C34" s="89">
        <v>7</v>
      </c>
      <c r="D34" s="89">
        <v>10</v>
      </c>
      <c r="E34" s="89">
        <v>33</v>
      </c>
      <c r="F34" s="96">
        <f>Table_1[[#This Row],[Column5]]+Table_1[[#This Row],[Column4]]+Table_1[[#This Row],[Column3]]</f>
        <v>50</v>
      </c>
      <c r="G34" s="89">
        <v>56</v>
      </c>
    </row>
    <row r="35" spans="1:7" ht="13.5" customHeight="1" x14ac:dyDescent="0.2">
      <c r="A35" s="88">
        <v>29</v>
      </c>
      <c r="B35" s="89" t="s">
        <v>35</v>
      </c>
      <c r="C35" s="89">
        <v>0</v>
      </c>
      <c r="D35" s="89">
        <v>0</v>
      </c>
      <c r="E35" s="89">
        <v>2</v>
      </c>
      <c r="F35" s="96">
        <f>Table_1[[#This Row],[Column5]]+Table_1[[#This Row],[Column4]]+Table_1[[#This Row],[Column3]]</f>
        <v>2</v>
      </c>
      <c r="G35" s="89">
        <v>5</v>
      </c>
    </row>
    <row r="36" spans="1:7" ht="13.5" customHeight="1" x14ac:dyDescent="0.2">
      <c r="A36" s="88">
        <v>30</v>
      </c>
      <c r="B36" s="89" t="s">
        <v>36</v>
      </c>
      <c r="C36" s="89">
        <v>4</v>
      </c>
      <c r="D36" s="89">
        <v>6</v>
      </c>
      <c r="E36" s="89">
        <v>6</v>
      </c>
      <c r="F36" s="96">
        <f>Table_1[[#This Row],[Column5]]+Table_1[[#This Row],[Column4]]+Table_1[[#This Row],[Column3]]</f>
        <v>16</v>
      </c>
      <c r="G36" s="89">
        <v>10</v>
      </c>
    </row>
    <row r="37" spans="1:7" ht="13.5" customHeight="1" x14ac:dyDescent="0.2">
      <c r="A37" s="88">
        <v>31</v>
      </c>
      <c r="B37" s="89" t="s">
        <v>1002</v>
      </c>
      <c r="C37" s="89">
        <v>0</v>
      </c>
      <c r="D37" s="89">
        <v>0</v>
      </c>
      <c r="E37" s="89">
        <v>4</v>
      </c>
      <c r="F37" s="96">
        <f>Table_1[[#This Row],[Column5]]+Table_1[[#This Row],[Column4]]+Table_1[[#This Row],[Column3]]</f>
        <v>4</v>
      </c>
      <c r="G37" s="89">
        <v>5</v>
      </c>
    </row>
    <row r="38" spans="1:7" ht="13.5" customHeight="1" x14ac:dyDescent="0.2">
      <c r="A38" s="88">
        <v>32</v>
      </c>
      <c r="B38" s="89" t="s">
        <v>39</v>
      </c>
      <c r="C38" s="89">
        <v>0</v>
      </c>
      <c r="D38" s="89">
        <v>1</v>
      </c>
      <c r="E38" s="89">
        <v>2</v>
      </c>
      <c r="F38" s="96">
        <f>Table_1[[#This Row],[Column5]]+Table_1[[#This Row],[Column4]]+Table_1[[#This Row],[Column3]]</f>
        <v>3</v>
      </c>
      <c r="G38" s="89">
        <v>3</v>
      </c>
    </row>
    <row r="39" spans="1:7" ht="13.5" customHeight="1" x14ac:dyDescent="0.2">
      <c r="A39" s="88">
        <v>33</v>
      </c>
      <c r="B39" s="89" t="s">
        <v>40</v>
      </c>
      <c r="C39" s="89">
        <v>11</v>
      </c>
      <c r="D39" s="89">
        <v>22</v>
      </c>
      <c r="E39" s="89">
        <v>29</v>
      </c>
      <c r="F39" s="96">
        <f>Table_1[[#This Row],[Column5]]+Table_1[[#This Row],[Column4]]+Table_1[[#This Row],[Column3]]</f>
        <v>62</v>
      </c>
      <c r="G39" s="89">
        <v>59</v>
      </c>
    </row>
    <row r="40" spans="1:7" ht="13.5" customHeight="1" x14ac:dyDescent="0.2">
      <c r="A40" s="90"/>
      <c r="B40" s="91" t="s">
        <v>41</v>
      </c>
      <c r="C40" s="91">
        <f>SUBTOTAL(109,C19:C39)</f>
        <v>262</v>
      </c>
      <c r="D40" s="91">
        <f t="shared" ref="D40:G40" si="1">SUBTOTAL(109,D19:D39)</f>
        <v>610</v>
      </c>
      <c r="E40" s="91">
        <f t="shared" si="1"/>
        <v>786</v>
      </c>
      <c r="F40" s="91">
        <f t="shared" si="1"/>
        <v>1658</v>
      </c>
      <c r="G40" s="91">
        <f t="shared" si="1"/>
        <v>1935</v>
      </c>
    </row>
    <row r="41" spans="1:7" ht="13.5" customHeight="1" x14ac:dyDescent="0.2">
      <c r="A41" s="90"/>
      <c r="B41" s="97" t="s">
        <v>42</v>
      </c>
      <c r="C41" s="91">
        <f>C40+C18</f>
        <v>1511</v>
      </c>
      <c r="D41" s="91">
        <f t="shared" ref="D41:G41" si="2">D40+D18</f>
        <v>1802</v>
      </c>
      <c r="E41" s="91">
        <f t="shared" si="2"/>
        <v>2371</v>
      </c>
      <c r="F41" s="91">
        <f t="shared" si="2"/>
        <v>5684</v>
      </c>
      <c r="G41" s="91">
        <f t="shared" si="2"/>
        <v>9138</v>
      </c>
    </row>
    <row r="42" spans="1:7" ht="13.5" customHeight="1" x14ac:dyDescent="0.2">
      <c r="A42" s="88">
        <v>35</v>
      </c>
      <c r="B42" s="89" t="s">
        <v>43</v>
      </c>
      <c r="C42" s="89">
        <v>316</v>
      </c>
      <c r="D42" s="89">
        <v>90</v>
      </c>
      <c r="E42" s="89">
        <v>48</v>
      </c>
      <c r="F42" s="96">
        <f>Table_1[[#This Row],[Column5]]+Table_1[[#This Row],[Column4]]+Table_1[[#This Row],[Column3]]</f>
        <v>454</v>
      </c>
      <c r="G42" s="89">
        <v>1</v>
      </c>
    </row>
    <row r="43" spans="1:7" ht="13.5" customHeight="1" x14ac:dyDescent="0.2">
      <c r="A43" s="88">
        <v>36</v>
      </c>
      <c r="B43" s="89" t="s">
        <v>44</v>
      </c>
      <c r="C43" s="89">
        <v>543</v>
      </c>
      <c r="D43" s="89">
        <v>232</v>
      </c>
      <c r="E43" s="89">
        <v>104</v>
      </c>
      <c r="F43" s="96">
        <f>Table_1[[#This Row],[Column5]]+Table_1[[#This Row],[Column4]]+Table_1[[#This Row],[Column3]]</f>
        <v>879</v>
      </c>
      <c r="G43" s="89">
        <v>0</v>
      </c>
    </row>
    <row r="44" spans="1:7" ht="13.5" customHeight="1" x14ac:dyDescent="0.2">
      <c r="A44" s="90"/>
      <c r="B44" s="91" t="s">
        <v>45</v>
      </c>
      <c r="C44" s="91">
        <f t="shared" ref="C44:G44" si="3">C42+C43</f>
        <v>859</v>
      </c>
      <c r="D44" s="91">
        <f t="shared" si="3"/>
        <v>322</v>
      </c>
      <c r="E44" s="91">
        <f t="shared" si="3"/>
        <v>152</v>
      </c>
      <c r="F44" s="91">
        <f t="shared" si="3"/>
        <v>1333</v>
      </c>
      <c r="G44" s="91">
        <f t="shared" si="3"/>
        <v>1</v>
      </c>
    </row>
    <row r="45" spans="1:7" ht="13.5" customHeight="1" x14ac:dyDescent="0.2">
      <c r="A45" s="88">
        <v>37</v>
      </c>
      <c r="B45" s="89" t="s">
        <v>46</v>
      </c>
      <c r="C45" s="89">
        <v>380</v>
      </c>
      <c r="D45" s="89">
        <v>250</v>
      </c>
      <c r="E45" s="89">
        <v>221</v>
      </c>
      <c r="F45" s="96">
        <f>Table_1[[#This Row],[Column5]]+Table_1[[#This Row],[Column4]]+Table_1[[#This Row],[Column3]]</f>
        <v>851</v>
      </c>
      <c r="G45" s="89">
        <v>44</v>
      </c>
    </row>
    <row r="46" spans="1:7" ht="13.5" customHeight="1" x14ac:dyDescent="0.2">
      <c r="A46" s="90"/>
      <c r="B46" s="91" t="s">
        <v>47</v>
      </c>
      <c r="C46" s="91">
        <f t="shared" ref="C46:G46" si="4">C45</f>
        <v>380</v>
      </c>
      <c r="D46" s="91">
        <f t="shared" si="4"/>
        <v>250</v>
      </c>
      <c r="E46" s="91">
        <f t="shared" si="4"/>
        <v>221</v>
      </c>
      <c r="F46" s="91">
        <f t="shared" si="4"/>
        <v>851</v>
      </c>
      <c r="G46" s="91">
        <f t="shared" si="4"/>
        <v>44</v>
      </c>
    </row>
    <row r="47" spans="1:7" ht="13.5" customHeight="1" x14ac:dyDescent="0.2">
      <c r="A47" s="88">
        <v>38</v>
      </c>
      <c r="B47" s="89" t="s">
        <v>48</v>
      </c>
      <c r="C47" s="89">
        <v>11</v>
      </c>
      <c r="D47" s="89">
        <v>31</v>
      </c>
      <c r="E47" s="89">
        <v>43</v>
      </c>
      <c r="F47" s="96">
        <f>Table_1[[#This Row],[Column5]]+Table_1[[#This Row],[Column4]]+Table_1[[#This Row],[Column3]]</f>
        <v>85</v>
      </c>
      <c r="G47" s="89">
        <v>44</v>
      </c>
    </row>
    <row r="48" spans="1:7" ht="13.5" customHeight="1" x14ac:dyDescent="0.2">
      <c r="A48" s="88">
        <v>39</v>
      </c>
      <c r="B48" s="89" t="s">
        <v>49</v>
      </c>
      <c r="C48" s="89">
        <v>5</v>
      </c>
      <c r="D48" s="89">
        <v>14</v>
      </c>
      <c r="E48" s="89">
        <v>36</v>
      </c>
      <c r="F48" s="96">
        <f>Table_1[[#This Row],[Column5]]+Table_1[[#This Row],[Column4]]+Table_1[[#This Row],[Column3]]</f>
        <v>55</v>
      </c>
      <c r="G48" s="89">
        <v>20</v>
      </c>
    </row>
    <row r="49" spans="1:7" ht="13.5" customHeight="1" x14ac:dyDescent="0.2">
      <c r="A49" s="88">
        <v>40</v>
      </c>
      <c r="B49" s="89" t="s">
        <v>50</v>
      </c>
      <c r="C49" s="89">
        <v>2</v>
      </c>
      <c r="D49" s="89">
        <v>45</v>
      </c>
      <c r="E49" s="89">
        <v>21</v>
      </c>
      <c r="F49" s="96">
        <f>Table_1[[#This Row],[Column5]]+Table_1[[#This Row],[Column4]]+Table_1[[#This Row],[Column3]]</f>
        <v>68</v>
      </c>
      <c r="G49" s="89">
        <v>45</v>
      </c>
    </row>
    <row r="50" spans="1:7" ht="13.5" customHeight="1" x14ac:dyDescent="0.2">
      <c r="A50" s="88">
        <v>41</v>
      </c>
      <c r="B50" s="89" t="s">
        <v>51</v>
      </c>
      <c r="C50" s="89">
        <v>9</v>
      </c>
      <c r="D50" s="89">
        <v>53</v>
      </c>
      <c r="E50" s="89">
        <v>24</v>
      </c>
      <c r="F50" s="96">
        <f>Table_1[[#This Row],[Column5]]+Table_1[[#This Row],[Column4]]+Table_1[[#This Row],[Column3]]</f>
        <v>86</v>
      </c>
      <c r="G50" s="89">
        <v>8</v>
      </c>
    </row>
    <row r="51" spans="1:7" ht="13.5" customHeight="1" x14ac:dyDescent="0.2">
      <c r="A51" s="88">
        <v>42</v>
      </c>
      <c r="B51" s="89" t="s">
        <v>52</v>
      </c>
      <c r="C51" s="89">
        <v>8</v>
      </c>
      <c r="D51" s="89">
        <v>5</v>
      </c>
      <c r="E51" s="89">
        <v>26</v>
      </c>
      <c r="F51" s="96">
        <f>Table_1[[#This Row],[Column5]]+Table_1[[#This Row],[Column4]]+Table_1[[#This Row],[Column3]]</f>
        <v>39</v>
      </c>
      <c r="G51" s="89">
        <v>3</v>
      </c>
    </row>
    <row r="52" spans="1:7" ht="13.5" customHeight="1" x14ac:dyDescent="0.2">
      <c r="A52" s="88">
        <v>43</v>
      </c>
      <c r="B52" s="89" t="s">
        <v>1012</v>
      </c>
      <c r="C52" s="89">
        <v>0</v>
      </c>
      <c r="D52" s="89">
        <v>1</v>
      </c>
      <c r="E52" s="89">
        <v>4</v>
      </c>
      <c r="F52" s="96">
        <f>Table_1[[#This Row],[Column5]]+Table_1[[#This Row],[Column4]]+Table_1[[#This Row],[Column3]]</f>
        <v>5</v>
      </c>
      <c r="G52" s="89">
        <v>4</v>
      </c>
    </row>
    <row r="53" spans="1:7" ht="13.5" customHeight="1" x14ac:dyDescent="0.2">
      <c r="A53" s="88">
        <v>44</v>
      </c>
      <c r="B53" s="89" t="s">
        <v>53</v>
      </c>
      <c r="C53" s="89">
        <v>6</v>
      </c>
      <c r="D53" s="89">
        <v>8</v>
      </c>
      <c r="E53" s="89">
        <v>22</v>
      </c>
      <c r="F53" s="96">
        <f>Table_1[[#This Row],[Column5]]+Table_1[[#This Row],[Column4]]+Table_1[[#This Row],[Column3]]</f>
        <v>36</v>
      </c>
      <c r="G53" s="89">
        <v>0</v>
      </c>
    </row>
    <row r="54" spans="1:7" ht="13.5" customHeight="1" x14ac:dyDescent="0.2">
      <c r="A54" s="88">
        <v>45</v>
      </c>
      <c r="B54" s="89" t="s">
        <v>54</v>
      </c>
      <c r="C54" s="89">
        <v>1</v>
      </c>
      <c r="D54" s="89">
        <v>4</v>
      </c>
      <c r="E54" s="89">
        <v>6</v>
      </c>
      <c r="F54" s="96">
        <f>Table_1[[#This Row],[Column5]]+Table_1[[#This Row],[Column4]]+Table_1[[#This Row],[Column3]]</f>
        <v>11</v>
      </c>
      <c r="G54" s="89">
        <v>11</v>
      </c>
    </row>
    <row r="55" spans="1:7" ht="13.5" customHeight="1" x14ac:dyDescent="0.2">
      <c r="A55" s="88">
        <v>46</v>
      </c>
      <c r="B55" s="89" t="s">
        <v>55</v>
      </c>
      <c r="C55" s="89">
        <v>2</v>
      </c>
      <c r="D55" s="89">
        <v>23</v>
      </c>
      <c r="E55" s="89">
        <v>15</v>
      </c>
      <c r="F55" s="96">
        <f>Table_1[[#This Row],[Column5]]+Table_1[[#This Row],[Column4]]+Table_1[[#This Row],[Column3]]</f>
        <v>40</v>
      </c>
      <c r="G55" s="89">
        <v>10</v>
      </c>
    </row>
    <row r="56" spans="1:7" ht="13.5" customHeight="1" x14ac:dyDescent="0.2">
      <c r="A56" s="90"/>
      <c r="B56" s="91" t="s">
        <v>56</v>
      </c>
      <c r="C56" s="91">
        <f>SUBTOTAL(109,C47:C55)</f>
        <v>44</v>
      </c>
      <c r="D56" s="91">
        <f>SUBTOTAL(109,D47:D55)</f>
        <v>184</v>
      </c>
      <c r="E56" s="91">
        <f>SUBTOTAL(109,E47:E55)</f>
        <v>197</v>
      </c>
      <c r="F56" s="91">
        <f>SUBTOTAL(109,F47:F55)</f>
        <v>425</v>
      </c>
      <c r="G56" s="91">
        <f>SUBTOTAL(109,G47:G55)</f>
        <v>145</v>
      </c>
    </row>
    <row r="57" spans="1:7" ht="13.5" customHeight="1" x14ac:dyDescent="0.2">
      <c r="A57" s="88">
        <v>47</v>
      </c>
      <c r="B57" s="89" t="s">
        <v>57</v>
      </c>
      <c r="C57" s="89">
        <v>0</v>
      </c>
      <c r="D57" s="89">
        <v>13</v>
      </c>
      <c r="E57" s="89">
        <v>27</v>
      </c>
      <c r="F57" s="96">
        <f>Table_1[[#This Row],[Column5]]+Table_1[[#This Row],[Column4]]+Table_1[[#This Row],[Column3]]</f>
        <v>40</v>
      </c>
      <c r="G57" s="89">
        <v>0</v>
      </c>
    </row>
    <row r="58" spans="1:7" ht="13.5" customHeight="1" x14ac:dyDescent="0.2">
      <c r="A58" s="90"/>
      <c r="B58" s="91" t="s">
        <v>58</v>
      </c>
      <c r="C58" s="91">
        <f t="shared" ref="C58:G58" si="5">C57</f>
        <v>0</v>
      </c>
      <c r="D58" s="91">
        <f t="shared" si="5"/>
        <v>13</v>
      </c>
      <c r="E58" s="91">
        <f t="shared" si="5"/>
        <v>27</v>
      </c>
      <c r="F58" s="96">
        <f>Table_1[[#This Row],[Column5]]+Table_1[[#This Row],[Column4]]+Table_1[[#This Row],[Column3]]</f>
        <v>40</v>
      </c>
      <c r="G58" s="91">
        <f t="shared" si="5"/>
        <v>0</v>
      </c>
    </row>
    <row r="59" spans="1:7" ht="13.5" customHeight="1" x14ac:dyDescent="0.2">
      <c r="A59" s="90"/>
      <c r="B59" s="91" t="s">
        <v>6</v>
      </c>
      <c r="C59" s="91">
        <f>C58+C56+C46+C44+C41</f>
        <v>2794</v>
      </c>
      <c r="D59" s="91">
        <f>D58+D56+D46+D44+D41</f>
        <v>2571</v>
      </c>
      <c r="E59" s="91">
        <f>E58+E56+E46+E44+E41</f>
        <v>2968</v>
      </c>
      <c r="F59" s="91">
        <f>F58+F56+F46+F44+F41</f>
        <v>8333</v>
      </c>
      <c r="G59" s="91">
        <f>G58+G56+G46+G44+G41</f>
        <v>9328</v>
      </c>
    </row>
    <row r="60" spans="1:7" ht="18.75" customHeight="1" x14ac:dyDescent="0.2">
      <c r="A60" s="351"/>
      <c r="B60" s="351"/>
      <c r="C60" s="352"/>
      <c r="D60" s="316" t="s">
        <v>1042</v>
      </c>
      <c r="E60" s="352"/>
      <c r="F60" s="350"/>
      <c r="G60" s="350"/>
    </row>
    <row r="61" spans="1:7" ht="18.75" customHeight="1" x14ac:dyDescent="0.2">
      <c r="A61" s="103"/>
      <c r="B61" s="103"/>
      <c r="C61" s="104"/>
      <c r="D61" s="104"/>
      <c r="E61" s="104"/>
      <c r="F61" s="105"/>
      <c r="G61" s="104"/>
    </row>
    <row r="62" spans="1:7" ht="18.75" customHeight="1" x14ac:dyDescent="0.2">
      <c r="A62" s="103"/>
      <c r="B62" s="103"/>
      <c r="C62" s="104"/>
      <c r="D62" s="104"/>
      <c r="E62" s="104"/>
      <c r="F62" s="105">
        <f>F10*100/F59</f>
        <v>5.4722188887555498</v>
      </c>
      <c r="G62" s="104"/>
    </row>
    <row r="63" spans="1:7" ht="18.75" customHeight="1" x14ac:dyDescent="0.2">
      <c r="A63" s="103"/>
      <c r="B63" s="103"/>
      <c r="C63" s="104"/>
      <c r="D63" s="104"/>
      <c r="E63" s="104"/>
      <c r="F63" s="105"/>
      <c r="G63" s="104"/>
    </row>
    <row r="64" spans="1:7" ht="18.75" customHeight="1" x14ac:dyDescent="0.2">
      <c r="A64" s="103"/>
      <c r="B64" s="103"/>
      <c r="C64" s="104"/>
      <c r="D64" s="104"/>
      <c r="E64" s="104"/>
      <c r="F64" s="105"/>
      <c r="G64" s="104"/>
    </row>
    <row r="65" spans="1:7" ht="18.75" customHeight="1" x14ac:dyDescent="0.2">
      <c r="A65" s="103"/>
      <c r="B65" s="103"/>
      <c r="C65" s="104"/>
      <c r="D65" s="104"/>
      <c r="E65" s="104"/>
      <c r="F65" s="105"/>
      <c r="G65" s="104"/>
    </row>
    <row r="66" spans="1:7" ht="18.75" customHeight="1" x14ac:dyDescent="0.2">
      <c r="A66" s="103"/>
      <c r="B66" s="103"/>
      <c r="C66" s="104"/>
      <c r="D66" s="104"/>
      <c r="E66" s="104"/>
      <c r="F66" s="105"/>
      <c r="G66" s="104"/>
    </row>
    <row r="67" spans="1:7" ht="18.75" customHeight="1" x14ac:dyDescent="0.2">
      <c r="A67" s="103"/>
      <c r="B67" s="103"/>
      <c r="C67" s="104"/>
      <c r="D67" s="104"/>
      <c r="E67" s="104"/>
      <c r="F67" s="105"/>
      <c r="G67" s="104"/>
    </row>
    <row r="68" spans="1:7" ht="18.75" customHeight="1" x14ac:dyDescent="0.2">
      <c r="A68" s="103"/>
      <c r="B68" s="103"/>
      <c r="C68" s="104"/>
      <c r="D68" s="104"/>
      <c r="E68" s="104"/>
      <c r="F68" s="105"/>
      <c r="G68" s="104"/>
    </row>
    <row r="69" spans="1:7" ht="18.75" customHeight="1" x14ac:dyDescent="0.2">
      <c r="A69" s="103"/>
      <c r="B69" s="103"/>
      <c r="C69" s="104"/>
      <c r="D69" s="104"/>
      <c r="E69" s="104"/>
      <c r="F69" s="105"/>
      <c r="G69" s="104"/>
    </row>
    <row r="70" spans="1:7" ht="18.75" customHeight="1" x14ac:dyDescent="0.2">
      <c r="A70" s="103"/>
      <c r="B70" s="103"/>
      <c r="C70" s="104"/>
      <c r="D70" s="104"/>
      <c r="E70" s="104"/>
      <c r="F70" s="105"/>
      <c r="G70" s="104"/>
    </row>
    <row r="71" spans="1:7" ht="18.75" customHeight="1" x14ac:dyDescent="0.2">
      <c r="A71" s="103"/>
      <c r="B71" s="103"/>
      <c r="C71" s="104"/>
      <c r="D71" s="104"/>
      <c r="E71" s="104"/>
      <c r="F71" s="105"/>
      <c r="G71" s="104"/>
    </row>
    <row r="72" spans="1:7" ht="18.75" customHeight="1" x14ac:dyDescent="0.2">
      <c r="A72" s="103"/>
      <c r="B72" s="103"/>
      <c r="C72" s="104"/>
      <c r="D72" s="104"/>
      <c r="E72" s="104"/>
      <c r="F72" s="105"/>
      <c r="G72" s="104"/>
    </row>
    <row r="73" spans="1:7" ht="18.75" customHeight="1" x14ac:dyDescent="0.2">
      <c r="A73" s="103"/>
      <c r="B73" s="103"/>
      <c r="C73" s="104"/>
      <c r="D73" s="104"/>
      <c r="E73" s="104"/>
      <c r="F73" s="105"/>
      <c r="G73" s="104"/>
    </row>
    <row r="74" spans="1:7" ht="18.75" customHeight="1" x14ac:dyDescent="0.2">
      <c r="A74" s="103"/>
      <c r="B74" s="103"/>
      <c r="C74" s="104"/>
      <c r="D74" s="104"/>
      <c r="E74" s="104"/>
      <c r="F74" s="105"/>
      <c r="G74" s="104"/>
    </row>
    <row r="75" spans="1:7" ht="18.75" customHeight="1" x14ac:dyDescent="0.2">
      <c r="A75" s="103"/>
      <c r="B75" s="103"/>
      <c r="C75" s="104"/>
      <c r="D75" s="104"/>
      <c r="E75" s="104"/>
      <c r="F75" s="105"/>
      <c r="G75" s="104"/>
    </row>
    <row r="76" spans="1:7" ht="18.75" customHeight="1" x14ac:dyDescent="0.2">
      <c r="A76" s="103"/>
      <c r="B76" s="103"/>
      <c r="C76" s="104"/>
      <c r="D76" s="104"/>
      <c r="E76" s="104"/>
      <c r="F76" s="105"/>
      <c r="G76" s="104"/>
    </row>
    <row r="77" spans="1:7" ht="18.75" customHeight="1" x14ac:dyDescent="0.2">
      <c r="A77" s="103"/>
      <c r="B77" s="103"/>
      <c r="C77" s="104"/>
      <c r="D77" s="104"/>
      <c r="E77" s="104"/>
      <c r="F77" s="105"/>
      <c r="G77" s="104"/>
    </row>
    <row r="78" spans="1:7" ht="18.75" customHeight="1" x14ac:dyDescent="0.2">
      <c r="A78" s="103"/>
      <c r="B78" s="103"/>
      <c r="C78" s="104"/>
      <c r="D78" s="104"/>
      <c r="E78" s="104"/>
      <c r="F78" s="105"/>
      <c r="G78" s="104"/>
    </row>
    <row r="79" spans="1:7" ht="18.75" customHeight="1" x14ac:dyDescent="0.2">
      <c r="A79" s="103"/>
      <c r="B79" s="103"/>
      <c r="C79" s="104"/>
      <c r="D79" s="104"/>
      <c r="E79" s="104"/>
      <c r="F79" s="105"/>
      <c r="G79" s="104"/>
    </row>
    <row r="80" spans="1:7" ht="18.75" customHeight="1" x14ac:dyDescent="0.2">
      <c r="A80" s="103"/>
      <c r="B80" s="103"/>
      <c r="C80" s="104"/>
      <c r="D80" s="104"/>
      <c r="E80" s="104"/>
      <c r="F80" s="105"/>
      <c r="G80" s="104"/>
    </row>
    <row r="81" spans="1:7" ht="18.75" customHeight="1" x14ac:dyDescent="0.2">
      <c r="A81" s="103"/>
      <c r="B81" s="103"/>
      <c r="C81" s="104"/>
      <c r="D81" s="104"/>
      <c r="E81" s="104"/>
      <c r="F81" s="105"/>
      <c r="G81" s="104"/>
    </row>
    <row r="82" spans="1:7" ht="18.75" customHeight="1" x14ac:dyDescent="0.2">
      <c r="A82" s="103"/>
      <c r="B82" s="103"/>
      <c r="C82" s="104"/>
      <c r="D82" s="104"/>
      <c r="E82" s="104"/>
      <c r="F82" s="105"/>
      <c r="G82" s="104"/>
    </row>
    <row r="83" spans="1:7" ht="18.75" customHeight="1" x14ac:dyDescent="0.2">
      <c r="A83" s="103"/>
      <c r="B83" s="103"/>
      <c r="C83" s="104"/>
      <c r="D83" s="104"/>
      <c r="E83" s="104"/>
      <c r="F83" s="105"/>
      <c r="G83" s="104"/>
    </row>
    <row r="84" spans="1:7" ht="18.75" customHeight="1" x14ac:dyDescent="0.2">
      <c r="A84" s="103"/>
      <c r="B84" s="103"/>
      <c r="C84" s="104"/>
      <c r="D84" s="104"/>
      <c r="E84" s="104"/>
      <c r="F84" s="105"/>
      <c r="G84" s="104"/>
    </row>
    <row r="85" spans="1:7" ht="18.75" customHeight="1" x14ac:dyDescent="0.2">
      <c r="A85" s="103"/>
      <c r="B85" s="103"/>
      <c r="C85" s="104"/>
      <c r="D85" s="104"/>
      <c r="E85" s="104"/>
      <c r="F85" s="105"/>
      <c r="G85" s="104"/>
    </row>
    <row r="86" spans="1:7" ht="18.75" customHeight="1" x14ac:dyDescent="0.2">
      <c r="A86" s="103"/>
      <c r="B86" s="103"/>
      <c r="C86" s="104"/>
      <c r="D86" s="104"/>
      <c r="E86" s="104"/>
      <c r="F86" s="105"/>
      <c r="G86" s="104"/>
    </row>
  </sheetData>
  <mergeCells count="2">
    <mergeCell ref="A1:G1"/>
    <mergeCell ref="A2:G2"/>
  </mergeCells>
  <printOptions horizontalCentered="1"/>
  <pageMargins left="0.25" right="0.25" top="0.25" bottom="0.25" header="0" footer="0"/>
  <pageSetup scale="87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01"/>
  <sheetViews>
    <sheetView zoomScaleNormal="100" workbookViewId="0">
      <pane xSplit="2" ySplit="5" topLeftCell="C39" activePane="bottomRight" state="frozen"/>
      <selection pane="topRight" activeCell="C1" sqref="C1"/>
      <selection pane="bottomLeft" activeCell="A6" sqref="A6"/>
      <selection pane="bottomRight" activeCell="L58" sqref="L58"/>
    </sheetView>
  </sheetViews>
  <sheetFormatPr defaultColWidth="14.42578125" defaultRowHeight="15" customHeight="1" x14ac:dyDescent="0.2"/>
  <cols>
    <col min="1" max="1" width="4.42578125" style="106" customWidth="1"/>
    <col min="2" max="2" width="24.5703125" style="106" customWidth="1"/>
    <col min="3" max="4" width="11.85546875" style="106" customWidth="1"/>
    <col min="5" max="5" width="10.85546875" style="106" customWidth="1"/>
    <col min="6" max="6" width="12" style="106" customWidth="1"/>
    <col min="7" max="7" width="8.85546875" style="106" customWidth="1"/>
    <col min="8" max="8" width="10.5703125" style="106" customWidth="1"/>
    <col min="9" max="9" width="10.85546875" style="106" customWidth="1"/>
    <col min="10" max="10" width="10.5703125" style="106" customWidth="1"/>
    <col min="11" max="11" width="11.5703125" style="106" customWidth="1"/>
    <col min="12" max="12" width="8.140625" style="106" customWidth="1"/>
    <col min="13" max="16384" width="14.42578125" style="106"/>
  </cols>
  <sheetData>
    <row r="1" spans="1:14" ht="15" customHeight="1" x14ac:dyDescent="0.2">
      <c r="A1" s="386" t="s">
        <v>1030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</row>
    <row r="2" spans="1:14" ht="15" customHeight="1" x14ac:dyDescent="0.2">
      <c r="A2" s="84"/>
      <c r="B2" s="86" t="s">
        <v>76</v>
      </c>
      <c r="C2" s="145"/>
      <c r="D2" s="145"/>
      <c r="E2" s="144"/>
      <c r="F2" s="144"/>
      <c r="G2" s="144"/>
      <c r="H2" s="144"/>
      <c r="I2" s="145" t="s">
        <v>119</v>
      </c>
      <c r="J2" s="144"/>
      <c r="K2" s="144"/>
      <c r="L2" s="144"/>
    </row>
    <row r="3" spans="1:14" ht="15" customHeight="1" x14ac:dyDescent="0.2">
      <c r="A3" s="425" t="s">
        <v>1</v>
      </c>
      <c r="B3" s="425" t="s">
        <v>79</v>
      </c>
      <c r="C3" s="426" t="s">
        <v>120</v>
      </c>
      <c r="D3" s="427"/>
      <c r="E3" s="427"/>
      <c r="F3" s="421"/>
      <c r="G3" s="422" t="s">
        <v>121</v>
      </c>
      <c r="H3" s="420" t="s">
        <v>122</v>
      </c>
      <c r="I3" s="427"/>
      <c r="J3" s="427"/>
      <c r="K3" s="421"/>
      <c r="L3" s="422" t="s">
        <v>121</v>
      </c>
    </row>
    <row r="4" spans="1:14" ht="24.75" customHeight="1" x14ac:dyDescent="0.2">
      <c r="A4" s="423"/>
      <c r="B4" s="423"/>
      <c r="C4" s="420" t="s">
        <v>123</v>
      </c>
      <c r="D4" s="421"/>
      <c r="E4" s="420" t="s">
        <v>124</v>
      </c>
      <c r="F4" s="421"/>
      <c r="G4" s="423"/>
      <c r="H4" s="420" t="s">
        <v>123</v>
      </c>
      <c r="I4" s="421"/>
      <c r="J4" s="420" t="s">
        <v>124</v>
      </c>
      <c r="K4" s="421"/>
      <c r="L4" s="423"/>
    </row>
    <row r="5" spans="1:14" ht="15" customHeight="1" x14ac:dyDescent="0.2">
      <c r="A5" s="424"/>
      <c r="B5" s="424"/>
      <c r="C5" s="159" t="s">
        <v>125</v>
      </c>
      <c r="D5" s="159" t="s">
        <v>126</v>
      </c>
      <c r="E5" s="159" t="s">
        <v>125</v>
      </c>
      <c r="F5" s="159" t="s">
        <v>126</v>
      </c>
      <c r="G5" s="424"/>
      <c r="H5" s="159" t="s">
        <v>125</v>
      </c>
      <c r="I5" s="159" t="s">
        <v>126</v>
      </c>
      <c r="J5" s="159" t="s">
        <v>125</v>
      </c>
      <c r="K5" s="159" t="s">
        <v>126</v>
      </c>
      <c r="L5" s="424"/>
    </row>
    <row r="6" spans="1:14" ht="13.5" customHeight="1" x14ac:dyDescent="0.25">
      <c r="A6" s="160">
        <v>1</v>
      </c>
      <c r="B6" s="126" t="s">
        <v>7</v>
      </c>
      <c r="C6" s="127">
        <v>209751</v>
      </c>
      <c r="D6" s="127">
        <v>383787</v>
      </c>
      <c r="E6" s="127">
        <v>47058</v>
      </c>
      <c r="F6" s="127">
        <v>117228.81000000004</v>
      </c>
      <c r="G6" s="274">
        <f t="shared" ref="G6:G40" si="0">F6*100/D6</f>
        <v>30.545279021957501</v>
      </c>
      <c r="H6" s="127">
        <v>134267</v>
      </c>
      <c r="I6" s="127">
        <v>251064</v>
      </c>
      <c r="J6" s="127">
        <v>37101</v>
      </c>
      <c r="K6" s="127">
        <v>93142.869999999981</v>
      </c>
      <c r="L6" s="275">
        <f t="shared" ref="L6:L58" si="1">K6*100/I6</f>
        <v>37.09925357677723</v>
      </c>
    </row>
    <row r="7" spans="1:14" ht="13.5" customHeight="1" x14ac:dyDescent="0.25">
      <c r="A7" s="160">
        <v>2</v>
      </c>
      <c r="B7" s="126" t="s">
        <v>8</v>
      </c>
      <c r="C7" s="127">
        <v>524132</v>
      </c>
      <c r="D7" s="127">
        <v>841914</v>
      </c>
      <c r="E7" s="127">
        <v>390509</v>
      </c>
      <c r="F7" s="127">
        <v>616826.65000000014</v>
      </c>
      <c r="G7" s="274">
        <f t="shared" si="0"/>
        <v>73.264804956325719</v>
      </c>
      <c r="H7" s="127">
        <v>363949</v>
      </c>
      <c r="I7" s="127">
        <v>736033</v>
      </c>
      <c r="J7" s="127">
        <v>307289</v>
      </c>
      <c r="K7" s="127">
        <v>474730.56000000006</v>
      </c>
      <c r="L7" s="275">
        <f t="shared" si="1"/>
        <v>64.498542864246588</v>
      </c>
    </row>
    <row r="8" spans="1:14" ht="13.5" customHeight="1" x14ac:dyDescent="0.25">
      <c r="A8" s="160">
        <v>3</v>
      </c>
      <c r="B8" s="126" t="s">
        <v>9</v>
      </c>
      <c r="C8" s="127">
        <v>87724</v>
      </c>
      <c r="D8" s="127">
        <v>103879</v>
      </c>
      <c r="E8" s="127">
        <v>14344</v>
      </c>
      <c r="F8" s="127">
        <v>34316.910000000011</v>
      </c>
      <c r="G8" s="274">
        <f t="shared" si="0"/>
        <v>33.035464338316707</v>
      </c>
      <c r="H8" s="127">
        <v>61961</v>
      </c>
      <c r="I8" s="127">
        <v>93573</v>
      </c>
      <c r="J8" s="127">
        <v>13393</v>
      </c>
      <c r="K8" s="127">
        <v>31754.520000000015</v>
      </c>
      <c r="L8" s="275">
        <f t="shared" si="1"/>
        <v>33.935558334134861</v>
      </c>
    </row>
    <row r="9" spans="1:14" ht="13.5" customHeight="1" x14ac:dyDescent="0.25">
      <c r="A9" s="160">
        <v>4</v>
      </c>
      <c r="B9" s="126" t="s">
        <v>10</v>
      </c>
      <c r="C9" s="127">
        <v>215903</v>
      </c>
      <c r="D9" s="127">
        <v>345330</v>
      </c>
      <c r="E9" s="127">
        <v>73742</v>
      </c>
      <c r="F9" s="127">
        <v>158924.48000000019</v>
      </c>
      <c r="G9" s="274">
        <f t="shared" si="0"/>
        <v>46.021046535198273</v>
      </c>
      <c r="H9" s="127">
        <v>114984</v>
      </c>
      <c r="I9" s="127">
        <v>237470</v>
      </c>
      <c r="J9" s="127">
        <v>72244</v>
      </c>
      <c r="K9" s="127">
        <v>155668.17000000004</v>
      </c>
      <c r="L9" s="275">
        <f t="shared" si="1"/>
        <v>65.552772981850353</v>
      </c>
    </row>
    <row r="10" spans="1:14" ht="13.5" customHeight="1" x14ac:dyDescent="0.25">
      <c r="A10" s="160">
        <v>5</v>
      </c>
      <c r="B10" s="126" t="s">
        <v>11</v>
      </c>
      <c r="C10" s="127">
        <v>527166</v>
      </c>
      <c r="D10" s="127">
        <v>773879</v>
      </c>
      <c r="E10" s="127">
        <v>426140</v>
      </c>
      <c r="F10" s="127">
        <v>383801.95</v>
      </c>
      <c r="G10" s="274">
        <f t="shared" si="0"/>
        <v>49.594568401520135</v>
      </c>
      <c r="H10" s="127">
        <v>228551</v>
      </c>
      <c r="I10" s="127">
        <v>568512</v>
      </c>
      <c r="J10" s="127">
        <v>203173</v>
      </c>
      <c r="K10" s="127">
        <v>174735.12999999983</v>
      </c>
      <c r="L10" s="275">
        <f t="shared" si="1"/>
        <v>30.735521853540437</v>
      </c>
    </row>
    <row r="11" spans="1:14" ht="13.5" customHeight="1" x14ac:dyDescent="0.25">
      <c r="A11" s="160">
        <v>6</v>
      </c>
      <c r="B11" s="126" t="s">
        <v>12</v>
      </c>
      <c r="C11" s="127">
        <v>132398</v>
      </c>
      <c r="D11" s="127">
        <v>215857</v>
      </c>
      <c r="E11" s="127">
        <v>34013</v>
      </c>
      <c r="F11" s="127">
        <v>43990.509999999995</v>
      </c>
      <c r="G11" s="274">
        <f t="shared" si="0"/>
        <v>20.379468815002522</v>
      </c>
      <c r="H11" s="127">
        <v>87521</v>
      </c>
      <c r="I11" s="127">
        <v>145119</v>
      </c>
      <c r="J11" s="127">
        <v>32789</v>
      </c>
      <c r="K11" s="127">
        <v>42557.429999999986</v>
      </c>
      <c r="L11" s="275">
        <f t="shared" si="1"/>
        <v>29.325884274285229</v>
      </c>
    </row>
    <row r="12" spans="1:14" ht="13.5" customHeight="1" x14ac:dyDescent="0.25">
      <c r="A12" s="160">
        <v>7</v>
      </c>
      <c r="B12" s="126" t="s">
        <v>13</v>
      </c>
      <c r="C12" s="127">
        <v>17072</v>
      </c>
      <c r="D12" s="127">
        <v>29849</v>
      </c>
      <c r="E12" s="127">
        <v>2017</v>
      </c>
      <c r="F12" s="127">
        <v>4973.33</v>
      </c>
      <c r="G12" s="274">
        <f t="shared" si="0"/>
        <v>16.661630205367015</v>
      </c>
      <c r="H12" s="127">
        <v>9594</v>
      </c>
      <c r="I12" s="127">
        <v>16868</v>
      </c>
      <c r="J12" s="127">
        <v>1753</v>
      </c>
      <c r="K12" s="127">
        <v>4195.5</v>
      </c>
      <c r="L12" s="275">
        <f t="shared" si="1"/>
        <v>24.872539720180225</v>
      </c>
    </row>
    <row r="13" spans="1:14" ht="13.5" customHeight="1" x14ac:dyDescent="0.25">
      <c r="A13" s="160">
        <v>8</v>
      </c>
      <c r="B13" s="126" t="s">
        <v>971</v>
      </c>
      <c r="C13" s="127">
        <v>9252</v>
      </c>
      <c r="D13" s="127">
        <v>10562</v>
      </c>
      <c r="E13" s="127">
        <v>227</v>
      </c>
      <c r="F13" s="127">
        <v>996.51999999999975</v>
      </c>
      <c r="G13" s="274">
        <f t="shared" si="0"/>
        <v>9.4349555008521087</v>
      </c>
      <c r="H13" s="127">
        <v>5501</v>
      </c>
      <c r="I13" s="127">
        <v>8561</v>
      </c>
      <c r="J13" s="127">
        <v>152</v>
      </c>
      <c r="K13" s="127">
        <v>235.32000000000002</v>
      </c>
      <c r="L13" s="275">
        <f t="shared" si="1"/>
        <v>2.7487443055717793</v>
      </c>
    </row>
    <row r="14" spans="1:14" ht="13.5" customHeight="1" x14ac:dyDescent="0.25">
      <c r="A14" s="160">
        <v>9</v>
      </c>
      <c r="B14" s="126" t="s">
        <v>14</v>
      </c>
      <c r="C14" s="127">
        <v>282313</v>
      </c>
      <c r="D14" s="127">
        <v>485712</v>
      </c>
      <c r="E14" s="127">
        <v>54520</v>
      </c>
      <c r="F14" s="127">
        <v>104645.80000000003</v>
      </c>
      <c r="G14" s="274">
        <f t="shared" si="0"/>
        <v>21.544824916823146</v>
      </c>
      <c r="H14" s="127">
        <v>205018</v>
      </c>
      <c r="I14" s="127">
        <v>353834</v>
      </c>
      <c r="J14" s="127">
        <v>52422</v>
      </c>
      <c r="K14" s="127">
        <v>101800.45</v>
      </c>
      <c r="L14" s="275">
        <f t="shared" si="1"/>
        <v>28.770680601638055</v>
      </c>
      <c r="M14" s="315"/>
      <c r="N14" s="315"/>
    </row>
    <row r="15" spans="1:14" ht="13.5" customHeight="1" x14ac:dyDescent="0.25">
      <c r="A15" s="160">
        <v>10</v>
      </c>
      <c r="B15" s="126" t="s">
        <v>15</v>
      </c>
      <c r="C15" s="127">
        <v>1008280</v>
      </c>
      <c r="D15" s="127">
        <v>1649325</v>
      </c>
      <c r="E15" s="127">
        <v>178759</v>
      </c>
      <c r="F15" s="127">
        <v>427029.45000000024</v>
      </c>
      <c r="G15" s="274">
        <f t="shared" si="0"/>
        <v>25.89116456732301</v>
      </c>
      <c r="H15" s="127">
        <v>758277</v>
      </c>
      <c r="I15" s="127">
        <v>1348200</v>
      </c>
      <c r="J15" s="127">
        <v>176266</v>
      </c>
      <c r="K15" s="127">
        <v>414763.49999999994</v>
      </c>
      <c r="L15" s="275">
        <f t="shared" si="1"/>
        <v>30.764241210502888</v>
      </c>
    </row>
    <row r="16" spans="1:14" ht="13.5" customHeight="1" x14ac:dyDescent="0.25">
      <c r="A16" s="160">
        <v>11</v>
      </c>
      <c r="B16" s="126" t="s">
        <v>16</v>
      </c>
      <c r="C16" s="127">
        <v>86079</v>
      </c>
      <c r="D16" s="127">
        <v>165568</v>
      </c>
      <c r="E16" s="127">
        <v>12349</v>
      </c>
      <c r="F16" s="127">
        <v>30111.18</v>
      </c>
      <c r="G16" s="274">
        <f t="shared" si="0"/>
        <v>18.186594027831465</v>
      </c>
      <c r="H16" s="127">
        <v>56160</v>
      </c>
      <c r="I16" s="127">
        <v>106928</v>
      </c>
      <c r="J16" s="127">
        <v>11032</v>
      </c>
      <c r="K16" s="127">
        <v>26638.199999999997</v>
      </c>
      <c r="L16" s="275">
        <f t="shared" si="1"/>
        <v>24.912277420320212</v>
      </c>
    </row>
    <row r="17" spans="1:12" ht="13.5" customHeight="1" x14ac:dyDescent="0.25">
      <c r="A17" s="160">
        <v>12</v>
      </c>
      <c r="B17" s="126" t="s">
        <v>17</v>
      </c>
      <c r="C17" s="127">
        <v>265200</v>
      </c>
      <c r="D17" s="127">
        <v>531885</v>
      </c>
      <c r="E17" s="127">
        <v>102369</v>
      </c>
      <c r="F17" s="127">
        <v>209200.94000000003</v>
      </c>
      <c r="G17" s="274">
        <f t="shared" si="0"/>
        <v>39.331987177679395</v>
      </c>
      <c r="H17" s="127">
        <v>195320</v>
      </c>
      <c r="I17" s="127">
        <v>317408</v>
      </c>
      <c r="J17" s="127">
        <v>88593</v>
      </c>
      <c r="K17" s="127">
        <v>172411.54000000012</v>
      </c>
      <c r="L17" s="275">
        <f t="shared" si="1"/>
        <v>54.318586803105184</v>
      </c>
    </row>
    <row r="18" spans="1:12" ht="13.5" customHeight="1" x14ac:dyDescent="0.2">
      <c r="A18" s="159"/>
      <c r="B18" s="128" t="s">
        <v>18</v>
      </c>
      <c r="C18" s="161">
        <f t="shared" ref="C18:F18" si="2">SUM(C6:C17)</f>
        <v>3365270</v>
      </c>
      <c r="D18" s="161">
        <f t="shared" si="2"/>
        <v>5537547</v>
      </c>
      <c r="E18" s="161">
        <f t="shared" si="2"/>
        <v>1336047</v>
      </c>
      <c r="F18" s="161">
        <f t="shared" si="2"/>
        <v>2132046.5300000007</v>
      </c>
      <c r="G18" s="276">
        <f t="shared" si="0"/>
        <v>38.501642153104989</v>
      </c>
      <c r="H18" s="161">
        <f t="shared" ref="H18:K18" si="3">SUM(H6:H17)</f>
        <v>2221103</v>
      </c>
      <c r="I18" s="161">
        <f t="shared" si="3"/>
        <v>4183570</v>
      </c>
      <c r="J18" s="161">
        <f t="shared" si="3"/>
        <v>996207</v>
      </c>
      <c r="K18" s="161">
        <f t="shared" si="3"/>
        <v>1692633.19</v>
      </c>
      <c r="L18" s="275">
        <f t="shared" si="1"/>
        <v>40.459062236319696</v>
      </c>
    </row>
    <row r="19" spans="1:12" ht="13.5" customHeight="1" x14ac:dyDescent="0.25">
      <c r="A19" s="160">
        <v>13</v>
      </c>
      <c r="B19" s="126" t="s">
        <v>19</v>
      </c>
      <c r="C19" s="127">
        <v>80296</v>
      </c>
      <c r="D19" s="127">
        <v>154199</v>
      </c>
      <c r="E19" s="127">
        <v>63096</v>
      </c>
      <c r="F19" s="127">
        <v>119235.66999999998</v>
      </c>
      <c r="G19" s="276">
        <f t="shared" si="0"/>
        <v>77.32583868896684</v>
      </c>
      <c r="H19" s="127">
        <v>39078</v>
      </c>
      <c r="I19" s="127">
        <v>81922</v>
      </c>
      <c r="J19" s="127">
        <v>53237</v>
      </c>
      <c r="K19" s="127">
        <v>104719.92000000004</v>
      </c>
      <c r="L19" s="275">
        <f t="shared" si="1"/>
        <v>127.8288127731257</v>
      </c>
    </row>
    <row r="20" spans="1:12" ht="13.5" customHeight="1" x14ac:dyDescent="0.25">
      <c r="A20" s="160">
        <v>14</v>
      </c>
      <c r="B20" s="126" t="s">
        <v>20</v>
      </c>
      <c r="C20" s="127">
        <v>21713</v>
      </c>
      <c r="D20" s="127">
        <v>43117</v>
      </c>
      <c r="E20" s="127">
        <v>5401</v>
      </c>
      <c r="F20" s="127">
        <v>6632.2400000000007</v>
      </c>
      <c r="G20" s="276">
        <f t="shared" si="0"/>
        <v>15.38196071155229</v>
      </c>
      <c r="H20" s="127">
        <v>11450</v>
      </c>
      <c r="I20" s="127">
        <v>23646</v>
      </c>
      <c r="J20" s="127">
        <v>259</v>
      </c>
      <c r="K20" s="127">
        <v>2867.04</v>
      </c>
      <c r="L20" s="275">
        <f t="shared" si="1"/>
        <v>12.12484141080944</v>
      </c>
    </row>
    <row r="21" spans="1:12" ht="13.5" customHeight="1" x14ac:dyDescent="0.25">
      <c r="A21" s="160">
        <v>15</v>
      </c>
      <c r="B21" s="126" t="s">
        <v>21</v>
      </c>
      <c r="C21" s="127">
        <v>107</v>
      </c>
      <c r="D21" s="127">
        <v>665</v>
      </c>
      <c r="E21" s="127">
        <v>766</v>
      </c>
      <c r="F21" s="127">
        <v>1175.27</v>
      </c>
      <c r="G21" s="276">
        <f t="shared" si="0"/>
        <v>176.73233082706767</v>
      </c>
      <c r="H21" s="127">
        <v>94</v>
      </c>
      <c r="I21" s="127">
        <v>212</v>
      </c>
      <c r="J21" s="127">
        <v>0</v>
      </c>
      <c r="K21" s="127">
        <v>0</v>
      </c>
      <c r="L21" s="275">
        <f t="shared" si="1"/>
        <v>0</v>
      </c>
    </row>
    <row r="22" spans="1:12" ht="13.5" customHeight="1" x14ac:dyDescent="0.25">
      <c r="A22" s="160">
        <v>16</v>
      </c>
      <c r="B22" s="126" t="s">
        <v>22</v>
      </c>
      <c r="C22" s="127">
        <v>491</v>
      </c>
      <c r="D22" s="127">
        <v>545</v>
      </c>
      <c r="E22" s="127">
        <v>3</v>
      </c>
      <c r="F22" s="127">
        <v>1.24</v>
      </c>
      <c r="G22" s="276">
        <f t="shared" si="0"/>
        <v>0.22752293577981653</v>
      </c>
      <c r="H22" s="127">
        <v>264</v>
      </c>
      <c r="I22" s="127">
        <v>245</v>
      </c>
      <c r="J22" s="127">
        <v>3</v>
      </c>
      <c r="K22" s="127">
        <v>1.24</v>
      </c>
      <c r="L22" s="275">
        <f t="shared" si="1"/>
        <v>0.5061224489795918</v>
      </c>
    </row>
    <row r="23" spans="1:12" ht="13.5" customHeight="1" x14ac:dyDescent="0.25">
      <c r="A23" s="160">
        <v>17</v>
      </c>
      <c r="B23" s="126" t="s">
        <v>23</v>
      </c>
      <c r="C23" s="127">
        <v>31555</v>
      </c>
      <c r="D23" s="127">
        <v>56020</v>
      </c>
      <c r="E23" s="127">
        <v>10292</v>
      </c>
      <c r="F23" s="127">
        <v>22243.650000000005</v>
      </c>
      <c r="G23" s="276">
        <f t="shared" si="0"/>
        <v>39.706622634773304</v>
      </c>
      <c r="H23" s="127">
        <v>17016</v>
      </c>
      <c r="I23" s="127">
        <v>32944</v>
      </c>
      <c r="J23" s="127">
        <v>9063</v>
      </c>
      <c r="K23" s="127">
        <v>13508.810000000001</v>
      </c>
      <c r="L23" s="275">
        <f t="shared" si="1"/>
        <v>41.005372753763972</v>
      </c>
    </row>
    <row r="24" spans="1:12" ht="13.5" customHeight="1" x14ac:dyDescent="0.25">
      <c r="A24" s="160">
        <v>18</v>
      </c>
      <c r="B24" s="126" t="s">
        <v>24</v>
      </c>
      <c r="C24" s="127">
        <v>88</v>
      </c>
      <c r="D24" s="127">
        <v>476</v>
      </c>
      <c r="E24" s="127">
        <v>8</v>
      </c>
      <c r="F24" s="127">
        <v>23.26</v>
      </c>
      <c r="G24" s="276">
        <f t="shared" si="0"/>
        <v>4.8865546218487399</v>
      </c>
      <c r="H24" s="127">
        <v>0</v>
      </c>
      <c r="I24" s="127">
        <v>0</v>
      </c>
      <c r="J24" s="127">
        <v>0</v>
      </c>
      <c r="K24" s="127">
        <v>0</v>
      </c>
      <c r="L24" s="275" t="e">
        <f t="shared" si="1"/>
        <v>#DIV/0!</v>
      </c>
    </row>
    <row r="25" spans="1:12" ht="13.5" customHeight="1" x14ac:dyDescent="0.25">
      <c r="A25" s="160">
        <v>19</v>
      </c>
      <c r="B25" s="126" t="s">
        <v>25</v>
      </c>
      <c r="C25" s="127">
        <v>7365</v>
      </c>
      <c r="D25" s="127">
        <v>22989</v>
      </c>
      <c r="E25" s="127">
        <v>5411</v>
      </c>
      <c r="F25" s="127">
        <v>10753.749999999998</v>
      </c>
      <c r="G25" s="276">
        <f t="shared" si="0"/>
        <v>46.777806777154282</v>
      </c>
      <c r="H25" s="127">
        <v>5520</v>
      </c>
      <c r="I25" s="127">
        <v>8966</v>
      </c>
      <c r="J25" s="127">
        <v>5359</v>
      </c>
      <c r="K25" s="127">
        <v>10485.969999999998</v>
      </c>
      <c r="L25" s="275">
        <f t="shared" si="1"/>
        <v>116.95259870622348</v>
      </c>
    </row>
    <row r="26" spans="1:12" ht="13.5" customHeight="1" x14ac:dyDescent="0.25">
      <c r="A26" s="160">
        <v>20</v>
      </c>
      <c r="B26" s="126" t="s">
        <v>26</v>
      </c>
      <c r="C26" s="127">
        <v>430405</v>
      </c>
      <c r="D26" s="127">
        <v>1181317</v>
      </c>
      <c r="E26" s="127">
        <v>186668</v>
      </c>
      <c r="F26" s="127">
        <v>342247.42000000022</v>
      </c>
      <c r="G26" s="276">
        <f t="shared" si="0"/>
        <v>28.971683299232993</v>
      </c>
      <c r="H26" s="127">
        <v>166755</v>
      </c>
      <c r="I26" s="127">
        <v>309529</v>
      </c>
      <c r="J26" s="127">
        <v>46107</v>
      </c>
      <c r="K26" s="127">
        <v>113146.13000000003</v>
      </c>
      <c r="L26" s="275">
        <f t="shared" si="1"/>
        <v>36.554290551127693</v>
      </c>
    </row>
    <row r="27" spans="1:12" ht="13.5" customHeight="1" x14ac:dyDescent="0.25">
      <c r="A27" s="160">
        <v>21</v>
      </c>
      <c r="B27" s="126" t="s">
        <v>27</v>
      </c>
      <c r="C27" s="127">
        <v>323885</v>
      </c>
      <c r="D27" s="127">
        <v>559633</v>
      </c>
      <c r="E27" s="127">
        <v>100600</v>
      </c>
      <c r="F27" s="127">
        <v>207361.62999999995</v>
      </c>
      <c r="G27" s="276">
        <f t="shared" si="0"/>
        <v>37.053145543597317</v>
      </c>
      <c r="H27" s="127">
        <v>178776</v>
      </c>
      <c r="I27" s="127">
        <v>323528</v>
      </c>
      <c r="J27" s="127">
        <v>54979</v>
      </c>
      <c r="K27" s="127">
        <v>112136.26999999995</v>
      </c>
      <c r="L27" s="275">
        <f t="shared" si="1"/>
        <v>34.660452881976198</v>
      </c>
    </row>
    <row r="28" spans="1:12" ht="13.5" customHeight="1" x14ac:dyDescent="0.25">
      <c r="A28" s="160">
        <v>22</v>
      </c>
      <c r="B28" s="126" t="s">
        <v>28</v>
      </c>
      <c r="C28" s="127">
        <v>51252</v>
      </c>
      <c r="D28" s="127">
        <v>91200</v>
      </c>
      <c r="E28" s="127">
        <v>11218</v>
      </c>
      <c r="F28" s="127">
        <v>22041.78</v>
      </c>
      <c r="G28" s="276">
        <f t="shared" si="0"/>
        <v>24.168618421052631</v>
      </c>
      <c r="H28" s="127">
        <v>36106</v>
      </c>
      <c r="I28" s="127">
        <v>63282</v>
      </c>
      <c r="J28" s="127">
        <v>10729</v>
      </c>
      <c r="K28" s="127">
        <v>20852.229999999996</v>
      </c>
      <c r="L28" s="275">
        <f t="shared" si="1"/>
        <v>32.95128156505799</v>
      </c>
    </row>
    <row r="29" spans="1:12" ht="13.5" customHeight="1" x14ac:dyDescent="0.25">
      <c r="A29" s="160">
        <v>23</v>
      </c>
      <c r="B29" s="126" t="s">
        <v>29</v>
      </c>
      <c r="C29" s="127">
        <v>67055</v>
      </c>
      <c r="D29" s="127">
        <v>144917</v>
      </c>
      <c r="E29" s="127">
        <v>68654</v>
      </c>
      <c r="F29" s="127">
        <v>68901.159999999989</v>
      </c>
      <c r="G29" s="276">
        <f t="shared" si="0"/>
        <v>47.545256940179542</v>
      </c>
      <c r="H29" s="127">
        <v>13442</v>
      </c>
      <c r="I29" s="127">
        <v>24607</v>
      </c>
      <c r="J29" s="127">
        <v>5523</v>
      </c>
      <c r="K29" s="127">
        <v>17857.79</v>
      </c>
      <c r="L29" s="275">
        <f t="shared" si="1"/>
        <v>72.571991709676112</v>
      </c>
    </row>
    <row r="30" spans="1:12" ht="13.5" customHeight="1" x14ac:dyDescent="0.25">
      <c r="A30" s="160">
        <v>24</v>
      </c>
      <c r="B30" s="126" t="s">
        <v>30</v>
      </c>
      <c r="C30" s="127">
        <v>235379</v>
      </c>
      <c r="D30" s="127">
        <v>441282</v>
      </c>
      <c r="E30" s="127">
        <v>253579</v>
      </c>
      <c r="F30" s="127">
        <v>178360.62000000002</v>
      </c>
      <c r="G30" s="276">
        <f t="shared" si="0"/>
        <v>40.41873903762221</v>
      </c>
      <c r="H30" s="127">
        <v>42773</v>
      </c>
      <c r="I30" s="127">
        <v>146254</v>
      </c>
      <c r="J30" s="127">
        <v>20293</v>
      </c>
      <c r="K30" s="127">
        <v>54473.530000000006</v>
      </c>
      <c r="L30" s="275">
        <f t="shared" si="1"/>
        <v>37.245839430032689</v>
      </c>
    </row>
    <row r="31" spans="1:12" ht="13.5" customHeight="1" x14ac:dyDescent="0.25">
      <c r="A31" s="160">
        <v>25</v>
      </c>
      <c r="B31" s="126" t="s">
        <v>31</v>
      </c>
      <c r="C31" s="127">
        <v>24</v>
      </c>
      <c r="D31" s="127">
        <v>122</v>
      </c>
      <c r="E31" s="127">
        <v>0</v>
      </c>
      <c r="F31" s="127">
        <v>0</v>
      </c>
      <c r="G31" s="276">
        <f t="shared" si="0"/>
        <v>0</v>
      </c>
      <c r="H31" s="127">
        <v>0</v>
      </c>
      <c r="I31" s="127">
        <v>0</v>
      </c>
      <c r="J31" s="127">
        <v>0</v>
      </c>
      <c r="K31" s="127">
        <v>0</v>
      </c>
      <c r="L31" s="275" t="e">
        <f t="shared" si="1"/>
        <v>#DIV/0!</v>
      </c>
    </row>
    <row r="32" spans="1:12" ht="13.5" customHeight="1" x14ac:dyDescent="0.25">
      <c r="A32" s="160">
        <v>26</v>
      </c>
      <c r="B32" s="126" t="s">
        <v>32</v>
      </c>
      <c r="C32" s="127">
        <v>528</v>
      </c>
      <c r="D32" s="127">
        <v>1400</v>
      </c>
      <c r="E32" s="127">
        <v>29</v>
      </c>
      <c r="F32" s="127">
        <v>71.010000000000005</v>
      </c>
      <c r="G32" s="276">
        <f t="shared" si="0"/>
        <v>5.0721428571428575</v>
      </c>
      <c r="H32" s="127">
        <v>150</v>
      </c>
      <c r="I32" s="127">
        <v>370</v>
      </c>
      <c r="J32" s="127">
        <v>29</v>
      </c>
      <c r="K32" s="127">
        <v>71.010000000000005</v>
      </c>
      <c r="L32" s="275">
        <f t="shared" si="1"/>
        <v>19.191891891891895</v>
      </c>
    </row>
    <row r="33" spans="1:12" ht="13.5" customHeight="1" x14ac:dyDescent="0.25">
      <c r="A33" s="160">
        <v>27</v>
      </c>
      <c r="B33" s="126" t="s">
        <v>33</v>
      </c>
      <c r="C33" s="127">
        <v>18</v>
      </c>
      <c r="D33" s="127">
        <v>80</v>
      </c>
      <c r="E33" s="127">
        <v>0</v>
      </c>
      <c r="F33" s="127">
        <v>0</v>
      </c>
      <c r="G33" s="276">
        <f t="shared" si="0"/>
        <v>0</v>
      </c>
      <c r="H33" s="127">
        <v>0</v>
      </c>
      <c r="I33" s="127">
        <v>0</v>
      </c>
      <c r="J33" s="127">
        <v>0</v>
      </c>
      <c r="K33" s="127">
        <v>0</v>
      </c>
      <c r="L33" s="275" t="e">
        <f t="shared" si="1"/>
        <v>#DIV/0!</v>
      </c>
    </row>
    <row r="34" spans="1:12" ht="13.5" customHeight="1" x14ac:dyDescent="0.25">
      <c r="A34" s="160">
        <v>28</v>
      </c>
      <c r="B34" s="126" t="s">
        <v>34</v>
      </c>
      <c r="C34" s="127">
        <v>139801</v>
      </c>
      <c r="D34" s="127">
        <v>284531</v>
      </c>
      <c r="E34" s="127">
        <v>122601</v>
      </c>
      <c r="F34" s="127">
        <v>101643.18999999999</v>
      </c>
      <c r="G34" s="276">
        <f t="shared" si="0"/>
        <v>35.723063567765898</v>
      </c>
      <c r="H34" s="127">
        <v>6871</v>
      </c>
      <c r="I34" s="127">
        <v>16336</v>
      </c>
      <c r="J34" s="127">
        <v>4</v>
      </c>
      <c r="K34" s="127">
        <v>62</v>
      </c>
      <c r="L34" s="275">
        <f t="shared" si="1"/>
        <v>0.37952987267384919</v>
      </c>
    </row>
    <row r="35" spans="1:12" ht="13.5" customHeight="1" x14ac:dyDescent="0.25">
      <c r="A35" s="160">
        <v>29</v>
      </c>
      <c r="B35" s="126" t="s">
        <v>35</v>
      </c>
      <c r="C35" s="127">
        <v>550</v>
      </c>
      <c r="D35" s="127">
        <v>1418</v>
      </c>
      <c r="E35" s="127">
        <v>26</v>
      </c>
      <c r="F35" s="127">
        <v>55.51</v>
      </c>
      <c r="G35" s="276">
        <f t="shared" si="0"/>
        <v>3.9146685472496472</v>
      </c>
      <c r="H35" s="127">
        <v>450</v>
      </c>
      <c r="I35" s="127">
        <v>1335</v>
      </c>
      <c r="J35" s="127">
        <v>0</v>
      </c>
      <c r="K35" s="127">
        <v>0</v>
      </c>
      <c r="L35" s="275">
        <f t="shared" si="1"/>
        <v>0</v>
      </c>
    </row>
    <row r="36" spans="1:12" ht="13.5" customHeight="1" x14ac:dyDescent="0.25">
      <c r="A36" s="160">
        <v>30</v>
      </c>
      <c r="B36" s="126" t="s">
        <v>36</v>
      </c>
      <c r="C36" s="127">
        <v>19689</v>
      </c>
      <c r="D36" s="127">
        <v>66088</v>
      </c>
      <c r="E36" s="127">
        <v>39625</v>
      </c>
      <c r="F36" s="127">
        <v>23759.05</v>
      </c>
      <c r="G36" s="276">
        <f t="shared" si="0"/>
        <v>35.950626437477304</v>
      </c>
      <c r="H36" s="127">
        <v>11128</v>
      </c>
      <c r="I36" s="127">
        <v>22784</v>
      </c>
      <c r="J36" s="127">
        <v>6406</v>
      </c>
      <c r="K36" s="127">
        <v>5266.6</v>
      </c>
      <c r="L36" s="275">
        <f t="shared" si="1"/>
        <v>23.115344101123597</v>
      </c>
    </row>
    <row r="37" spans="1:12" ht="13.5" customHeight="1" x14ac:dyDescent="0.25">
      <c r="A37" s="160">
        <v>31</v>
      </c>
      <c r="B37" s="126" t="s">
        <v>37</v>
      </c>
      <c r="C37" s="127">
        <v>568</v>
      </c>
      <c r="D37" s="127">
        <v>2390</v>
      </c>
      <c r="E37" s="127">
        <v>584</v>
      </c>
      <c r="F37" s="127">
        <v>1069.18</v>
      </c>
      <c r="G37" s="276">
        <f t="shared" si="0"/>
        <v>44.735564853556482</v>
      </c>
      <c r="H37" s="127">
        <v>412</v>
      </c>
      <c r="I37" s="127">
        <v>870</v>
      </c>
      <c r="J37" s="127">
        <v>584</v>
      </c>
      <c r="K37" s="127">
        <v>1069.18</v>
      </c>
      <c r="L37" s="275">
        <f t="shared" si="1"/>
        <v>122.89425287356322</v>
      </c>
    </row>
    <row r="38" spans="1:12" ht="13.5" customHeight="1" x14ac:dyDescent="0.25">
      <c r="A38" s="160">
        <v>32</v>
      </c>
      <c r="B38" s="126" t="s">
        <v>38</v>
      </c>
      <c r="C38" s="127">
        <v>0</v>
      </c>
      <c r="D38" s="127">
        <v>0</v>
      </c>
      <c r="E38" s="127">
        <v>0</v>
      </c>
      <c r="F38" s="127">
        <v>0</v>
      </c>
      <c r="G38" s="276">
        <v>0</v>
      </c>
      <c r="H38" s="127">
        <v>0</v>
      </c>
      <c r="I38" s="127">
        <v>0</v>
      </c>
      <c r="J38" s="127">
        <v>0</v>
      </c>
      <c r="K38" s="127">
        <v>0</v>
      </c>
      <c r="L38" s="275" t="e">
        <f t="shared" si="1"/>
        <v>#DIV/0!</v>
      </c>
    </row>
    <row r="39" spans="1:12" ht="13.5" customHeight="1" x14ac:dyDescent="0.25">
      <c r="A39" s="160">
        <v>33</v>
      </c>
      <c r="B39" s="126" t="s">
        <v>39</v>
      </c>
      <c r="C39" s="127">
        <v>661</v>
      </c>
      <c r="D39" s="127">
        <v>1338</v>
      </c>
      <c r="E39" s="127">
        <v>267</v>
      </c>
      <c r="F39" s="127">
        <v>412.3</v>
      </c>
      <c r="G39" s="276">
        <f t="shared" si="0"/>
        <v>30.814648729446937</v>
      </c>
      <c r="H39" s="127">
        <v>459</v>
      </c>
      <c r="I39" s="127">
        <v>927</v>
      </c>
      <c r="J39" s="127">
        <v>267</v>
      </c>
      <c r="K39" s="127">
        <v>412.3</v>
      </c>
      <c r="L39" s="275">
        <f t="shared" si="1"/>
        <v>44.476806903991367</v>
      </c>
    </row>
    <row r="40" spans="1:12" ht="13.5" customHeight="1" x14ac:dyDescent="0.25">
      <c r="A40" s="160">
        <v>34</v>
      </c>
      <c r="B40" s="126" t="s">
        <v>40</v>
      </c>
      <c r="C40" s="127">
        <v>44689</v>
      </c>
      <c r="D40" s="127">
        <v>66363</v>
      </c>
      <c r="E40" s="127">
        <v>19509</v>
      </c>
      <c r="F40" s="127">
        <v>27678.800000000003</v>
      </c>
      <c r="G40" s="276">
        <f t="shared" si="0"/>
        <v>41.708180763377193</v>
      </c>
      <c r="H40" s="127">
        <v>11514</v>
      </c>
      <c r="I40" s="127">
        <v>20744</v>
      </c>
      <c r="J40" s="127">
        <v>5812</v>
      </c>
      <c r="K40" s="127">
        <v>15741.630000000001</v>
      </c>
      <c r="L40" s="275">
        <f t="shared" si="1"/>
        <v>75.885219822599311</v>
      </c>
    </row>
    <row r="41" spans="1:12" ht="13.5" customHeight="1" x14ac:dyDescent="0.2">
      <c r="A41" s="159"/>
      <c r="B41" s="128" t="s">
        <v>106</v>
      </c>
      <c r="C41" s="161">
        <f>SUM(C19:C40)</f>
        <v>1456119</v>
      </c>
      <c r="D41" s="161">
        <f>SUM(D19:D40)</f>
        <v>3120090</v>
      </c>
      <c r="E41" s="161">
        <f t="shared" ref="E41:F41" si="4">SUM(E19:E40)</f>
        <v>888337</v>
      </c>
      <c r="F41" s="161">
        <f t="shared" si="4"/>
        <v>1133666.7300000002</v>
      </c>
      <c r="G41" s="276">
        <f t="shared" ref="G41:G58" si="5">F41*100/D41</f>
        <v>36.334424006999804</v>
      </c>
      <c r="H41" s="161">
        <f>SUM(H19:H40)</f>
        <v>542258</v>
      </c>
      <c r="I41" s="161">
        <f>SUM(I19:I40)</f>
        <v>1078501</v>
      </c>
      <c r="J41" s="161">
        <f t="shared" ref="J41" si="6">SUM(J19:J40)</f>
        <v>218654</v>
      </c>
      <c r="K41" s="161">
        <f t="shared" ref="K41" si="7">SUM(K19:K40)</f>
        <v>472671.64999999997</v>
      </c>
      <c r="L41" s="275">
        <f t="shared" si="1"/>
        <v>43.826723387368212</v>
      </c>
    </row>
    <row r="42" spans="1:12" ht="13.5" customHeight="1" x14ac:dyDescent="0.2">
      <c r="A42" s="159"/>
      <c r="B42" s="128" t="s">
        <v>42</v>
      </c>
      <c r="C42" s="161">
        <f>C41+C18</f>
        <v>4821389</v>
      </c>
      <c r="D42" s="161">
        <f t="shared" ref="D42:F42" si="8">D41+D18</f>
        <v>8657637</v>
      </c>
      <c r="E42" s="161">
        <f t="shared" si="8"/>
        <v>2224384</v>
      </c>
      <c r="F42" s="161">
        <f t="shared" si="8"/>
        <v>3265713.2600000007</v>
      </c>
      <c r="G42" s="276">
        <f t="shared" si="5"/>
        <v>37.720607366652132</v>
      </c>
      <c r="H42" s="161">
        <f>H41+H18</f>
        <v>2763361</v>
      </c>
      <c r="I42" s="161">
        <f t="shared" ref="I42" si="9">I41+I18</f>
        <v>5262071</v>
      </c>
      <c r="J42" s="161">
        <f t="shared" ref="J42" si="10">J41+J18</f>
        <v>1214861</v>
      </c>
      <c r="K42" s="161">
        <f t="shared" ref="K42" si="11">K41+K18</f>
        <v>2165304.84</v>
      </c>
      <c r="L42" s="275">
        <f t="shared" si="1"/>
        <v>41.14928969981591</v>
      </c>
    </row>
    <row r="43" spans="1:12" ht="13.5" customHeight="1" x14ac:dyDescent="0.25">
      <c r="A43" s="160">
        <v>35</v>
      </c>
      <c r="B43" s="126" t="s">
        <v>43</v>
      </c>
      <c r="C43" s="127">
        <v>388872</v>
      </c>
      <c r="D43" s="127">
        <v>221697</v>
      </c>
      <c r="E43" s="127">
        <v>79195</v>
      </c>
      <c r="F43" s="127">
        <v>113147.90000000005</v>
      </c>
      <c r="G43" s="274">
        <f t="shared" si="5"/>
        <v>51.03718137818737</v>
      </c>
      <c r="H43" s="127">
        <v>289122</v>
      </c>
      <c r="I43" s="127">
        <v>117643</v>
      </c>
      <c r="J43" s="127">
        <v>79019</v>
      </c>
      <c r="K43" s="127">
        <v>112746.62000000007</v>
      </c>
      <c r="L43" s="275">
        <f t="shared" si="1"/>
        <v>95.837933408702668</v>
      </c>
    </row>
    <row r="44" spans="1:12" ht="13.5" customHeight="1" x14ac:dyDescent="0.25">
      <c r="A44" s="160">
        <v>36</v>
      </c>
      <c r="B44" s="126" t="s">
        <v>44</v>
      </c>
      <c r="C44" s="127">
        <v>313419</v>
      </c>
      <c r="D44" s="127">
        <v>668695</v>
      </c>
      <c r="E44" s="127">
        <v>263249</v>
      </c>
      <c r="F44" s="127">
        <v>396399.33</v>
      </c>
      <c r="G44" s="274">
        <f t="shared" si="5"/>
        <v>59.27954149500146</v>
      </c>
      <c r="H44" s="127">
        <v>223681</v>
      </c>
      <c r="I44" s="127">
        <v>486832</v>
      </c>
      <c r="J44" s="127">
        <v>223681</v>
      </c>
      <c r="K44" s="127">
        <v>349079.01000000024</v>
      </c>
      <c r="L44" s="275">
        <f t="shared" si="1"/>
        <v>71.704203914286694</v>
      </c>
    </row>
    <row r="45" spans="1:12" ht="13.5" customHeight="1" x14ac:dyDescent="0.2">
      <c r="A45" s="159"/>
      <c r="B45" s="128" t="s">
        <v>45</v>
      </c>
      <c r="C45" s="161">
        <f t="shared" ref="C45:F45" si="12">SUM(C43:C44)</f>
        <v>702291</v>
      </c>
      <c r="D45" s="161">
        <f t="shared" si="12"/>
        <v>890392</v>
      </c>
      <c r="E45" s="161">
        <f t="shared" si="12"/>
        <v>342444</v>
      </c>
      <c r="F45" s="161">
        <f t="shared" si="12"/>
        <v>509547.2300000001</v>
      </c>
      <c r="G45" s="276">
        <f t="shared" si="5"/>
        <v>57.227292024187108</v>
      </c>
      <c r="H45" s="161">
        <f t="shared" ref="H45:K45" si="13">SUM(H43:H44)</f>
        <v>512803</v>
      </c>
      <c r="I45" s="161">
        <f t="shared" si="13"/>
        <v>604475</v>
      </c>
      <c r="J45" s="161">
        <f t="shared" si="13"/>
        <v>302700</v>
      </c>
      <c r="K45" s="161">
        <f t="shared" si="13"/>
        <v>461825.6300000003</v>
      </c>
      <c r="L45" s="275">
        <f t="shared" si="1"/>
        <v>76.401113362835574</v>
      </c>
    </row>
    <row r="46" spans="1:12" ht="13.5" customHeight="1" x14ac:dyDescent="0.25">
      <c r="A46" s="160">
        <v>37</v>
      </c>
      <c r="B46" s="126" t="s">
        <v>46</v>
      </c>
      <c r="C46" s="127">
        <v>1475431</v>
      </c>
      <c r="D46" s="127">
        <v>2429552</v>
      </c>
      <c r="E46" s="127">
        <v>1837928</v>
      </c>
      <c r="F46" s="127">
        <v>1311688</v>
      </c>
      <c r="G46" s="274">
        <f t="shared" si="5"/>
        <v>53.988883547254801</v>
      </c>
      <c r="H46" s="127">
        <v>1258314</v>
      </c>
      <c r="I46" s="127">
        <v>2298241</v>
      </c>
      <c r="J46" s="127">
        <v>1773360</v>
      </c>
      <c r="K46" s="127">
        <v>1292907</v>
      </c>
      <c r="L46" s="275">
        <f t="shared" si="1"/>
        <v>56.256371720807351</v>
      </c>
    </row>
    <row r="47" spans="1:12" ht="13.5" customHeight="1" x14ac:dyDescent="0.2">
      <c r="A47" s="159"/>
      <c r="B47" s="128" t="s">
        <v>47</v>
      </c>
      <c r="C47" s="161">
        <f t="shared" ref="C47:F47" si="14">C46</f>
        <v>1475431</v>
      </c>
      <c r="D47" s="161">
        <f t="shared" si="14"/>
        <v>2429552</v>
      </c>
      <c r="E47" s="161">
        <f t="shared" si="14"/>
        <v>1837928</v>
      </c>
      <c r="F47" s="161">
        <f t="shared" si="14"/>
        <v>1311688</v>
      </c>
      <c r="G47" s="276">
        <f t="shared" si="5"/>
        <v>53.988883547254801</v>
      </c>
      <c r="H47" s="161">
        <f t="shared" ref="H47:K47" si="15">H46</f>
        <v>1258314</v>
      </c>
      <c r="I47" s="161">
        <f t="shared" si="15"/>
        <v>2298241</v>
      </c>
      <c r="J47" s="161">
        <f t="shared" si="15"/>
        <v>1773360</v>
      </c>
      <c r="K47" s="161">
        <f t="shared" si="15"/>
        <v>1292907</v>
      </c>
      <c r="L47" s="275">
        <f t="shared" si="1"/>
        <v>56.256371720807351</v>
      </c>
    </row>
    <row r="48" spans="1:12" ht="13.5" customHeight="1" x14ac:dyDescent="0.25">
      <c r="A48" s="160">
        <v>38</v>
      </c>
      <c r="B48" s="126" t="s">
        <v>48</v>
      </c>
      <c r="C48" s="127">
        <v>44814</v>
      </c>
      <c r="D48" s="127">
        <v>75669</v>
      </c>
      <c r="E48" s="127">
        <v>5926</v>
      </c>
      <c r="F48" s="127">
        <v>26531.35</v>
      </c>
      <c r="G48" s="274">
        <f t="shared" si="5"/>
        <v>35.062376931107849</v>
      </c>
      <c r="H48" s="127">
        <v>6993</v>
      </c>
      <c r="I48" s="127">
        <v>15455</v>
      </c>
      <c r="J48" s="127">
        <v>0</v>
      </c>
      <c r="K48" s="127">
        <v>0</v>
      </c>
      <c r="L48" s="275">
        <f t="shared" si="1"/>
        <v>0</v>
      </c>
    </row>
    <row r="49" spans="1:12" ht="13.5" customHeight="1" x14ac:dyDescent="0.25">
      <c r="A49" s="160">
        <v>39</v>
      </c>
      <c r="B49" s="126" t="s">
        <v>49</v>
      </c>
      <c r="C49" s="127">
        <v>5940</v>
      </c>
      <c r="D49" s="127">
        <v>11543</v>
      </c>
      <c r="E49" s="127">
        <v>7471</v>
      </c>
      <c r="F49" s="127">
        <v>4305.5600000000004</v>
      </c>
      <c r="G49" s="274">
        <f t="shared" si="5"/>
        <v>37.300181928441482</v>
      </c>
      <c r="H49" s="127">
        <v>2716</v>
      </c>
      <c r="I49" s="127">
        <v>5117</v>
      </c>
      <c r="J49" s="127">
        <v>0</v>
      </c>
      <c r="K49" s="127">
        <v>0</v>
      </c>
      <c r="L49" s="275">
        <f t="shared" si="1"/>
        <v>0</v>
      </c>
    </row>
    <row r="50" spans="1:12" ht="13.5" customHeight="1" x14ac:dyDescent="0.25">
      <c r="A50" s="160">
        <v>40</v>
      </c>
      <c r="B50" s="126" t="s">
        <v>50</v>
      </c>
      <c r="C50" s="127">
        <v>93712</v>
      </c>
      <c r="D50" s="127">
        <v>120084</v>
      </c>
      <c r="E50" s="127">
        <v>59903</v>
      </c>
      <c r="F50" s="127">
        <v>32692.420000000002</v>
      </c>
      <c r="G50" s="274">
        <f t="shared" si="5"/>
        <v>27.224626095066785</v>
      </c>
      <c r="H50" s="127">
        <v>1623</v>
      </c>
      <c r="I50" s="127">
        <v>2246</v>
      </c>
      <c r="J50" s="127">
        <v>64</v>
      </c>
      <c r="K50" s="127">
        <v>409.64000000000004</v>
      </c>
      <c r="L50" s="275">
        <f t="shared" si="1"/>
        <v>18.238646482635801</v>
      </c>
    </row>
    <row r="51" spans="1:12" ht="13.5" customHeight="1" x14ac:dyDescent="0.25">
      <c r="A51" s="160">
        <v>41</v>
      </c>
      <c r="B51" s="126" t="s">
        <v>51</v>
      </c>
      <c r="C51" s="127">
        <v>29500</v>
      </c>
      <c r="D51" s="127">
        <v>44577</v>
      </c>
      <c r="E51" s="127">
        <v>63488</v>
      </c>
      <c r="F51" s="127">
        <v>26983.320000000003</v>
      </c>
      <c r="G51" s="274">
        <f t="shared" si="5"/>
        <v>60.531933508311468</v>
      </c>
      <c r="H51" s="127">
        <v>1459</v>
      </c>
      <c r="I51" s="127">
        <v>3060</v>
      </c>
      <c r="J51" s="127">
        <v>0</v>
      </c>
      <c r="K51" s="127">
        <v>0</v>
      </c>
      <c r="L51" s="275">
        <f t="shared" si="1"/>
        <v>0</v>
      </c>
    </row>
    <row r="52" spans="1:12" ht="13.5" customHeight="1" x14ac:dyDescent="0.25">
      <c r="A52" s="160">
        <v>42</v>
      </c>
      <c r="B52" s="126" t="s">
        <v>52</v>
      </c>
      <c r="C52" s="127">
        <v>27088</v>
      </c>
      <c r="D52" s="127">
        <v>48388</v>
      </c>
      <c r="E52" s="127">
        <v>51634</v>
      </c>
      <c r="F52" s="127">
        <v>26075.520000000004</v>
      </c>
      <c r="G52" s="274">
        <f t="shared" si="5"/>
        <v>53.888402083161125</v>
      </c>
      <c r="H52" s="127">
        <v>1895</v>
      </c>
      <c r="I52" s="127">
        <v>4752</v>
      </c>
      <c r="J52" s="127">
        <v>0</v>
      </c>
      <c r="K52" s="127">
        <v>0</v>
      </c>
      <c r="L52" s="275">
        <f t="shared" si="1"/>
        <v>0</v>
      </c>
    </row>
    <row r="53" spans="1:12" ht="13.5" customHeight="1" x14ac:dyDescent="0.25">
      <c r="A53" s="160">
        <v>43</v>
      </c>
      <c r="B53" s="126" t="s">
        <v>1012</v>
      </c>
      <c r="C53" s="127">
        <v>0</v>
      </c>
      <c r="D53" s="127">
        <v>0</v>
      </c>
      <c r="E53" s="127">
        <v>14685</v>
      </c>
      <c r="F53" s="127">
        <v>551.86</v>
      </c>
      <c r="G53" s="274" t="e">
        <f t="shared" si="5"/>
        <v>#DIV/0!</v>
      </c>
      <c r="H53" s="127">
        <v>0</v>
      </c>
      <c r="I53" s="127">
        <v>0</v>
      </c>
      <c r="J53" s="127">
        <v>0</v>
      </c>
      <c r="K53" s="127">
        <v>0</v>
      </c>
      <c r="L53" s="275" t="e">
        <f t="shared" si="1"/>
        <v>#DIV/0!</v>
      </c>
    </row>
    <row r="54" spans="1:12" ht="13.5" customHeight="1" x14ac:dyDescent="0.25">
      <c r="A54" s="160">
        <v>44</v>
      </c>
      <c r="B54" s="126" t="s">
        <v>53</v>
      </c>
      <c r="C54" s="127">
        <v>18288</v>
      </c>
      <c r="D54" s="127">
        <v>26511</v>
      </c>
      <c r="E54" s="127">
        <v>16322</v>
      </c>
      <c r="F54" s="127">
        <v>7245.9800000000005</v>
      </c>
      <c r="G54" s="274">
        <f t="shared" si="5"/>
        <v>27.331975406435063</v>
      </c>
      <c r="H54" s="127">
        <v>975</v>
      </c>
      <c r="I54" s="127">
        <v>2220</v>
      </c>
      <c r="J54" s="127">
        <v>0</v>
      </c>
      <c r="K54" s="127">
        <v>0</v>
      </c>
      <c r="L54" s="275">
        <f t="shared" si="1"/>
        <v>0</v>
      </c>
    </row>
    <row r="55" spans="1:12" ht="13.5" customHeight="1" x14ac:dyDescent="0.25">
      <c r="A55" s="160">
        <v>45</v>
      </c>
      <c r="B55" s="126" t="s">
        <v>54</v>
      </c>
      <c r="C55" s="127">
        <v>4056</v>
      </c>
      <c r="D55" s="127">
        <v>17533</v>
      </c>
      <c r="E55" s="127">
        <v>10431</v>
      </c>
      <c r="F55" s="127">
        <v>5639.54</v>
      </c>
      <c r="G55" s="274">
        <f t="shared" si="5"/>
        <v>32.165288313466036</v>
      </c>
      <c r="H55" s="127">
        <v>988</v>
      </c>
      <c r="I55" s="127">
        <v>2049</v>
      </c>
      <c r="J55" s="127">
        <v>0</v>
      </c>
      <c r="K55" s="127">
        <v>0</v>
      </c>
      <c r="L55" s="275">
        <f t="shared" si="1"/>
        <v>0</v>
      </c>
    </row>
    <row r="56" spans="1:12" ht="13.5" customHeight="1" x14ac:dyDescent="0.25">
      <c r="A56" s="160">
        <v>46</v>
      </c>
      <c r="B56" s="126" t="s">
        <v>55</v>
      </c>
      <c r="C56" s="127">
        <v>19032</v>
      </c>
      <c r="D56" s="127">
        <v>24114</v>
      </c>
      <c r="E56" s="127">
        <v>18407</v>
      </c>
      <c r="F56" s="127">
        <v>7999.2799999999988</v>
      </c>
      <c r="G56" s="274">
        <f t="shared" si="5"/>
        <v>33.172762710458649</v>
      </c>
      <c r="H56" s="127">
        <v>140</v>
      </c>
      <c r="I56" s="127">
        <v>314</v>
      </c>
      <c r="J56" s="127">
        <v>0</v>
      </c>
      <c r="K56" s="127">
        <v>0</v>
      </c>
      <c r="L56" s="275">
        <f t="shared" ref="L56" si="16">K56*100/I56</f>
        <v>0</v>
      </c>
    </row>
    <row r="57" spans="1:12" ht="13.5" customHeight="1" x14ac:dyDescent="0.2">
      <c r="A57" s="159"/>
      <c r="B57" s="128" t="s">
        <v>56</v>
      </c>
      <c r="C57" s="161">
        <f>SUM(C48:C56)</f>
        <v>242430</v>
      </c>
      <c r="D57" s="161">
        <f>SUM(D48:D56)</f>
        <v>368419</v>
      </c>
      <c r="E57" s="161">
        <f>SUM(E48:E56)</f>
        <v>248267</v>
      </c>
      <c r="F57" s="161">
        <f>SUM(F48:F56)</f>
        <v>138024.83000000002</v>
      </c>
      <c r="G57" s="276">
        <f t="shared" si="5"/>
        <v>37.464091157079309</v>
      </c>
      <c r="H57" s="161">
        <f>SUM(H48:H56)</f>
        <v>16789</v>
      </c>
      <c r="I57" s="161">
        <f>SUM(I48:I56)</f>
        <v>35213</v>
      </c>
      <c r="J57" s="161">
        <f>SUM(J48:J56)</f>
        <v>64</v>
      </c>
      <c r="K57" s="161">
        <f>SUM(K48:K56)</f>
        <v>409.64000000000004</v>
      </c>
      <c r="L57" s="275">
        <f t="shared" si="1"/>
        <v>1.1633203646380601</v>
      </c>
    </row>
    <row r="58" spans="1:12" ht="13.5" customHeight="1" x14ac:dyDescent="0.2">
      <c r="A58" s="128"/>
      <c r="B58" s="128" t="s">
        <v>6</v>
      </c>
      <c r="C58" s="161">
        <f>C57+C47+C45+C42</f>
        <v>7241541</v>
      </c>
      <c r="D58" s="161">
        <f>D57+D47+D45+D42</f>
        <v>12346000</v>
      </c>
      <c r="E58" s="161">
        <f>E57+E47+E45+E42</f>
        <v>4653023</v>
      </c>
      <c r="F58" s="161">
        <f>F57+F47+F45+F42</f>
        <v>5224973.32</v>
      </c>
      <c r="G58" s="276">
        <f t="shared" si="5"/>
        <v>42.321183541227931</v>
      </c>
      <c r="H58" s="161">
        <f>H57+H47+H45+H42</f>
        <v>4551267</v>
      </c>
      <c r="I58" s="161">
        <f>I57+I47+I45+I42</f>
        <v>8200000</v>
      </c>
      <c r="J58" s="161">
        <f>J57+J47+J45+J42</f>
        <v>3290985</v>
      </c>
      <c r="K58" s="161">
        <f>K57+K47+K45+K42</f>
        <v>3920447.1100000003</v>
      </c>
      <c r="L58" s="277">
        <f t="shared" si="1"/>
        <v>47.810330609756107</v>
      </c>
    </row>
    <row r="59" spans="1:12" ht="13.5" customHeight="1" x14ac:dyDescent="0.2">
      <c r="A59" s="84"/>
      <c r="B59" s="84"/>
      <c r="C59" s="144"/>
      <c r="D59" s="144"/>
      <c r="E59" s="278" t="s">
        <v>1051</v>
      </c>
      <c r="F59" s="144"/>
      <c r="G59" s="144"/>
      <c r="H59" s="144"/>
      <c r="I59" s="144"/>
      <c r="J59" s="144"/>
      <c r="K59" s="144"/>
      <c r="L59" s="144"/>
    </row>
    <row r="60" spans="1:12" ht="13.5" customHeight="1" x14ac:dyDescent="0.2">
      <c r="A60" s="279"/>
      <c r="B60" s="279"/>
      <c r="C60" s="280"/>
      <c r="D60" s="280"/>
      <c r="E60" s="280"/>
      <c r="F60" s="280"/>
      <c r="G60" s="280"/>
      <c r="H60" s="280"/>
      <c r="I60" s="280"/>
      <c r="J60" s="280"/>
      <c r="K60" s="280"/>
      <c r="L60" s="280"/>
    </row>
    <row r="61" spans="1:12" ht="13.5" customHeight="1" x14ac:dyDescent="0.2">
      <c r="A61" s="84"/>
      <c r="B61" s="84"/>
      <c r="C61" s="144"/>
      <c r="D61" s="144"/>
      <c r="E61" s="144"/>
      <c r="F61" s="144"/>
      <c r="G61" s="144"/>
      <c r="H61" s="144"/>
      <c r="I61" s="144"/>
      <c r="J61" s="144"/>
      <c r="K61" s="144"/>
      <c r="L61" s="144"/>
    </row>
    <row r="62" spans="1:12" ht="13.5" customHeight="1" x14ac:dyDescent="0.2">
      <c r="A62" s="84"/>
      <c r="B62" s="84"/>
      <c r="C62" s="144"/>
      <c r="D62" s="144"/>
      <c r="E62" s="144"/>
      <c r="F62" s="144"/>
      <c r="G62" s="144"/>
      <c r="H62" s="144"/>
      <c r="I62" s="144"/>
      <c r="J62" s="144"/>
      <c r="K62" s="144"/>
      <c r="L62" s="144"/>
    </row>
    <row r="63" spans="1:12" ht="13.5" customHeight="1" x14ac:dyDescent="0.2">
      <c r="A63" s="84"/>
      <c r="B63" s="84"/>
      <c r="C63" s="144"/>
      <c r="D63" s="144"/>
      <c r="E63" s="144"/>
      <c r="F63" s="144"/>
      <c r="G63" s="144"/>
      <c r="H63" s="144"/>
      <c r="I63" s="144"/>
      <c r="J63" s="144"/>
      <c r="K63" s="144"/>
      <c r="L63" s="144"/>
    </row>
    <row r="64" spans="1:12" ht="13.5" customHeight="1" x14ac:dyDescent="0.2">
      <c r="A64" s="84"/>
      <c r="B64" s="84"/>
      <c r="C64" s="144"/>
      <c r="D64" s="144"/>
      <c r="E64" s="144"/>
      <c r="F64" s="144"/>
      <c r="G64" s="144"/>
      <c r="H64" s="144"/>
      <c r="I64" s="144"/>
      <c r="J64" s="144"/>
      <c r="K64" s="144"/>
      <c r="L64" s="144"/>
    </row>
    <row r="65" spans="1:12" ht="13.5" customHeight="1" x14ac:dyDescent="0.2">
      <c r="A65" s="84"/>
      <c r="B65" s="84"/>
      <c r="C65" s="144"/>
      <c r="D65" s="144"/>
      <c r="E65" s="144"/>
      <c r="F65" s="144"/>
      <c r="G65" s="144"/>
      <c r="H65" s="144"/>
      <c r="I65" s="144"/>
      <c r="J65" s="144"/>
      <c r="K65" s="144"/>
      <c r="L65" s="144"/>
    </row>
    <row r="66" spans="1:12" ht="13.5" customHeight="1" x14ac:dyDescent="0.2">
      <c r="A66" s="84"/>
      <c r="B66" s="84"/>
      <c r="C66" s="144"/>
      <c r="D66" s="144"/>
      <c r="E66" s="144"/>
      <c r="F66" s="144"/>
      <c r="G66" s="144"/>
      <c r="H66" s="144"/>
      <c r="I66" s="144"/>
      <c r="J66" s="144"/>
      <c r="K66" s="144"/>
      <c r="L66" s="144"/>
    </row>
    <row r="67" spans="1:12" ht="13.5" customHeight="1" x14ac:dyDescent="0.2">
      <c r="A67" s="84"/>
      <c r="B67" s="84"/>
      <c r="C67" s="144"/>
      <c r="D67" s="144"/>
      <c r="E67" s="144"/>
      <c r="F67" s="144"/>
      <c r="G67" s="144"/>
      <c r="H67" s="144"/>
      <c r="I67" s="144"/>
      <c r="J67" s="144"/>
      <c r="K67" s="144"/>
      <c r="L67" s="144"/>
    </row>
    <row r="68" spans="1:12" ht="13.5" customHeight="1" x14ac:dyDescent="0.2">
      <c r="A68" s="84"/>
      <c r="B68" s="84"/>
      <c r="C68" s="144"/>
      <c r="D68" s="144"/>
      <c r="E68" s="144"/>
      <c r="F68" s="144"/>
      <c r="G68" s="144"/>
      <c r="H68" s="144"/>
      <c r="I68" s="144"/>
      <c r="J68" s="144"/>
      <c r="K68" s="144"/>
      <c r="L68" s="144"/>
    </row>
    <row r="69" spans="1:12" ht="13.5" customHeight="1" x14ac:dyDescent="0.2">
      <c r="A69" s="84"/>
      <c r="B69" s="84"/>
      <c r="C69" s="144"/>
      <c r="D69" s="144"/>
      <c r="E69" s="144"/>
      <c r="F69" s="144"/>
      <c r="G69" s="144"/>
      <c r="H69" s="144"/>
      <c r="I69" s="144"/>
      <c r="J69" s="144"/>
      <c r="K69" s="144"/>
      <c r="L69" s="144"/>
    </row>
    <row r="70" spans="1:12" ht="13.5" customHeight="1" x14ac:dyDescent="0.2">
      <c r="A70" s="84"/>
      <c r="B70" s="84"/>
      <c r="C70" s="144"/>
      <c r="D70" s="144"/>
      <c r="E70" s="144"/>
      <c r="F70" s="144"/>
      <c r="G70" s="144"/>
      <c r="H70" s="144"/>
      <c r="I70" s="144"/>
      <c r="J70" s="144"/>
      <c r="K70" s="144"/>
      <c r="L70" s="144"/>
    </row>
    <row r="71" spans="1:12" ht="13.5" customHeight="1" x14ac:dyDescent="0.2">
      <c r="A71" s="84"/>
      <c r="B71" s="84"/>
      <c r="C71" s="144"/>
      <c r="D71" s="144"/>
      <c r="E71" s="144"/>
      <c r="F71" s="144"/>
      <c r="G71" s="144"/>
      <c r="H71" s="144"/>
      <c r="I71" s="144"/>
      <c r="J71" s="144"/>
      <c r="K71" s="144"/>
      <c r="L71" s="144"/>
    </row>
    <row r="72" spans="1:12" ht="13.5" customHeight="1" x14ac:dyDescent="0.2">
      <c r="A72" s="84"/>
      <c r="B72" s="84"/>
      <c r="C72" s="144"/>
      <c r="D72" s="144"/>
      <c r="E72" s="144"/>
      <c r="F72" s="144"/>
      <c r="G72" s="144"/>
      <c r="H72" s="144"/>
      <c r="I72" s="144"/>
      <c r="J72" s="144"/>
      <c r="K72" s="144"/>
      <c r="L72" s="144"/>
    </row>
    <row r="73" spans="1:12" ht="13.5" customHeight="1" x14ac:dyDescent="0.2">
      <c r="A73" s="84"/>
      <c r="B73" s="84"/>
      <c r="C73" s="144"/>
      <c r="D73" s="144"/>
      <c r="E73" s="144"/>
      <c r="F73" s="144"/>
      <c r="G73" s="144"/>
      <c r="H73" s="144"/>
      <c r="I73" s="144"/>
      <c r="J73" s="144"/>
      <c r="K73" s="144"/>
      <c r="L73" s="144"/>
    </row>
    <row r="74" spans="1:12" ht="13.5" customHeight="1" x14ac:dyDescent="0.2">
      <c r="A74" s="84"/>
      <c r="B74" s="84"/>
      <c r="C74" s="144"/>
      <c r="D74" s="144"/>
      <c r="E74" s="144"/>
      <c r="F74" s="144"/>
      <c r="G74" s="144"/>
      <c r="H74" s="144"/>
      <c r="I74" s="144"/>
      <c r="J74" s="144"/>
      <c r="K74" s="144"/>
      <c r="L74" s="144"/>
    </row>
    <row r="75" spans="1:12" ht="13.5" customHeight="1" x14ac:dyDescent="0.2">
      <c r="A75" s="84"/>
      <c r="B75" s="84"/>
      <c r="C75" s="144"/>
      <c r="D75" s="144"/>
      <c r="E75" s="144"/>
      <c r="F75" s="144"/>
      <c r="G75" s="144"/>
      <c r="H75" s="144"/>
      <c r="I75" s="144"/>
      <c r="J75" s="144"/>
      <c r="K75" s="144"/>
      <c r="L75" s="144"/>
    </row>
    <row r="76" spans="1:12" ht="13.5" customHeight="1" x14ac:dyDescent="0.2">
      <c r="A76" s="84"/>
      <c r="B76" s="84"/>
      <c r="C76" s="144"/>
      <c r="D76" s="144"/>
      <c r="E76" s="144"/>
      <c r="F76" s="144"/>
      <c r="G76" s="144"/>
      <c r="H76" s="144"/>
      <c r="I76" s="144"/>
      <c r="J76" s="144"/>
      <c r="K76" s="144"/>
      <c r="L76" s="144"/>
    </row>
    <row r="77" spans="1:12" ht="13.5" customHeight="1" x14ac:dyDescent="0.2">
      <c r="A77" s="84"/>
      <c r="B77" s="84"/>
      <c r="C77" s="144"/>
      <c r="D77" s="144"/>
      <c r="E77" s="144"/>
      <c r="F77" s="144"/>
      <c r="G77" s="144"/>
      <c r="H77" s="144"/>
      <c r="I77" s="144"/>
      <c r="J77" s="144"/>
      <c r="K77" s="144"/>
      <c r="L77" s="144"/>
    </row>
    <row r="78" spans="1:12" ht="13.5" customHeight="1" x14ac:dyDescent="0.2">
      <c r="A78" s="84"/>
      <c r="B78" s="84"/>
      <c r="C78" s="144"/>
      <c r="D78" s="144"/>
      <c r="E78" s="144"/>
      <c r="F78" s="144"/>
      <c r="G78" s="144"/>
      <c r="H78" s="144"/>
      <c r="I78" s="144"/>
      <c r="J78" s="144"/>
      <c r="K78" s="144"/>
      <c r="L78" s="144"/>
    </row>
    <row r="79" spans="1:12" ht="13.5" customHeight="1" x14ac:dyDescent="0.2">
      <c r="A79" s="84"/>
      <c r="B79" s="84"/>
      <c r="C79" s="144"/>
      <c r="D79" s="144"/>
      <c r="E79" s="144"/>
      <c r="F79" s="144"/>
      <c r="G79" s="144"/>
      <c r="H79" s="144"/>
      <c r="I79" s="144"/>
      <c r="J79" s="144"/>
      <c r="K79" s="144"/>
      <c r="L79" s="144"/>
    </row>
    <row r="80" spans="1:12" ht="13.5" customHeight="1" x14ac:dyDescent="0.2">
      <c r="A80" s="84"/>
      <c r="B80" s="84"/>
      <c r="C80" s="144"/>
      <c r="D80" s="144"/>
      <c r="E80" s="144"/>
      <c r="F80" s="144"/>
      <c r="G80" s="144"/>
      <c r="H80" s="144"/>
      <c r="I80" s="144"/>
      <c r="J80" s="144"/>
      <c r="K80" s="144"/>
      <c r="L80" s="144"/>
    </row>
    <row r="81" spans="1:12" ht="13.5" customHeight="1" x14ac:dyDescent="0.2">
      <c r="A81" s="84"/>
      <c r="B81" s="84"/>
      <c r="C81" s="144"/>
      <c r="D81" s="144"/>
      <c r="E81" s="144"/>
      <c r="F81" s="144"/>
      <c r="G81" s="144"/>
      <c r="H81" s="144"/>
      <c r="I81" s="144"/>
      <c r="J81" s="144"/>
      <c r="K81" s="144"/>
      <c r="L81" s="144"/>
    </row>
    <row r="82" spans="1:12" ht="13.5" customHeight="1" x14ac:dyDescent="0.2">
      <c r="A82" s="84"/>
      <c r="B82" s="84"/>
      <c r="C82" s="144"/>
      <c r="D82" s="144"/>
      <c r="E82" s="144"/>
      <c r="F82" s="144"/>
      <c r="G82" s="144"/>
      <c r="H82" s="144"/>
      <c r="I82" s="144"/>
      <c r="J82" s="144"/>
      <c r="K82" s="144"/>
      <c r="L82" s="144"/>
    </row>
    <row r="83" spans="1:12" ht="13.5" customHeight="1" x14ac:dyDescent="0.2">
      <c r="A83" s="84"/>
      <c r="B83" s="84"/>
      <c r="C83" s="144"/>
      <c r="D83" s="144"/>
      <c r="E83" s="144"/>
      <c r="F83" s="144"/>
      <c r="G83" s="144"/>
      <c r="H83" s="144"/>
      <c r="I83" s="144"/>
      <c r="J83" s="144"/>
      <c r="K83" s="144"/>
      <c r="L83" s="144"/>
    </row>
    <row r="84" spans="1:12" ht="13.5" customHeight="1" x14ac:dyDescent="0.2">
      <c r="A84" s="84"/>
      <c r="B84" s="84"/>
      <c r="C84" s="144"/>
      <c r="D84" s="144"/>
      <c r="E84" s="144"/>
      <c r="F84" s="144"/>
      <c r="G84" s="144"/>
      <c r="H84" s="144"/>
      <c r="I84" s="144"/>
      <c r="J84" s="144"/>
      <c r="K84" s="144"/>
      <c r="L84" s="144"/>
    </row>
    <row r="85" spans="1:12" ht="13.5" customHeight="1" x14ac:dyDescent="0.2">
      <c r="A85" s="84"/>
      <c r="B85" s="84"/>
      <c r="C85" s="144"/>
      <c r="D85" s="144"/>
      <c r="E85" s="144"/>
      <c r="F85" s="144"/>
      <c r="G85" s="144"/>
      <c r="H85" s="144"/>
      <c r="I85" s="144"/>
      <c r="J85" s="144"/>
      <c r="K85" s="144"/>
      <c r="L85" s="144"/>
    </row>
    <row r="86" spans="1:12" ht="13.5" customHeight="1" x14ac:dyDescent="0.2">
      <c r="A86" s="84"/>
      <c r="B86" s="84"/>
      <c r="C86" s="144"/>
      <c r="D86" s="144"/>
      <c r="E86" s="144"/>
      <c r="F86" s="144"/>
      <c r="G86" s="144"/>
      <c r="H86" s="144"/>
      <c r="I86" s="144"/>
      <c r="J86" s="144"/>
      <c r="K86" s="144"/>
      <c r="L86" s="144"/>
    </row>
    <row r="87" spans="1:12" ht="13.5" customHeight="1" x14ac:dyDescent="0.2">
      <c r="A87" s="84"/>
      <c r="B87" s="84"/>
      <c r="C87" s="144"/>
      <c r="D87" s="144"/>
      <c r="E87" s="144"/>
      <c r="F87" s="144"/>
      <c r="G87" s="144"/>
      <c r="H87" s="144"/>
      <c r="I87" s="144"/>
      <c r="J87" s="144"/>
      <c r="K87" s="144"/>
      <c r="L87" s="144"/>
    </row>
    <row r="88" spans="1:12" ht="13.5" customHeight="1" x14ac:dyDescent="0.2">
      <c r="A88" s="84"/>
      <c r="B88" s="84"/>
      <c r="C88" s="144"/>
      <c r="D88" s="144"/>
      <c r="E88" s="144"/>
      <c r="F88" s="144"/>
      <c r="G88" s="144"/>
      <c r="H88" s="144"/>
      <c r="I88" s="144"/>
      <c r="J88" s="144"/>
      <c r="K88" s="144"/>
      <c r="L88" s="144"/>
    </row>
    <row r="89" spans="1:12" ht="13.5" customHeight="1" x14ac:dyDescent="0.2">
      <c r="A89" s="84"/>
      <c r="B89" s="84"/>
      <c r="C89" s="144"/>
      <c r="D89" s="144"/>
      <c r="E89" s="144"/>
      <c r="F89" s="144"/>
      <c r="G89" s="144"/>
      <c r="H89" s="144"/>
      <c r="I89" s="144"/>
      <c r="J89" s="144"/>
      <c r="K89" s="144"/>
      <c r="L89" s="144"/>
    </row>
    <row r="90" spans="1:12" ht="13.5" customHeight="1" x14ac:dyDescent="0.2">
      <c r="A90" s="84"/>
      <c r="B90" s="84"/>
      <c r="C90" s="144"/>
      <c r="D90" s="144"/>
      <c r="E90" s="144"/>
      <c r="F90" s="144"/>
      <c r="G90" s="144"/>
      <c r="H90" s="144"/>
      <c r="I90" s="144"/>
      <c r="J90" s="144"/>
      <c r="K90" s="144"/>
      <c r="L90" s="144"/>
    </row>
    <row r="91" spans="1:12" ht="13.5" customHeight="1" x14ac:dyDescent="0.2">
      <c r="A91" s="84"/>
      <c r="B91" s="84"/>
      <c r="C91" s="144"/>
      <c r="D91" s="144"/>
      <c r="E91" s="144"/>
      <c r="F91" s="144"/>
      <c r="G91" s="144"/>
      <c r="H91" s="144"/>
      <c r="I91" s="144"/>
      <c r="J91" s="144"/>
      <c r="K91" s="144"/>
      <c r="L91" s="144"/>
    </row>
    <row r="92" spans="1:12" ht="13.5" customHeight="1" x14ac:dyDescent="0.2">
      <c r="A92" s="84"/>
      <c r="B92" s="84"/>
      <c r="C92" s="144"/>
      <c r="D92" s="144"/>
      <c r="E92" s="144"/>
      <c r="F92" s="144"/>
      <c r="G92" s="144"/>
      <c r="H92" s="144"/>
      <c r="I92" s="144"/>
      <c r="J92" s="144"/>
      <c r="K92" s="144"/>
      <c r="L92" s="144"/>
    </row>
    <row r="93" spans="1:12" ht="13.5" customHeight="1" x14ac:dyDescent="0.2">
      <c r="A93" s="84"/>
      <c r="B93" s="84"/>
      <c r="C93" s="144"/>
      <c r="D93" s="144"/>
      <c r="E93" s="144"/>
      <c r="F93" s="144"/>
      <c r="G93" s="144"/>
      <c r="H93" s="144"/>
      <c r="I93" s="144"/>
      <c r="J93" s="144"/>
      <c r="K93" s="144"/>
      <c r="L93" s="144"/>
    </row>
    <row r="94" spans="1:12" ht="13.5" customHeight="1" x14ac:dyDescent="0.2">
      <c r="A94" s="84"/>
      <c r="B94" s="84"/>
      <c r="C94" s="144"/>
      <c r="D94" s="144"/>
      <c r="E94" s="144"/>
      <c r="F94" s="144"/>
      <c r="G94" s="144"/>
      <c r="H94" s="144"/>
      <c r="I94" s="144"/>
      <c r="J94" s="144"/>
      <c r="K94" s="144"/>
      <c r="L94" s="144"/>
    </row>
    <row r="95" spans="1:12" ht="13.5" customHeight="1" x14ac:dyDescent="0.2">
      <c r="A95" s="84"/>
      <c r="B95" s="84"/>
      <c r="C95" s="144"/>
      <c r="D95" s="144"/>
      <c r="E95" s="144"/>
      <c r="F95" s="144"/>
      <c r="G95" s="144"/>
      <c r="H95" s="144"/>
      <c r="I95" s="144"/>
      <c r="J95" s="144"/>
      <c r="K95" s="144"/>
      <c r="L95" s="144"/>
    </row>
    <row r="96" spans="1:12" ht="13.5" customHeight="1" x14ac:dyDescent="0.2">
      <c r="A96" s="84"/>
      <c r="B96" s="84"/>
      <c r="C96" s="144"/>
      <c r="D96" s="144"/>
      <c r="E96" s="144"/>
      <c r="F96" s="144"/>
      <c r="G96" s="144"/>
      <c r="H96" s="144"/>
      <c r="I96" s="144"/>
      <c r="J96" s="144"/>
      <c r="K96" s="144"/>
      <c r="L96" s="144"/>
    </row>
    <row r="97" spans="1:12" ht="13.5" customHeight="1" x14ac:dyDescent="0.2">
      <c r="A97" s="84"/>
      <c r="B97" s="84"/>
      <c r="C97" s="144"/>
      <c r="D97" s="144"/>
      <c r="E97" s="144"/>
      <c r="F97" s="144"/>
      <c r="G97" s="144"/>
      <c r="H97" s="144"/>
      <c r="I97" s="144"/>
      <c r="J97" s="144"/>
      <c r="K97" s="144"/>
      <c r="L97" s="144"/>
    </row>
    <row r="98" spans="1:12" ht="13.5" customHeight="1" x14ac:dyDescent="0.2">
      <c r="A98" s="84"/>
      <c r="B98" s="84"/>
      <c r="C98" s="144"/>
      <c r="D98" s="144"/>
      <c r="E98" s="144"/>
      <c r="F98" s="144"/>
      <c r="G98" s="144"/>
      <c r="H98" s="144"/>
      <c r="I98" s="144"/>
      <c r="J98" s="144"/>
      <c r="K98" s="144"/>
      <c r="L98" s="144"/>
    </row>
    <row r="99" spans="1:12" ht="13.5" customHeight="1" x14ac:dyDescent="0.2">
      <c r="A99" s="84"/>
      <c r="B99" s="84"/>
      <c r="C99" s="144"/>
      <c r="D99" s="144"/>
      <c r="E99" s="144"/>
      <c r="F99" s="144"/>
      <c r="G99" s="144"/>
      <c r="H99" s="144"/>
      <c r="I99" s="144"/>
      <c r="J99" s="144"/>
      <c r="K99" s="144"/>
      <c r="L99" s="144"/>
    </row>
    <row r="100" spans="1:12" ht="13.5" customHeight="1" x14ac:dyDescent="0.2">
      <c r="A100" s="84"/>
      <c r="B100" s="84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</row>
    <row r="101" spans="1:12" ht="13.5" customHeight="1" x14ac:dyDescent="0.2">
      <c r="A101" s="84"/>
      <c r="B101" s="84"/>
      <c r="C101" s="144"/>
      <c r="D101" s="144"/>
      <c r="E101" s="144"/>
      <c r="F101" s="144"/>
      <c r="G101" s="144"/>
      <c r="H101" s="144"/>
      <c r="I101" s="144"/>
      <c r="J101" s="144"/>
      <c r="K101" s="144"/>
      <c r="L101" s="144"/>
    </row>
  </sheetData>
  <autoFilter ref="H5:K51"/>
  <mergeCells count="11">
    <mergeCell ref="A1:L1"/>
    <mergeCell ref="H4:I4"/>
    <mergeCell ref="G3:G5"/>
    <mergeCell ref="J4:K4"/>
    <mergeCell ref="L3:L5"/>
    <mergeCell ref="B3:B5"/>
    <mergeCell ref="A3:A5"/>
    <mergeCell ref="C3:F3"/>
    <mergeCell ref="H3:K3"/>
    <mergeCell ref="E4:F4"/>
    <mergeCell ref="C4:D4"/>
  </mergeCells>
  <pageMargins left="0.75" right="0.25" top="0.75" bottom="0.25" header="0" footer="0"/>
  <pageSetup scale="7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95"/>
  <sheetViews>
    <sheetView zoomScaleNormal="100" workbookViewId="0">
      <pane xSplit="2" ySplit="5" topLeftCell="C45" activePane="bottomRight" state="frozen"/>
      <selection pane="topRight" activeCell="C1" sqref="C1"/>
      <selection pane="bottomLeft" activeCell="A6" sqref="A6"/>
      <selection pane="bottomRight" activeCell="O59" sqref="O59:P59"/>
    </sheetView>
  </sheetViews>
  <sheetFormatPr defaultColWidth="14.42578125" defaultRowHeight="15" customHeight="1" x14ac:dyDescent="0.2"/>
  <cols>
    <col min="1" max="1" width="4.42578125" style="106" customWidth="1"/>
    <col min="2" max="2" width="31.85546875" style="106" customWidth="1"/>
    <col min="3" max="3" width="8.5703125" style="106" customWidth="1"/>
    <col min="4" max="5" width="8.85546875" style="106" customWidth="1"/>
    <col min="6" max="6" width="8.42578125" style="106" customWidth="1"/>
    <col min="7" max="7" width="9.140625" style="106" customWidth="1"/>
    <col min="8" max="8" width="8.85546875" style="106" customWidth="1"/>
    <col min="9" max="9" width="11.85546875" style="106" customWidth="1"/>
    <col min="10" max="10" width="8.85546875" style="106" customWidth="1"/>
    <col min="11" max="11" width="9.42578125" style="106" customWidth="1"/>
    <col min="12" max="12" width="10" style="106" customWidth="1"/>
    <col min="13" max="13" width="10.5703125" style="106" customWidth="1"/>
    <col min="14" max="14" width="10.42578125" style="106" customWidth="1"/>
    <col min="15" max="15" width="9.85546875" style="106" customWidth="1"/>
    <col min="16" max="16" width="10.85546875" style="106" customWidth="1"/>
    <col min="17" max="17" width="9.140625" style="106" customWidth="1"/>
    <col min="18" max="19" width="9.42578125" style="106" customWidth="1"/>
    <col min="20" max="16384" width="14.42578125" style="106"/>
  </cols>
  <sheetData>
    <row r="1" spans="1:19" ht="15" customHeight="1" x14ac:dyDescent="0.2">
      <c r="A1" s="386" t="s">
        <v>1030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144"/>
      <c r="S1" s="144"/>
    </row>
    <row r="2" spans="1:19" ht="15" customHeight="1" x14ac:dyDescent="0.2">
      <c r="A2" s="85"/>
      <c r="B2" s="86" t="s">
        <v>76</v>
      </c>
      <c r="C2" s="145"/>
      <c r="D2" s="145"/>
      <c r="E2" s="144"/>
      <c r="F2" s="144" t="s">
        <v>77</v>
      </c>
      <c r="G2" s="281"/>
      <c r="H2" s="144"/>
      <c r="I2" s="145" t="s">
        <v>127</v>
      </c>
      <c r="J2" s="145"/>
      <c r="K2" s="145"/>
      <c r="L2" s="282"/>
      <c r="M2" s="145"/>
      <c r="N2" s="145"/>
      <c r="O2" s="144"/>
      <c r="P2" s="144"/>
      <c r="Q2" s="281"/>
      <c r="R2" s="144"/>
      <c r="S2" s="144"/>
    </row>
    <row r="3" spans="1:19" ht="34.5" customHeight="1" x14ac:dyDescent="0.2">
      <c r="A3" s="425" t="s">
        <v>1</v>
      </c>
      <c r="B3" s="425" t="s">
        <v>79</v>
      </c>
      <c r="C3" s="426" t="s">
        <v>128</v>
      </c>
      <c r="D3" s="427"/>
      <c r="E3" s="427"/>
      <c r="F3" s="427"/>
      <c r="G3" s="421"/>
      <c r="H3" s="426" t="s">
        <v>129</v>
      </c>
      <c r="I3" s="427"/>
      <c r="J3" s="427"/>
      <c r="K3" s="427"/>
      <c r="L3" s="421"/>
      <c r="M3" s="420" t="s">
        <v>130</v>
      </c>
      <c r="N3" s="427"/>
      <c r="O3" s="427"/>
      <c r="P3" s="427"/>
      <c r="Q3" s="421"/>
      <c r="R3" s="144"/>
      <c r="S3" s="144"/>
    </row>
    <row r="4" spans="1:19" ht="24.75" customHeight="1" x14ac:dyDescent="0.2">
      <c r="A4" s="423"/>
      <c r="B4" s="423"/>
      <c r="C4" s="420" t="s">
        <v>123</v>
      </c>
      <c r="D4" s="421"/>
      <c r="E4" s="420" t="s">
        <v>124</v>
      </c>
      <c r="F4" s="421"/>
      <c r="G4" s="428" t="s">
        <v>121</v>
      </c>
      <c r="H4" s="420" t="s">
        <v>123</v>
      </c>
      <c r="I4" s="421"/>
      <c r="J4" s="420" t="s">
        <v>124</v>
      </c>
      <c r="K4" s="421"/>
      <c r="L4" s="428" t="s">
        <v>121</v>
      </c>
      <c r="M4" s="420" t="s">
        <v>123</v>
      </c>
      <c r="N4" s="421"/>
      <c r="O4" s="420" t="s">
        <v>124</v>
      </c>
      <c r="P4" s="421"/>
      <c r="Q4" s="428" t="s">
        <v>121</v>
      </c>
      <c r="R4" s="144"/>
      <c r="S4" s="144"/>
    </row>
    <row r="5" spans="1:19" ht="15" customHeight="1" x14ac:dyDescent="0.2">
      <c r="A5" s="424"/>
      <c r="B5" s="424"/>
      <c r="C5" s="159" t="s">
        <v>85</v>
      </c>
      <c r="D5" s="159" t="s">
        <v>86</v>
      </c>
      <c r="E5" s="159" t="s">
        <v>85</v>
      </c>
      <c r="F5" s="159" t="s">
        <v>86</v>
      </c>
      <c r="G5" s="424"/>
      <c r="H5" s="159" t="s">
        <v>85</v>
      </c>
      <c r="I5" s="159" t="s">
        <v>86</v>
      </c>
      <c r="J5" s="159" t="s">
        <v>85</v>
      </c>
      <c r="K5" s="159" t="s">
        <v>86</v>
      </c>
      <c r="L5" s="424"/>
      <c r="M5" s="159" t="s">
        <v>85</v>
      </c>
      <c r="N5" s="159" t="s">
        <v>86</v>
      </c>
      <c r="O5" s="159" t="s">
        <v>85</v>
      </c>
      <c r="P5" s="159" t="s">
        <v>86</v>
      </c>
      <c r="Q5" s="424"/>
      <c r="R5" s="144"/>
      <c r="S5" s="144"/>
    </row>
    <row r="6" spans="1:19" ht="13.5" customHeight="1" x14ac:dyDescent="0.25">
      <c r="A6" s="160">
        <v>1</v>
      </c>
      <c r="B6" s="126" t="s">
        <v>7</v>
      </c>
      <c r="C6" s="127">
        <v>1052</v>
      </c>
      <c r="D6" s="127">
        <v>17537</v>
      </c>
      <c r="E6" s="127">
        <v>458</v>
      </c>
      <c r="F6" s="127">
        <v>6901.9499999999971</v>
      </c>
      <c r="G6" s="275">
        <f t="shared" ref="G6:G58" si="0">F6*100/D6</f>
        <v>39.356503392826582</v>
      </c>
      <c r="H6" s="127">
        <v>3797</v>
      </c>
      <c r="I6" s="127">
        <v>90169</v>
      </c>
      <c r="J6" s="127">
        <v>570</v>
      </c>
      <c r="K6" s="127">
        <v>41575.229999999996</v>
      </c>
      <c r="L6" s="275">
        <f t="shared" ref="L6:L58" si="1">K6*100/I6</f>
        <v>46.108119198394121</v>
      </c>
      <c r="M6" s="127">
        <f>'ACP_Agri_9(i)'!C6+'ACP_Agri_9(ii)'!C6+'ACP_Agri_9(ii)'!H6</f>
        <v>214600</v>
      </c>
      <c r="N6" s="127">
        <f>'ACP_Agri_9(i)'!D6+'ACP_Agri_9(ii)'!D6+'ACP_Agri_9(ii)'!I6</f>
        <v>491493</v>
      </c>
      <c r="O6" s="127">
        <f>'ACP_Agri_9(i)'!E6+'ACP_Agri_9(ii)'!E6+'ACP_Agri_9(ii)'!J6</f>
        <v>48086</v>
      </c>
      <c r="P6" s="127">
        <f>'ACP_Agri_9(i)'!F6+'ACP_Agri_9(ii)'!F6+'ACP_Agri_9(ii)'!K6</f>
        <v>165705.99000000005</v>
      </c>
      <c r="Q6" s="275">
        <f t="shared" ref="Q6:Q58" si="2">P6*100/N6</f>
        <v>33.714821981187946</v>
      </c>
      <c r="R6" s="144"/>
      <c r="S6" s="144"/>
    </row>
    <row r="7" spans="1:19" ht="13.5" customHeight="1" x14ac:dyDescent="0.25">
      <c r="A7" s="160">
        <v>2</v>
      </c>
      <c r="B7" s="126" t="s">
        <v>8</v>
      </c>
      <c r="C7" s="127">
        <v>1356</v>
      </c>
      <c r="D7" s="127">
        <v>23708</v>
      </c>
      <c r="E7" s="127">
        <v>179</v>
      </c>
      <c r="F7" s="127">
        <v>6903.85</v>
      </c>
      <c r="G7" s="275">
        <f t="shared" si="0"/>
        <v>29.120339126033407</v>
      </c>
      <c r="H7" s="127">
        <v>3527</v>
      </c>
      <c r="I7" s="127">
        <v>56524</v>
      </c>
      <c r="J7" s="127">
        <v>11030</v>
      </c>
      <c r="K7" s="127">
        <v>48103.070000000007</v>
      </c>
      <c r="L7" s="275">
        <f t="shared" si="1"/>
        <v>85.102027457363263</v>
      </c>
      <c r="M7" s="127">
        <f>'ACP_Agri_9(i)'!C7+'ACP_Agri_9(ii)'!C7+'ACP_Agri_9(ii)'!H7</f>
        <v>529015</v>
      </c>
      <c r="N7" s="127">
        <f>'ACP_Agri_9(i)'!D7+'ACP_Agri_9(ii)'!D7+'ACP_Agri_9(ii)'!I7</f>
        <v>922146</v>
      </c>
      <c r="O7" s="127">
        <f>'ACP_Agri_9(i)'!E7+'ACP_Agri_9(ii)'!E7+'ACP_Agri_9(ii)'!J7</f>
        <v>401718</v>
      </c>
      <c r="P7" s="127">
        <f>'ACP_Agri_9(i)'!F7+'ACP_Agri_9(ii)'!F7+'ACP_Agri_9(ii)'!K7</f>
        <v>671833.57000000007</v>
      </c>
      <c r="Q7" s="275">
        <f t="shared" si="2"/>
        <v>72.855444799413547</v>
      </c>
      <c r="R7" s="144"/>
      <c r="S7" s="144"/>
    </row>
    <row r="8" spans="1:19" ht="13.5" customHeight="1" x14ac:dyDescent="0.25">
      <c r="A8" s="160">
        <v>3</v>
      </c>
      <c r="B8" s="126" t="s">
        <v>9</v>
      </c>
      <c r="C8" s="127">
        <v>1116</v>
      </c>
      <c r="D8" s="127">
        <v>39147</v>
      </c>
      <c r="E8" s="127">
        <v>574</v>
      </c>
      <c r="F8" s="127">
        <v>4453.079999999999</v>
      </c>
      <c r="G8" s="275">
        <f t="shared" si="0"/>
        <v>11.37527779906506</v>
      </c>
      <c r="H8" s="127">
        <v>1133</v>
      </c>
      <c r="I8" s="127">
        <v>22232</v>
      </c>
      <c r="J8" s="127">
        <v>1658</v>
      </c>
      <c r="K8" s="127">
        <v>8859.51</v>
      </c>
      <c r="L8" s="275">
        <f t="shared" si="1"/>
        <v>39.85026088521051</v>
      </c>
      <c r="M8" s="127">
        <f>'ACP_Agri_9(i)'!C8+'ACP_Agri_9(ii)'!C8+'ACP_Agri_9(ii)'!H8</f>
        <v>89973</v>
      </c>
      <c r="N8" s="127">
        <f>'ACP_Agri_9(i)'!D8+'ACP_Agri_9(ii)'!D8+'ACP_Agri_9(ii)'!I8</f>
        <v>165258</v>
      </c>
      <c r="O8" s="127">
        <f>'ACP_Agri_9(i)'!E8+'ACP_Agri_9(ii)'!E8+'ACP_Agri_9(ii)'!J8</f>
        <v>16576</v>
      </c>
      <c r="P8" s="127">
        <f>'ACP_Agri_9(i)'!F8+'ACP_Agri_9(ii)'!F8+'ACP_Agri_9(ii)'!K8</f>
        <v>47629.500000000015</v>
      </c>
      <c r="Q8" s="275">
        <f t="shared" si="2"/>
        <v>28.821297607377566</v>
      </c>
      <c r="R8" s="144"/>
      <c r="S8" s="144"/>
    </row>
    <row r="9" spans="1:19" ht="13.5" customHeight="1" x14ac:dyDescent="0.25">
      <c r="A9" s="160">
        <v>4</v>
      </c>
      <c r="B9" s="126" t="s">
        <v>10</v>
      </c>
      <c r="C9" s="127">
        <v>633</v>
      </c>
      <c r="D9" s="127">
        <v>10596</v>
      </c>
      <c r="E9" s="127">
        <v>183</v>
      </c>
      <c r="F9" s="127">
        <v>5589.55</v>
      </c>
      <c r="G9" s="275">
        <f t="shared" si="0"/>
        <v>52.75151000377501</v>
      </c>
      <c r="H9" s="127">
        <v>1990</v>
      </c>
      <c r="I9" s="127">
        <v>10268</v>
      </c>
      <c r="J9" s="127">
        <v>315</v>
      </c>
      <c r="K9" s="127">
        <v>6387.26</v>
      </c>
      <c r="L9" s="275">
        <f t="shared" si="1"/>
        <v>62.205492793143748</v>
      </c>
      <c r="M9" s="127">
        <f>'ACP_Agri_9(i)'!C9+'ACP_Agri_9(ii)'!C9+'ACP_Agri_9(ii)'!H9</f>
        <v>218526</v>
      </c>
      <c r="N9" s="127">
        <f>'ACP_Agri_9(i)'!D9+'ACP_Agri_9(ii)'!D9+'ACP_Agri_9(ii)'!I9</f>
        <v>366194</v>
      </c>
      <c r="O9" s="127">
        <f>'ACP_Agri_9(i)'!E9+'ACP_Agri_9(ii)'!E9+'ACP_Agri_9(ii)'!J9</f>
        <v>74240</v>
      </c>
      <c r="P9" s="127">
        <f>'ACP_Agri_9(i)'!F9+'ACP_Agri_9(ii)'!F9+'ACP_Agri_9(ii)'!K9</f>
        <v>170901.29000000018</v>
      </c>
      <c r="Q9" s="275">
        <f t="shared" si="2"/>
        <v>46.669604089635598</v>
      </c>
      <c r="R9" s="144"/>
      <c r="S9" s="144"/>
    </row>
    <row r="10" spans="1:19" ht="13.5" customHeight="1" x14ac:dyDescent="0.25">
      <c r="A10" s="160">
        <v>5</v>
      </c>
      <c r="B10" s="126" t="s">
        <v>11</v>
      </c>
      <c r="C10" s="127">
        <v>1492</v>
      </c>
      <c r="D10" s="127">
        <v>33040</v>
      </c>
      <c r="E10" s="127">
        <v>209</v>
      </c>
      <c r="F10" s="127">
        <v>4900.1100000000015</v>
      </c>
      <c r="G10" s="275">
        <f t="shared" si="0"/>
        <v>14.83084140435836</v>
      </c>
      <c r="H10" s="127">
        <v>3020</v>
      </c>
      <c r="I10" s="127">
        <v>36604</v>
      </c>
      <c r="J10" s="127">
        <v>413</v>
      </c>
      <c r="K10" s="127">
        <v>30819.990000000013</v>
      </c>
      <c r="L10" s="275">
        <f t="shared" si="1"/>
        <v>84.198420937602492</v>
      </c>
      <c r="M10" s="127">
        <f>'ACP_Agri_9(i)'!C10+'ACP_Agri_9(ii)'!C10+'ACP_Agri_9(ii)'!H10</f>
        <v>531678</v>
      </c>
      <c r="N10" s="127">
        <f>'ACP_Agri_9(i)'!D10+'ACP_Agri_9(ii)'!D10+'ACP_Agri_9(ii)'!I10</f>
        <v>843523</v>
      </c>
      <c r="O10" s="127">
        <f>'ACP_Agri_9(i)'!E10+'ACP_Agri_9(ii)'!E10+'ACP_Agri_9(ii)'!J10</f>
        <v>426762</v>
      </c>
      <c r="P10" s="127">
        <f>'ACP_Agri_9(i)'!F10+'ACP_Agri_9(ii)'!F10+'ACP_Agri_9(ii)'!K10</f>
        <v>419522.05</v>
      </c>
      <c r="Q10" s="275">
        <f t="shared" si="2"/>
        <v>49.734512277673517</v>
      </c>
      <c r="R10" s="144"/>
      <c r="S10" s="144"/>
    </row>
    <row r="11" spans="1:19" ht="13.5" customHeight="1" x14ac:dyDescent="0.25">
      <c r="A11" s="160">
        <v>6</v>
      </c>
      <c r="B11" s="126" t="s">
        <v>12</v>
      </c>
      <c r="C11" s="127">
        <v>631</v>
      </c>
      <c r="D11" s="127">
        <v>11205</v>
      </c>
      <c r="E11" s="127">
        <v>28</v>
      </c>
      <c r="F11" s="127">
        <v>443.34999999999997</v>
      </c>
      <c r="G11" s="275">
        <f t="shared" si="0"/>
        <v>3.9567157518964748</v>
      </c>
      <c r="H11" s="127">
        <v>1818</v>
      </c>
      <c r="I11" s="127">
        <v>35651</v>
      </c>
      <c r="J11" s="127">
        <v>146</v>
      </c>
      <c r="K11" s="127">
        <v>18756.460000000003</v>
      </c>
      <c r="L11" s="275">
        <f t="shared" si="1"/>
        <v>52.611315250624109</v>
      </c>
      <c r="M11" s="127">
        <f>'ACP_Agri_9(i)'!C11+'ACP_Agri_9(ii)'!C11+'ACP_Agri_9(ii)'!H11</f>
        <v>134847</v>
      </c>
      <c r="N11" s="127">
        <f>'ACP_Agri_9(i)'!D11+'ACP_Agri_9(ii)'!D11+'ACP_Agri_9(ii)'!I11</f>
        <v>262713</v>
      </c>
      <c r="O11" s="127">
        <f>'ACP_Agri_9(i)'!E11+'ACP_Agri_9(ii)'!E11+'ACP_Agri_9(ii)'!J11</f>
        <v>34187</v>
      </c>
      <c r="P11" s="127">
        <f>'ACP_Agri_9(i)'!F11+'ACP_Agri_9(ii)'!F11+'ACP_Agri_9(ii)'!K11</f>
        <v>63190.319999999992</v>
      </c>
      <c r="Q11" s="275">
        <f t="shared" si="2"/>
        <v>24.052985577417179</v>
      </c>
      <c r="R11" s="144"/>
      <c r="S11" s="144"/>
    </row>
    <row r="12" spans="1:19" ht="13.5" customHeight="1" x14ac:dyDescent="0.25">
      <c r="A12" s="160">
        <v>7</v>
      </c>
      <c r="B12" s="126" t="s">
        <v>13</v>
      </c>
      <c r="C12" s="127">
        <v>192</v>
      </c>
      <c r="D12" s="127">
        <v>3387</v>
      </c>
      <c r="E12" s="127">
        <v>7</v>
      </c>
      <c r="F12" s="127">
        <v>30.31</v>
      </c>
      <c r="G12" s="275">
        <f t="shared" si="0"/>
        <v>0.8948922350162386</v>
      </c>
      <c r="H12" s="127">
        <v>352</v>
      </c>
      <c r="I12" s="127">
        <v>1588</v>
      </c>
      <c r="J12" s="127">
        <v>32</v>
      </c>
      <c r="K12" s="127">
        <v>379.2</v>
      </c>
      <c r="L12" s="275">
        <f t="shared" si="1"/>
        <v>23.879093198992443</v>
      </c>
      <c r="M12" s="127">
        <f>'ACP_Agri_9(i)'!C12+'ACP_Agri_9(ii)'!C12+'ACP_Agri_9(ii)'!H12</f>
        <v>17616</v>
      </c>
      <c r="N12" s="127">
        <f>'ACP_Agri_9(i)'!D12+'ACP_Agri_9(ii)'!D12+'ACP_Agri_9(ii)'!I12</f>
        <v>34824</v>
      </c>
      <c r="O12" s="127">
        <f>'ACP_Agri_9(i)'!E12+'ACP_Agri_9(ii)'!E12+'ACP_Agri_9(ii)'!J12</f>
        <v>2056</v>
      </c>
      <c r="P12" s="127">
        <f>'ACP_Agri_9(i)'!F12+'ACP_Agri_9(ii)'!F12+'ACP_Agri_9(ii)'!K12</f>
        <v>5382.84</v>
      </c>
      <c r="Q12" s="275">
        <f t="shared" si="2"/>
        <v>15.457270847691248</v>
      </c>
      <c r="R12" s="144"/>
      <c r="S12" s="144"/>
    </row>
    <row r="13" spans="1:19" ht="13.5" customHeight="1" x14ac:dyDescent="0.25">
      <c r="A13" s="160">
        <v>8</v>
      </c>
      <c r="B13" s="126" t="s">
        <v>971</v>
      </c>
      <c r="C13" s="127">
        <v>126</v>
      </c>
      <c r="D13" s="127">
        <v>1559</v>
      </c>
      <c r="E13" s="127">
        <v>0</v>
      </c>
      <c r="F13" s="127">
        <v>0</v>
      </c>
      <c r="G13" s="275">
        <f t="shared" si="0"/>
        <v>0</v>
      </c>
      <c r="H13" s="127">
        <v>164</v>
      </c>
      <c r="I13" s="127">
        <v>1209</v>
      </c>
      <c r="J13" s="127">
        <v>8</v>
      </c>
      <c r="K13" s="127">
        <v>166.5</v>
      </c>
      <c r="L13" s="275">
        <f t="shared" si="1"/>
        <v>13.771712158808933</v>
      </c>
      <c r="M13" s="127">
        <f>'ACP_Agri_9(i)'!C13+'ACP_Agri_9(ii)'!C13+'ACP_Agri_9(ii)'!H13</f>
        <v>9542</v>
      </c>
      <c r="N13" s="127">
        <f>'ACP_Agri_9(i)'!D13+'ACP_Agri_9(ii)'!D13+'ACP_Agri_9(ii)'!I13</f>
        <v>13330</v>
      </c>
      <c r="O13" s="127">
        <f>'ACP_Agri_9(i)'!E13+'ACP_Agri_9(ii)'!E13+'ACP_Agri_9(ii)'!J13</f>
        <v>235</v>
      </c>
      <c r="P13" s="127">
        <f>'ACP_Agri_9(i)'!F13+'ACP_Agri_9(ii)'!F13+'ACP_Agri_9(ii)'!K13</f>
        <v>1163.0199999999998</v>
      </c>
      <c r="Q13" s="275">
        <f t="shared" si="2"/>
        <v>8.7248312078019481</v>
      </c>
      <c r="R13" s="144"/>
      <c r="S13" s="144"/>
    </row>
    <row r="14" spans="1:19" ht="13.5" customHeight="1" x14ac:dyDescent="0.25">
      <c r="A14" s="160">
        <v>9</v>
      </c>
      <c r="B14" s="126" t="s">
        <v>14</v>
      </c>
      <c r="C14" s="127">
        <v>1669</v>
      </c>
      <c r="D14" s="127">
        <v>25854</v>
      </c>
      <c r="E14" s="127">
        <v>173</v>
      </c>
      <c r="F14" s="127">
        <v>4095.8899999999994</v>
      </c>
      <c r="G14" s="275">
        <f t="shared" si="0"/>
        <v>15.842384157190374</v>
      </c>
      <c r="H14" s="127">
        <v>3502</v>
      </c>
      <c r="I14" s="127">
        <v>30535</v>
      </c>
      <c r="J14" s="127">
        <v>650</v>
      </c>
      <c r="K14" s="127">
        <v>26007.659999999985</v>
      </c>
      <c r="L14" s="275">
        <f t="shared" si="1"/>
        <v>85.17327656787289</v>
      </c>
      <c r="M14" s="127">
        <f>'ACP_Agri_9(i)'!C14+'ACP_Agri_9(ii)'!C14+'ACP_Agri_9(ii)'!H14</f>
        <v>287484</v>
      </c>
      <c r="N14" s="127">
        <f>'ACP_Agri_9(i)'!D14+'ACP_Agri_9(ii)'!D14+'ACP_Agri_9(ii)'!I14</f>
        <v>542101</v>
      </c>
      <c r="O14" s="127">
        <f>'ACP_Agri_9(i)'!E14+'ACP_Agri_9(ii)'!E14+'ACP_Agri_9(ii)'!J14</f>
        <v>55343</v>
      </c>
      <c r="P14" s="127">
        <f>'ACP_Agri_9(i)'!F14+'ACP_Agri_9(ii)'!F14+'ACP_Agri_9(ii)'!K14</f>
        <v>134749.35</v>
      </c>
      <c r="Q14" s="275">
        <f t="shared" si="2"/>
        <v>24.856871689961835</v>
      </c>
      <c r="R14" s="144"/>
      <c r="S14" s="144"/>
    </row>
    <row r="15" spans="1:19" ht="13.5" customHeight="1" x14ac:dyDescent="0.25">
      <c r="A15" s="160">
        <v>10</v>
      </c>
      <c r="B15" s="126" t="s">
        <v>15</v>
      </c>
      <c r="C15" s="127">
        <v>2721</v>
      </c>
      <c r="D15" s="127">
        <v>16667</v>
      </c>
      <c r="E15" s="127">
        <v>15</v>
      </c>
      <c r="F15" s="127">
        <v>2754.0299999999997</v>
      </c>
      <c r="G15" s="275">
        <f t="shared" si="0"/>
        <v>16.523849523009538</v>
      </c>
      <c r="H15" s="127">
        <v>13611</v>
      </c>
      <c r="I15" s="127">
        <v>150354</v>
      </c>
      <c r="J15" s="127">
        <v>3261</v>
      </c>
      <c r="K15" s="127">
        <v>114563.84000000005</v>
      </c>
      <c r="L15" s="275">
        <f t="shared" si="1"/>
        <v>76.196070606701554</v>
      </c>
      <c r="M15" s="127">
        <f>'ACP_Agri_9(i)'!C15+'ACP_Agri_9(ii)'!C15+'ACP_Agri_9(ii)'!H15</f>
        <v>1024612</v>
      </c>
      <c r="N15" s="127">
        <f>'ACP_Agri_9(i)'!D15+'ACP_Agri_9(ii)'!D15+'ACP_Agri_9(ii)'!I15</f>
        <v>1816346</v>
      </c>
      <c r="O15" s="127">
        <f>'ACP_Agri_9(i)'!E15+'ACP_Agri_9(ii)'!E15+'ACP_Agri_9(ii)'!J15</f>
        <v>182035</v>
      </c>
      <c r="P15" s="127">
        <f>'ACP_Agri_9(i)'!F15+'ACP_Agri_9(ii)'!F15+'ACP_Agri_9(ii)'!K15</f>
        <v>544347.3200000003</v>
      </c>
      <c r="Q15" s="275">
        <f t="shared" si="2"/>
        <v>29.969362665483356</v>
      </c>
      <c r="R15" s="144"/>
      <c r="S15" s="144"/>
    </row>
    <row r="16" spans="1:19" ht="13.5" customHeight="1" x14ac:dyDescent="0.25">
      <c r="A16" s="160">
        <v>11</v>
      </c>
      <c r="B16" s="126" t="s">
        <v>16</v>
      </c>
      <c r="C16" s="127">
        <v>607</v>
      </c>
      <c r="D16" s="127">
        <v>8357</v>
      </c>
      <c r="E16" s="127">
        <v>3</v>
      </c>
      <c r="F16" s="127">
        <v>4.6899999999999995</v>
      </c>
      <c r="G16" s="275">
        <f t="shared" si="0"/>
        <v>5.6120617446452067E-2</v>
      </c>
      <c r="H16" s="127">
        <v>1022</v>
      </c>
      <c r="I16" s="127">
        <v>2859</v>
      </c>
      <c r="J16" s="127">
        <v>60</v>
      </c>
      <c r="K16" s="127">
        <v>1603.23</v>
      </c>
      <c r="L16" s="275">
        <f t="shared" si="1"/>
        <v>56.076600209863585</v>
      </c>
      <c r="M16" s="127">
        <f>'ACP_Agri_9(i)'!C16+'ACP_Agri_9(ii)'!C16+'ACP_Agri_9(ii)'!H16</f>
        <v>87708</v>
      </c>
      <c r="N16" s="127">
        <f>'ACP_Agri_9(i)'!D16+'ACP_Agri_9(ii)'!D16+'ACP_Agri_9(ii)'!I16</f>
        <v>176784</v>
      </c>
      <c r="O16" s="127">
        <f>'ACP_Agri_9(i)'!E16+'ACP_Agri_9(ii)'!E16+'ACP_Agri_9(ii)'!J16</f>
        <v>12412</v>
      </c>
      <c r="P16" s="127">
        <f>'ACP_Agri_9(i)'!F16+'ACP_Agri_9(ii)'!F16+'ACP_Agri_9(ii)'!K16</f>
        <v>31719.1</v>
      </c>
      <c r="Q16" s="275">
        <f t="shared" si="2"/>
        <v>17.942291157570821</v>
      </c>
      <c r="R16" s="144"/>
      <c r="S16" s="144"/>
    </row>
    <row r="17" spans="1:19" ht="13.5" customHeight="1" x14ac:dyDescent="0.25">
      <c r="A17" s="160">
        <v>12</v>
      </c>
      <c r="B17" s="126" t="s">
        <v>17</v>
      </c>
      <c r="C17" s="127">
        <v>986</v>
      </c>
      <c r="D17" s="127">
        <v>16448</v>
      </c>
      <c r="E17" s="127">
        <v>375</v>
      </c>
      <c r="F17" s="127">
        <v>2077.4999999999995</v>
      </c>
      <c r="G17" s="275">
        <f t="shared" si="0"/>
        <v>12.630714980544743</v>
      </c>
      <c r="H17" s="127">
        <v>4442</v>
      </c>
      <c r="I17" s="127">
        <v>77176</v>
      </c>
      <c r="J17" s="127">
        <v>7943</v>
      </c>
      <c r="K17" s="127">
        <v>85530.82</v>
      </c>
      <c r="L17" s="275">
        <f t="shared" si="1"/>
        <v>110.82567119311703</v>
      </c>
      <c r="M17" s="127">
        <f>'ACP_Agri_9(i)'!C17+'ACP_Agri_9(ii)'!C17+'ACP_Agri_9(ii)'!H17</f>
        <v>270628</v>
      </c>
      <c r="N17" s="127">
        <f>'ACP_Agri_9(i)'!D17+'ACP_Agri_9(ii)'!D17+'ACP_Agri_9(ii)'!I17</f>
        <v>625509</v>
      </c>
      <c r="O17" s="127">
        <f>'ACP_Agri_9(i)'!E17+'ACP_Agri_9(ii)'!E17+'ACP_Agri_9(ii)'!J17</f>
        <v>110687</v>
      </c>
      <c r="P17" s="127">
        <f>'ACP_Agri_9(i)'!F17+'ACP_Agri_9(ii)'!F17+'ACP_Agri_9(ii)'!K17</f>
        <v>296809.26</v>
      </c>
      <c r="Q17" s="275">
        <f t="shared" si="2"/>
        <v>47.450837637827753</v>
      </c>
      <c r="R17" s="144"/>
      <c r="S17" s="144"/>
    </row>
    <row r="18" spans="1:19" s="151" customFormat="1" ht="13.5" customHeight="1" x14ac:dyDescent="0.2">
      <c r="A18" s="159"/>
      <c r="B18" s="128" t="s">
        <v>18</v>
      </c>
      <c r="C18" s="161">
        <f t="shared" ref="C18:K18" si="3">SUM(C6:C17)</f>
        <v>12581</v>
      </c>
      <c r="D18" s="161">
        <f t="shared" si="3"/>
        <v>207505</v>
      </c>
      <c r="E18" s="161">
        <f t="shared" si="3"/>
        <v>2204</v>
      </c>
      <c r="F18" s="161">
        <f t="shared" si="3"/>
        <v>38154.31</v>
      </c>
      <c r="G18" s="277">
        <f t="shared" si="0"/>
        <v>18.387176212621384</v>
      </c>
      <c r="H18" s="161">
        <f t="shared" si="3"/>
        <v>38378</v>
      </c>
      <c r="I18" s="161">
        <f t="shared" si="3"/>
        <v>515169</v>
      </c>
      <c r="J18" s="161">
        <f t="shared" si="3"/>
        <v>26086</v>
      </c>
      <c r="K18" s="161">
        <f t="shared" si="3"/>
        <v>382752.77</v>
      </c>
      <c r="L18" s="277">
        <f t="shared" si="1"/>
        <v>74.296545405488303</v>
      </c>
      <c r="M18" s="161">
        <f>'ACP_Agri_9(i)'!C18+'ACP_Agri_9(ii)'!C18+'ACP_Agri_9(ii)'!H18</f>
        <v>3416229</v>
      </c>
      <c r="N18" s="161">
        <f>'ACP_Agri_9(i)'!D18+'ACP_Agri_9(ii)'!D18+'ACP_Agri_9(ii)'!I18</f>
        <v>6260221</v>
      </c>
      <c r="O18" s="161">
        <f>'ACP_Agri_9(i)'!E18+'ACP_Agri_9(ii)'!E18+'ACP_Agri_9(ii)'!J18</f>
        <v>1364337</v>
      </c>
      <c r="P18" s="161">
        <f>'ACP_Agri_9(i)'!F18+'ACP_Agri_9(ii)'!F18+'ACP_Agri_9(ii)'!K18</f>
        <v>2552953.6100000008</v>
      </c>
      <c r="Q18" s="277">
        <f t="shared" si="2"/>
        <v>40.780566852192614</v>
      </c>
      <c r="R18" s="145"/>
      <c r="S18" s="145"/>
    </row>
    <row r="19" spans="1:19" ht="13.5" customHeight="1" x14ac:dyDescent="0.25">
      <c r="A19" s="160">
        <v>13</v>
      </c>
      <c r="B19" s="126" t="s">
        <v>19</v>
      </c>
      <c r="C19" s="127">
        <v>557</v>
      </c>
      <c r="D19" s="127">
        <v>10677</v>
      </c>
      <c r="E19" s="127">
        <v>16</v>
      </c>
      <c r="F19" s="127">
        <v>2225.87</v>
      </c>
      <c r="G19" s="275">
        <f t="shared" si="0"/>
        <v>20.84733539383722</v>
      </c>
      <c r="H19" s="127">
        <v>4284</v>
      </c>
      <c r="I19" s="127">
        <v>81911</v>
      </c>
      <c r="J19" s="127">
        <v>812</v>
      </c>
      <c r="K19" s="127">
        <v>154070.20000000007</v>
      </c>
      <c r="L19" s="275">
        <f t="shared" si="1"/>
        <v>188.09463930363452</v>
      </c>
      <c r="M19" s="127">
        <f>'ACP_Agri_9(i)'!C19+'ACP_Agri_9(ii)'!C19+'ACP_Agri_9(ii)'!H19</f>
        <v>85137</v>
      </c>
      <c r="N19" s="127">
        <f>'ACP_Agri_9(i)'!D19+'ACP_Agri_9(ii)'!D19+'ACP_Agri_9(ii)'!I19</f>
        <v>246787</v>
      </c>
      <c r="O19" s="127">
        <f>'ACP_Agri_9(i)'!E19+'ACP_Agri_9(ii)'!E19+'ACP_Agri_9(ii)'!J19</f>
        <v>63924</v>
      </c>
      <c r="P19" s="127">
        <f>'ACP_Agri_9(i)'!F19+'ACP_Agri_9(ii)'!F19+'ACP_Agri_9(ii)'!K19</f>
        <v>275531.74000000005</v>
      </c>
      <c r="Q19" s="275">
        <f t="shared" si="2"/>
        <v>111.64759083744283</v>
      </c>
      <c r="R19" s="144"/>
      <c r="S19" s="144"/>
    </row>
    <row r="20" spans="1:19" ht="13.5" customHeight="1" x14ac:dyDescent="0.25">
      <c r="A20" s="160">
        <v>14</v>
      </c>
      <c r="B20" s="126" t="s">
        <v>20</v>
      </c>
      <c r="C20" s="127">
        <v>189</v>
      </c>
      <c r="D20" s="127">
        <v>4074</v>
      </c>
      <c r="E20" s="127">
        <v>34</v>
      </c>
      <c r="F20" s="127">
        <v>127.14999999999999</v>
      </c>
      <c r="G20" s="275">
        <f t="shared" si="0"/>
        <v>3.1210112911143839</v>
      </c>
      <c r="H20" s="127">
        <v>385</v>
      </c>
      <c r="I20" s="127">
        <v>6811</v>
      </c>
      <c r="J20" s="127">
        <v>1945</v>
      </c>
      <c r="K20" s="127">
        <v>1345.4999999999998</v>
      </c>
      <c r="L20" s="275">
        <f t="shared" si="1"/>
        <v>19.75480839817941</v>
      </c>
      <c r="M20" s="127">
        <f>'ACP_Agri_9(i)'!C20+'ACP_Agri_9(ii)'!C20+'ACP_Agri_9(ii)'!H20</f>
        <v>22287</v>
      </c>
      <c r="N20" s="127">
        <f>'ACP_Agri_9(i)'!D20+'ACP_Agri_9(ii)'!D20+'ACP_Agri_9(ii)'!I20</f>
        <v>54002</v>
      </c>
      <c r="O20" s="127">
        <f>'ACP_Agri_9(i)'!E20+'ACP_Agri_9(ii)'!E20+'ACP_Agri_9(ii)'!J20</f>
        <v>7380</v>
      </c>
      <c r="P20" s="127">
        <f>'ACP_Agri_9(i)'!F20+'ACP_Agri_9(ii)'!F20+'ACP_Agri_9(ii)'!K20</f>
        <v>8104.89</v>
      </c>
      <c r="Q20" s="275">
        <f t="shared" si="2"/>
        <v>15.008499685196844</v>
      </c>
      <c r="R20" s="144"/>
      <c r="S20" s="144"/>
    </row>
    <row r="21" spans="1:19" ht="13.5" customHeight="1" x14ac:dyDescent="0.25">
      <c r="A21" s="160">
        <v>15</v>
      </c>
      <c r="B21" s="126" t="s">
        <v>21</v>
      </c>
      <c r="C21" s="127">
        <v>0</v>
      </c>
      <c r="D21" s="127">
        <v>0</v>
      </c>
      <c r="E21" s="127">
        <v>0</v>
      </c>
      <c r="F21" s="127">
        <v>0</v>
      </c>
      <c r="G21" s="275" t="e">
        <f t="shared" si="0"/>
        <v>#DIV/0!</v>
      </c>
      <c r="H21" s="127">
        <v>4</v>
      </c>
      <c r="I21" s="127">
        <v>98</v>
      </c>
      <c r="J21" s="127">
        <v>11</v>
      </c>
      <c r="K21" s="127">
        <v>24.36</v>
      </c>
      <c r="L21" s="275">
        <v>0</v>
      </c>
      <c r="M21" s="127">
        <f>'ACP_Agri_9(i)'!C21+'ACP_Agri_9(ii)'!C21+'ACP_Agri_9(ii)'!H21</f>
        <v>111</v>
      </c>
      <c r="N21" s="127">
        <f>'ACP_Agri_9(i)'!D21+'ACP_Agri_9(ii)'!D21+'ACP_Agri_9(ii)'!I21</f>
        <v>763</v>
      </c>
      <c r="O21" s="127">
        <f>'ACP_Agri_9(i)'!E21+'ACP_Agri_9(ii)'!E21+'ACP_Agri_9(ii)'!J21</f>
        <v>777</v>
      </c>
      <c r="P21" s="127">
        <f>'ACP_Agri_9(i)'!F21+'ACP_Agri_9(ii)'!F21+'ACP_Agri_9(ii)'!K21</f>
        <v>1199.6299999999999</v>
      </c>
      <c r="Q21" s="275">
        <f t="shared" si="2"/>
        <v>157.22542595019658</v>
      </c>
      <c r="R21" s="144"/>
      <c r="S21" s="144"/>
    </row>
    <row r="22" spans="1:19" ht="13.5" customHeight="1" x14ac:dyDescent="0.25">
      <c r="A22" s="160">
        <v>16</v>
      </c>
      <c r="B22" s="126" t="s">
        <v>22</v>
      </c>
      <c r="C22" s="127">
        <v>2</v>
      </c>
      <c r="D22" s="127">
        <v>51</v>
      </c>
      <c r="E22" s="127">
        <v>0</v>
      </c>
      <c r="F22" s="127">
        <v>0</v>
      </c>
      <c r="G22" s="275">
        <f t="shared" si="0"/>
        <v>0</v>
      </c>
      <c r="H22" s="127">
        <v>43</v>
      </c>
      <c r="I22" s="127">
        <v>834</v>
      </c>
      <c r="J22" s="127">
        <v>0</v>
      </c>
      <c r="K22" s="127">
        <v>0</v>
      </c>
      <c r="L22" s="275">
        <f t="shared" si="1"/>
        <v>0</v>
      </c>
      <c r="M22" s="127">
        <f>'ACP_Agri_9(i)'!C22+'ACP_Agri_9(ii)'!C22+'ACP_Agri_9(ii)'!H22</f>
        <v>536</v>
      </c>
      <c r="N22" s="127">
        <f>'ACP_Agri_9(i)'!D22+'ACP_Agri_9(ii)'!D22+'ACP_Agri_9(ii)'!I22</f>
        <v>1430</v>
      </c>
      <c r="O22" s="127">
        <f>'ACP_Agri_9(i)'!E22+'ACP_Agri_9(ii)'!E22+'ACP_Agri_9(ii)'!J22</f>
        <v>3</v>
      </c>
      <c r="P22" s="127">
        <f>'ACP_Agri_9(i)'!F22+'ACP_Agri_9(ii)'!F22+'ACP_Agri_9(ii)'!K22</f>
        <v>1.24</v>
      </c>
      <c r="Q22" s="275">
        <f t="shared" si="2"/>
        <v>8.6713286713286708E-2</v>
      </c>
      <c r="R22" s="144"/>
      <c r="S22" s="144"/>
    </row>
    <row r="23" spans="1:19" ht="13.5" customHeight="1" x14ac:dyDescent="0.25">
      <c r="A23" s="160">
        <v>17</v>
      </c>
      <c r="B23" s="126" t="s">
        <v>23</v>
      </c>
      <c r="C23" s="127">
        <v>126</v>
      </c>
      <c r="D23" s="127">
        <v>2542</v>
      </c>
      <c r="E23" s="127">
        <v>0</v>
      </c>
      <c r="F23" s="127">
        <v>0</v>
      </c>
      <c r="G23" s="275">
        <f t="shared" si="0"/>
        <v>0</v>
      </c>
      <c r="H23" s="127">
        <v>228</v>
      </c>
      <c r="I23" s="127">
        <v>3292</v>
      </c>
      <c r="J23" s="127">
        <v>0</v>
      </c>
      <c r="K23" s="127">
        <v>0</v>
      </c>
      <c r="L23" s="275">
        <f t="shared" si="1"/>
        <v>0</v>
      </c>
      <c r="M23" s="127">
        <f>'ACP_Agri_9(i)'!C23+'ACP_Agri_9(ii)'!C23+'ACP_Agri_9(ii)'!H23</f>
        <v>31909</v>
      </c>
      <c r="N23" s="127">
        <f>'ACP_Agri_9(i)'!D23+'ACP_Agri_9(ii)'!D23+'ACP_Agri_9(ii)'!I23</f>
        <v>61854</v>
      </c>
      <c r="O23" s="127">
        <f>'ACP_Agri_9(i)'!E23+'ACP_Agri_9(ii)'!E23+'ACP_Agri_9(ii)'!J23</f>
        <v>10292</v>
      </c>
      <c r="P23" s="127">
        <f>'ACP_Agri_9(i)'!F23+'ACP_Agri_9(ii)'!F23+'ACP_Agri_9(ii)'!K23</f>
        <v>22243.650000000005</v>
      </c>
      <c r="Q23" s="275">
        <f t="shared" si="2"/>
        <v>35.961538461538467</v>
      </c>
      <c r="R23" s="144"/>
      <c r="S23" s="144"/>
    </row>
    <row r="24" spans="1:19" ht="13.5" customHeight="1" x14ac:dyDescent="0.25">
      <c r="A24" s="160">
        <v>18</v>
      </c>
      <c r="B24" s="126" t="s">
        <v>24</v>
      </c>
      <c r="C24" s="127">
        <v>3</v>
      </c>
      <c r="D24" s="127">
        <v>77</v>
      </c>
      <c r="E24" s="127">
        <v>1</v>
      </c>
      <c r="F24" s="127">
        <v>0</v>
      </c>
      <c r="G24" s="275">
        <f t="shared" si="0"/>
        <v>0</v>
      </c>
      <c r="H24" s="127">
        <v>21</v>
      </c>
      <c r="I24" s="127">
        <v>489</v>
      </c>
      <c r="J24" s="127">
        <v>0</v>
      </c>
      <c r="K24" s="127">
        <v>0</v>
      </c>
      <c r="L24" s="275">
        <f t="shared" si="1"/>
        <v>0</v>
      </c>
      <c r="M24" s="127">
        <f>'ACP_Agri_9(i)'!C24+'ACP_Agri_9(ii)'!C24+'ACP_Agri_9(ii)'!H24</f>
        <v>112</v>
      </c>
      <c r="N24" s="127">
        <f>'ACP_Agri_9(i)'!D24+'ACP_Agri_9(ii)'!D24+'ACP_Agri_9(ii)'!I24</f>
        <v>1042</v>
      </c>
      <c r="O24" s="127">
        <f>'ACP_Agri_9(i)'!E24+'ACP_Agri_9(ii)'!E24+'ACP_Agri_9(ii)'!J24</f>
        <v>9</v>
      </c>
      <c r="P24" s="127">
        <f>'ACP_Agri_9(i)'!F24+'ACP_Agri_9(ii)'!F24+'ACP_Agri_9(ii)'!K24</f>
        <v>23.26</v>
      </c>
      <c r="Q24" s="275">
        <f t="shared" si="2"/>
        <v>2.2322456813819578</v>
      </c>
      <c r="R24" s="144"/>
      <c r="S24" s="144"/>
    </row>
    <row r="25" spans="1:19" ht="13.5" customHeight="1" x14ac:dyDescent="0.25">
      <c r="A25" s="160">
        <v>19</v>
      </c>
      <c r="B25" s="126" t="s">
        <v>25</v>
      </c>
      <c r="C25" s="127">
        <v>21</v>
      </c>
      <c r="D25" s="127">
        <v>3417</v>
      </c>
      <c r="E25" s="127">
        <v>3</v>
      </c>
      <c r="F25" s="127">
        <v>1226.75</v>
      </c>
      <c r="G25" s="275">
        <f t="shared" si="0"/>
        <v>35.901375475563363</v>
      </c>
      <c r="H25" s="127">
        <v>149</v>
      </c>
      <c r="I25" s="127">
        <v>1843</v>
      </c>
      <c r="J25" s="127">
        <v>5</v>
      </c>
      <c r="K25" s="127">
        <v>2444.7200000000003</v>
      </c>
      <c r="L25" s="275">
        <f t="shared" si="1"/>
        <v>132.6489419424851</v>
      </c>
      <c r="M25" s="127">
        <f>'ACP_Agri_9(i)'!C25+'ACP_Agri_9(ii)'!C25+'ACP_Agri_9(ii)'!H25</f>
        <v>7535</v>
      </c>
      <c r="N25" s="127">
        <f>'ACP_Agri_9(i)'!D25+'ACP_Agri_9(ii)'!D25+'ACP_Agri_9(ii)'!I25</f>
        <v>28249</v>
      </c>
      <c r="O25" s="127">
        <f>'ACP_Agri_9(i)'!E25+'ACP_Agri_9(ii)'!E25+'ACP_Agri_9(ii)'!J25</f>
        <v>5419</v>
      </c>
      <c r="P25" s="127">
        <f>'ACP_Agri_9(i)'!F25+'ACP_Agri_9(ii)'!F25+'ACP_Agri_9(ii)'!K25</f>
        <v>14425.219999999998</v>
      </c>
      <c r="Q25" s="275">
        <f t="shared" si="2"/>
        <v>51.064533257814425</v>
      </c>
      <c r="R25" s="144"/>
      <c r="S25" s="144"/>
    </row>
    <row r="26" spans="1:19" ht="13.5" customHeight="1" x14ac:dyDescent="0.25">
      <c r="A26" s="160">
        <v>20</v>
      </c>
      <c r="B26" s="126" t="s">
        <v>26</v>
      </c>
      <c r="C26" s="127">
        <v>1262</v>
      </c>
      <c r="D26" s="127">
        <v>21082</v>
      </c>
      <c r="E26" s="127">
        <v>109</v>
      </c>
      <c r="F26" s="127">
        <v>3975.3800000000006</v>
      </c>
      <c r="G26" s="275">
        <f t="shared" si="0"/>
        <v>18.856749833981599</v>
      </c>
      <c r="H26" s="127">
        <v>6458</v>
      </c>
      <c r="I26" s="127">
        <v>128481</v>
      </c>
      <c r="J26" s="127">
        <v>1671</v>
      </c>
      <c r="K26" s="127">
        <v>196751.70000000007</v>
      </c>
      <c r="L26" s="275">
        <f t="shared" si="1"/>
        <v>153.13680622037506</v>
      </c>
      <c r="M26" s="127">
        <f>'ACP_Agri_9(i)'!C26+'ACP_Agri_9(ii)'!C26+'ACP_Agri_9(ii)'!H26</f>
        <v>438125</v>
      </c>
      <c r="N26" s="127">
        <f>'ACP_Agri_9(i)'!D26+'ACP_Agri_9(ii)'!D26+'ACP_Agri_9(ii)'!I26</f>
        <v>1330880</v>
      </c>
      <c r="O26" s="127">
        <f>'ACP_Agri_9(i)'!E26+'ACP_Agri_9(ii)'!E26+'ACP_Agri_9(ii)'!J26</f>
        <v>188448</v>
      </c>
      <c r="P26" s="127">
        <f>'ACP_Agri_9(i)'!F26+'ACP_Agri_9(ii)'!F26+'ACP_Agri_9(ii)'!K26</f>
        <v>542974.50000000023</v>
      </c>
      <c r="Q26" s="275">
        <f t="shared" si="2"/>
        <v>40.798156107237332</v>
      </c>
      <c r="R26" s="144"/>
      <c r="S26" s="144"/>
    </row>
    <row r="27" spans="1:19" ht="13.5" customHeight="1" x14ac:dyDescent="0.25">
      <c r="A27" s="160">
        <v>21</v>
      </c>
      <c r="B27" s="126" t="s">
        <v>27</v>
      </c>
      <c r="C27" s="127">
        <v>1002</v>
      </c>
      <c r="D27" s="127">
        <v>16070</v>
      </c>
      <c r="E27" s="127">
        <v>1</v>
      </c>
      <c r="F27" s="127">
        <v>500</v>
      </c>
      <c r="G27" s="275">
        <f t="shared" si="0"/>
        <v>3.1113876789047916</v>
      </c>
      <c r="H27" s="127">
        <v>4031</v>
      </c>
      <c r="I27" s="127">
        <v>32701</v>
      </c>
      <c r="J27" s="127">
        <v>223</v>
      </c>
      <c r="K27" s="127">
        <v>22708.339999999997</v>
      </c>
      <c r="L27" s="275">
        <f t="shared" si="1"/>
        <v>69.442341212806937</v>
      </c>
      <c r="M27" s="127">
        <f>'ACP_Agri_9(i)'!C27+'ACP_Agri_9(ii)'!C27+'ACP_Agri_9(ii)'!H27</f>
        <v>328918</v>
      </c>
      <c r="N27" s="127">
        <f>'ACP_Agri_9(i)'!D27+'ACP_Agri_9(ii)'!D27+'ACP_Agri_9(ii)'!I27</f>
        <v>608404</v>
      </c>
      <c r="O27" s="127">
        <f>'ACP_Agri_9(i)'!E27+'ACP_Agri_9(ii)'!E27+'ACP_Agri_9(ii)'!J27</f>
        <v>100824</v>
      </c>
      <c r="P27" s="127">
        <f>'ACP_Agri_9(i)'!F27+'ACP_Agri_9(ii)'!F27+'ACP_Agri_9(ii)'!K27</f>
        <v>230569.96999999994</v>
      </c>
      <c r="Q27" s="275">
        <f t="shared" si="2"/>
        <v>37.897510535762407</v>
      </c>
      <c r="R27" s="144"/>
      <c r="S27" s="144"/>
    </row>
    <row r="28" spans="1:19" ht="13.5" customHeight="1" x14ac:dyDescent="0.25">
      <c r="A28" s="160">
        <v>22</v>
      </c>
      <c r="B28" s="126" t="s">
        <v>28</v>
      </c>
      <c r="C28" s="127">
        <v>333</v>
      </c>
      <c r="D28" s="127">
        <v>5713</v>
      </c>
      <c r="E28" s="127">
        <v>2</v>
      </c>
      <c r="F28" s="127">
        <v>254.5</v>
      </c>
      <c r="G28" s="275">
        <f t="shared" si="0"/>
        <v>4.4547523192718366</v>
      </c>
      <c r="H28" s="127">
        <v>1343</v>
      </c>
      <c r="I28" s="127">
        <v>18854</v>
      </c>
      <c r="J28" s="127">
        <v>329</v>
      </c>
      <c r="K28" s="127">
        <v>4740.1499999999987</v>
      </c>
      <c r="L28" s="275">
        <f t="shared" si="1"/>
        <v>25.141349315795051</v>
      </c>
      <c r="M28" s="127">
        <f>'ACP_Agri_9(i)'!C28+'ACP_Agri_9(ii)'!C28+'ACP_Agri_9(ii)'!H28</f>
        <v>52928</v>
      </c>
      <c r="N28" s="127">
        <f>'ACP_Agri_9(i)'!D28+'ACP_Agri_9(ii)'!D28+'ACP_Agri_9(ii)'!I28</f>
        <v>115767</v>
      </c>
      <c r="O28" s="127">
        <f>'ACP_Agri_9(i)'!E28+'ACP_Agri_9(ii)'!E28+'ACP_Agri_9(ii)'!J28</f>
        <v>11549</v>
      </c>
      <c r="P28" s="127">
        <f>'ACP_Agri_9(i)'!F28+'ACP_Agri_9(ii)'!F28+'ACP_Agri_9(ii)'!K28</f>
        <v>27036.429999999997</v>
      </c>
      <c r="Q28" s="275">
        <f t="shared" si="2"/>
        <v>23.354176924339402</v>
      </c>
      <c r="R28" s="144"/>
      <c r="S28" s="144"/>
    </row>
    <row r="29" spans="1:19" ht="13.5" customHeight="1" x14ac:dyDescent="0.25">
      <c r="A29" s="160">
        <v>23</v>
      </c>
      <c r="B29" s="126" t="s">
        <v>29</v>
      </c>
      <c r="C29" s="127">
        <v>206</v>
      </c>
      <c r="D29" s="127">
        <v>4109</v>
      </c>
      <c r="E29" s="127">
        <v>40</v>
      </c>
      <c r="F29" s="127">
        <v>64.53</v>
      </c>
      <c r="G29" s="275">
        <f t="shared" si="0"/>
        <v>1.5704550985641275</v>
      </c>
      <c r="H29" s="127">
        <v>366</v>
      </c>
      <c r="I29" s="127">
        <v>4002</v>
      </c>
      <c r="J29" s="127">
        <v>47</v>
      </c>
      <c r="K29" s="127">
        <v>4324.49</v>
      </c>
      <c r="L29" s="275">
        <f t="shared" si="1"/>
        <v>108.05822088955522</v>
      </c>
      <c r="M29" s="127">
        <f>'ACP_Agri_9(i)'!C29+'ACP_Agri_9(ii)'!C29+'ACP_Agri_9(ii)'!H29</f>
        <v>67627</v>
      </c>
      <c r="N29" s="127">
        <f>'ACP_Agri_9(i)'!D29+'ACP_Agri_9(ii)'!D29+'ACP_Agri_9(ii)'!I29</f>
        <v>153028</v>
      </c>
      <c r="O29" s="127">
        <f>'ACP_Agri_9(i)'!E29+'ACP_Agri_9(ii)'!E29+'ACP_Agri_9(ii)'!J29</f>
        <v>68741</v>
      </c>
      <c r="P29" s="127">
        <f>'ACP_Agri_9(i)'!F29+'ACP_Agri_9(ii)'!F29+'ACP_Agri_9(ii)'!K29</f>
        <v>73290.179999999993</v>
      </c>
      <c r="Q29" s="275">
        <f t="shared" si="2"/>
        <v>47.89331364194787</v>
      </c>
      <c r="R29" s="144"/>
      <c r="S29" s="144"/>
    </row>
    <row r="30" spans="1:19" ht="13.5" customHeight="1" x14ac:dyDescent="0.25">
      <c r="A30" s="160">
        <v>24</v>
      </c>
      <c r="B30" s="126" t="s">
        <v>30</v>
      </c>
      <c r="C30" s="127">
        <v>199</v>
      </c>
      <c r="D30" s="127">
        <v>3984</v>
      </c>
      <c r="E30" s="127">
        <v>1</v>
      </c>
      <c r="F30" s="127">
        <v>145.88999999999999</v>
      </c>
      <c r="G30" s="275">
        <f t="shared" si="0"/>
        <v>3.6618975903614452</v>
      </c>
      <c r="H30" s="127">
        <v>738</v>
      </c>
      <c r="I30" s="127">
        <v>8659</v>
      </c>
      <c r="J30" s="127">
        <v>0</v>
      </c>
      <c r="K30" s="127">
        <v>0</v>
      </c>
      <c r="L30" s="275">
        <f t="shared" si="1"/>
        <v>0</v>
      </c>
      <c r="M30" s="127">
        <f>'ACP_Agri_9(i)'!C30+'ACP_Agri_9(ii)'!C30+'ACP_Agri_9(ii)'!H30</f>
        <v>236316</v>
      </c>
      <c r="N30" s="127">
        <f>'ACP_Agri_9(i)'!D30+'ACP_Agri_9(ii)'!D30+'ACP_Agri_9(ii)'!I30</f>
        <v>453925</v>
      </c>
      <c r="O30" s="127">
        <f>'ACP_Agri_9(i)'!E30+'ACP_Agri_9(ii)'!E30+'ACP_Agri_9(ii)'!J30</f>
        <v>253580</v>
      </c>
      <c r="P30" s="127">
        <f>'ACP_Agri_9(i)'!F30+'ACP_Agri_9(ii)'!F30+'ACP_Agri_9(ii)'!K30</f>
        <v>178506.51000000004</v>
      </c>
      <c r="Q30" s="275">
        <f t="shared" si="2"/>
        <v>39.325110976482904</v>
      </c>
      <c r="R30" s="144"/>
      <c r="S30" s="144"/>
    </row>
    <row r="31" spans="1:19" ht="13.5" customHeight="1" x14ac:dyDescent="0.25">
      <c r="A31" s="160">
        <v>25</v>
      </c>
      <c r="B31" s="126" t="s">
        <v>31</v>
      </c>
      <c r="C31" s="127">
        <v>1</v>
      </c>
      <c r="D31" s="127">
        <v>38</v>
      </c>
      <c r="E31" s="127">
        <v>0</v>
      </c>
      <c r="F31" s="127">
        <v>0</v>
      </c>
      <c r="G31" s="275">
        <f t="shared" si="0"/>
        <v>0</v>
      </c>
      <c r="H31" s="127">
        <v>63</v>
      </c>
      <c r="I31" s="127">
        <v>1115</v>
      </c>
      <c r="J31" s="127">
        <v>0</v>
      </c>
      <c r="K31" s="127">
        <v>0</v>
      </c>
      <c r="L31" s="275">
        <f t="shared" si="1"/>
        <v>0</v>
      </c>
      <c r="M31" s="127">
        <f>'ACP_Agri_9(i)'!C31+'ACP_Agri_9(ii)'!C31+'ACP_Agri_9(ii)'!H31</f>
        <v>88</v>
      </c>
      <c r="N31" s="127">
        <f>'ACP_Agri_9(i)'!D31+'ACP_Agri_9(ii)'!D31+'ACP_Agri_9(ii)'!I31</f>
        <v>1275</v>
      </c>
      <c r="O31" s="127">
        <f>'ACP_Agri_9(i)'!E31+'ACP_Agri_9(ii)'!E31+'ACP_Agri_9(ii)'!J31</f>
        <v>0</v>
      </c>
      <c r="P31" s="127">
        <f>'ACP_Agri_9(i)'!F31+'ACP_Agri_9(ii)'!F31+'ACP_Agri_9(ii)'!K31</f>
        <v>0</v>
      </c>
      <c r="Q31" s="275">
        <f t="shared" si="2"/>
        <v>0</v>
      </c>
      <c r="R31" s="144"/>
      <c r="S31" s="144"/>
    </row>
    <row r="32" spans="1:19" ht="13.5" customHeight="1" x14ac:dyDescent="0.25">
      <c r="A32" s="160">
        <v>26</v>
      </c>
      <c r="B32" s="126" t="s">
        <v>32</v>
      </c>
      <c r="C32" s="127">
        <v>3</v>
      </c>
      <c r="D32" s="127">
        <v>77</v>
      </c>
      <c r="E32" s="127">
        <v>1</v>
      </c>
      <c r="F32" s="127">
        <v>2.0499999999999998</v>
      </c>
      <c r="G32" s="275">
        <f t="shared" si="0"/>
        <v>2.662337662337662</v>
      </c>
      <c r="H32" s="127">
        <v>100</v>
      </c>
      <c r="I32" s="127">
        <v>1971</v>
      </c>
      <c r="J32" s="127">
        <v>5</v>
      </c>
      <c r="K32" s="127">
        <v>317.25</v>
      </c>
      <c r="L32" s="275">
        <f t="shared" si="1"/>
        <v>16.095890410958905</v>
      </c>
      <c r="M32" s="127">
        <f>'ACP_Agri_9(i)'!C32+'ACP_Agri_9(ii)'!C32+'ACP_Agri_9(ii)'!H32</f>
        <v>631</v>
      </c>
      <c r="N32" s="127">
        <f>'ACP_Agri_9(i)'!D32+'ACP_Agri_9(ii)'!D32+'ACP_Agri_9(ii)'!I32</f>
        <v>3448</v>
      </c>
      <c r="O32" s="127">
        <f>'ACP_Agri_9(i)'!E32+'ACP_Agri_9(ii)'!E32+'ACP_Agri_9(ii)'!J32</f>
        <v>35</v>
      </c>
      <c r="P32" s="127">
        <f>'ACP_Agri_9(i)'!F32+'ACP_Agri_9(ii)'!F32+'ACP_Agri_9(ii)'!K32</f>
        <v>390.31</v>
      </c>
      <c r="Q32" s="275">
        <f t="shared" si="2"/>
        <v>11.319895591647331</v>
      </c>
      <c r="R32" s="144"/>
      <c r="S32" s="144"/>
    </row>
    <row r="33" spans="1:19" ht="13.5" customHeight="1" x14ac:dyDescent="0.25">
      <c r="A33" s="160">
        <v>27</v>
      </c>
      <c r="B33" s="126" t="s">
        <v>33</v>
      </c>
      <c r="C33" s="127">
        <v>3</v>
      </c>
      <c r="D33" s="127">
        <v>77</v>
      </c>
      <c r="E33" s="127">
        <v>0</v>
      </c>
      <c r="F33" s="127">
        <v>0</v>
      </c>
      <c r="G33" s="275">
        <f t="shared" si="0"/>
        <v>0</v>
      </c>
      <c r="H33" s="127">
        <v>74</v>
      </c>
      <c r="I33" s="127">
        <v>1353</v>
      </c>
      <c r="J33" s="127">
        <v>0</v>
      </c>
      <c r="K33" s="127">
        <v>0</v>
      </c>
      <c r="L33" s="275">
        <f t="shared" si="1"/>
        <v>0</v>
      </c>
      <c r="M33" s="127">
        <f>'ACP_Agri_9(i)'!C33+'ACP_Agri_9(ii)'!C33+'ACP_Agri_9(ii)'!H33</f>
        <v>95</v>
      </c>
      <c r="N33" s="127">
        <f>'ACP_Agri_9(i)'!D33+'ACP_Agri_9(ii)'!D33+'ACP_Agri_9(ii)'!I33</f>
        <v>1510</v>
      </c>
      <c r="O33" s="127">
        <f>'ACP_Agri_9(i)'!E33+'ACP_Agri_9(ii)'!E33+'ACP_Agri_9(ii)'!J33</f>
        <v>0</v>
      </c>
      <c r="P33" s="127">
        <f>'ACP_Agri_9(i)'!F33+'ACP_Agri_9(ii)'!F33+'ACP_Agri_9(ii)'!K33</f>
        <v>0</v>
      </c>
      <c r="Q33" s="275">
        <f t="shared" si="2"/>
        <v>0</v>
      </c>
      <c r="R33" s="144"/>
      <c r="S33" s="144"/>
    </row>
    <row r="34" spans="1:19" ht="13.5" customHeight="1" x14ac:dyDescent="0.25">
      <c r="A34" s="160">
        <v>28</v>
      </c>
      <c r="B34" s="126" t="s">
        <v>34</v>
      </c>
      <c r="C34" s="127">
        <v>220</v>
      </c>
      <c r="D34" s="127">
        <v>4659</v>
      </c>
      <c r="E34" s="127">
        <v>43</v>
      </c>
      <c r="F34" s="127">
        <v>636.82000000000005</v>
      </c>
      <c r="G34" s="275">
        <f t="shared" si="0"/>
        <v>13.668598411676326</v>
      </c>
      <c r="H34" s="127">
        <v>1367</v>
      </c>
      <c r="I34" s="127">
        <v>92924</v>
      </c>
      <c r="J34" s="127">
        <v>322</v>
      </c>
      <c r="K34" s="127">
        <v>88501.800000000017</v>
      </c>
      <c r="L34" s="275">
        <f t="shared" si="1"/>
        <v>95.241057208040999</v>
      </c>
      <c r="M34" s="127">
        <f>'ACP_Agri_9(i)'!C34+'ACP_Agri_9(ii)'!C34+'ACP_Agri_9(ii)'!H34</f>
        <v>141388</v>
      </c>
      <c r="N34" s="127">
        <f>'ACP_Agri_9(i)'!D34+'ACP_Agri_9(ii)'!D34+'ACP_Agri_9(ii)'!I34</f>
        <v>382114</v>
      </c>
      <c r="O34" s="127">
        <f>'ACP_Agri_9(i)'!E34+'ACP_Agri_9(ii)'!E34+'ACP_Agri_9(ii)'!J34</f>
        <v>122966</v>
      </c>
      <c r="P34" s="127">
        <f>'ACP_Agri_9(i)'!F34+'ACP_Agri_9(ii)'!F34+'ACP_Agri_9(ii)'!K34</f>
        <v>190781.81</v>
      </c>
      <c r="Q34" s="275">
        <f t="shared" si="2"/>
        <v>49.927982225199813</v>
      </c>
      <c r="R34" s="144"/>
      <c r="S34" s="144"/>
    </row>
    <row r="35" spans="1:19" ht="13.5" customHeight="1" x14ac:dyDescent="0.25">
      <c r="A35" s="160">
        <v>29</v>
      </c>
      <c r="B35" s="126" t="s">
        <v>35</v>
      </c>
      <c r="C35" s="127">
        <v>6</v>
      </c>
      <c r="D35" s="127">
        <v>162</v>
      </c>
      <c r="E35" s="127">
        <v>0</v>
      </c>
      <c r="F35" s="127">
        <v>0</v>
      </c>
      <c r="G35" s="275">
        <f t="shared" si="0"/>
        <v>0</v>
      </c>
      <c r="H35" s="127">
        <v>75</v>
      </c>
      <c r="I35" s="127">
        <v>1390</v>
      </c>
      <c r="J35" s="127">
        <v>0</v>
      </c>
      <c r="K35" s="127">
        <v>0</v>
      </c>
      <c r="L35" s="275">
        <f t="shared" si="1"/>
        <v>0</v>
      </c>
      <c r="M35" s="127">
        <f>'ACP_Agri_9(i)'!C35+'ACP_Agri_9(ii)'!C35+'ACP_Agri_9(ii)'!H35</f>
        <v>631</v>
      </c>
      <c r="N35" s="127">
        <f>'ACP_Agri_9(i)'!D35+'ACP_Agri_9(ii)'!D35+'ACP_Agri_9(ii)'!I35</f>
        <v>2970</v>
      </c>
      <c r="O35" s="127">
        <f>'ACP_Agri_9(i)'!E35+'ACP_Agri_9(ii)'!E35+'ACP_Agri_9(ii)'!J35</f>
        <v>26</v>
      </c>
      <c r="P35" s="127">
        <f>'ACP_Agri_9(i)'!F35+'ACP_Agri_9(ii)'!F35+'ACP_Agri_9(ii)'!K35</f>
        <v>55.51</v>
      </c>
      <c r="Q35" s="275">
        <f t="shared" si="2"/>
        <v>1.869023569023569</v>
      </c>
      <c r="R35" s="144"/>
      <c r="S35" s="144"/>
    </row>
    <row r="36" spans="1:19" ht="13.5" customHeight="1" x14ac:dyDescent="0.25">
      <c r="A36" s="160">
        <v>30</v>
      </c>
      <c r="B36" s="126" t="s">
        <v>36</v>
      </c>
      <c r="C36" s="127">
        <v>99</v>
      </c>
      <c r="D36" s="127">
        <v>1634</v>
      </c>
      <c r="E36" s="127">
        <v>1</v>
      </c>
      <c r="F36" s="127">
        <v>24.67</v>
      </c>
      <c r="G36" s="275">
        <f t="shared" si="0"/>
        <v>1.5097919216646267</v>
      </c>
      <c r="H36" s="127">
        <v>337</v>
      </c>
      <c r="I36" s="127">
        <v>4962</v>
      </c>
      <c r="J36" s="127">
        <v>2</v>
      </c>
      <c r="K36" s="127">
        <v>55.82</v>
      </c>
      <c r="L36" s="275">
        <f t="shared" si="1"/>
        <v>1.1249496170898832</v>
      </c>
      <c r="M36" s="127">
        <f>'ACP_Agri_9(i)'!C36+'ACP_Agri_9(ii)'!C36+'ACP_Agri_9(ii)'!H36</f>
        <v>20125</v>
      </c>
      <c r="N36" s="127">
        <f>'ACP_Agri_9(i)'!D36+'ACP_Agri_9(ii)'!D36+'ACP_Agri_9(ii)'!I36</f>
        <v>72684</v>
      </c>
      <c r="O36" s="127">
        <f>'ACP_Agri_9(i)'!E36+'ACP_Agri_9(ii)'!E36+'ACP_Agri_9(ii)'!J36</f>
        <v>39628</v>
      </c>
      <c r="P36" s="127">
        <f>'ACP_Agri_9(i)'!F36+'ACP_Agri_9(ii)'!F36+'ACP_Agri_9(ii)'!K36</f>
        <v>23839.539999999997</v>
      </c>
      <c r="Q36" s="275">
        <f t="shared" si="2"/>
        <v>32.798882835286989</v>
      </c>
      <c r="R36" s="144"/>
      <c r="S36" s="144"/>
    </row>
    <row r="37" spans="1:19" ht="13.5" customHeight="1" x14ac:dyDescent="0.25">
      <c r="A37" s="160">
        <v>31</v>
      </c>
      <c r="B37" s="126" t="s">
        <v>37</v>
      </c>
      <c r="C37" s="127">
        <v>7</v>
      </c>
      <c r="D37" s="127">
        <v>2399</v>
      </c>
      <c r="E37" s="127">
        <v>584</v>
      </c>
      <c r="F37" s="127">
        <v>1069.18</v>
      </c>
      <c r="G37" s="275">
        <f t="shared" si="0"/>
        <v>44.567736556898708</v>
      </c>
      <c r="H37" s="127">
        <v>91</v>
      </c>
      <c r="I37" s="127">
        <v>1729</v>
      </c>
      <c r="J37" s="127">
        <v>0</v>
      </c>
      <c r="K37" s="127">
        <v>0</v>
      </c>
      <c r="L37" s="275">
        <f t="shared" si="1"/>
        <v>0</v>
      </c>
      <c r="M37" s="127">
        <f>'ACP_Agri_9(i)'!C37+'ACP_Agri_9(ii)'!C37+'ACP_Agri_9(ii)'!H37</f>
        <v>666</v>
      </c>
      <c r="N37" s="127">
        <f>'ACP_Agri_9(i)'!D37+'ACP_Agri_9(ii)'!D37+'ACP_Agri_9(ii)'!I37</f>
        <v>6518</v>
      </c>
      <c r="O37" s="127">
        <f>'ACP_Agri_9(i)'!E37+'ACP_Agri_9(ii)'!E37+'ACP_Agri_9(ii)'!J37</f>
        <v>1168</v>
      </c>
      <c r="P37" s="127">
        <f>'ACP_Agri_9(i)'!F37+'ACP_Agri_9(ii)'!F37+'ACP_Agri_9(ii)'!K37</f>
        <v>2138.36</v>
      </c>
      <c r="Q37" s="275">
        <f t="shared" si="2"/>
        <v>32.80699601104633</v>
      </c>
      <c r="R37" s="144"/>
      <c r="S37" s="144"/>
    </row>
    <row r="38" spans="1:19" ht="13.5" customHeight="1" x14ac:dyDescent="0.25">
      <c r="A38" s="160">
        <v>32</v>
      </c>
      <c r="B38" s="126" t="s">
        <v>38</v>
      </c>
      <c r="C38" s="127"/>
      <c r="D38" s="127"/>
      <c r="E38" s="127">
        <v>0</v>
      </c>
      <c r="F38" s="127">
        <v>0</v>
      </c>
      <c r="G38" s="275" t="e">
        <f t="shared" si="0"/>
        <v>#DIV/0!</v>
      </c>
      <c r="H38" s="127">
        <v>0</v>
      </c>
      <c r="I38" s="127">
        <v>0</v>
      </c>
      <c r="J38" s="127">
        <v>0</v>
      </c>
      <c r="K38" s="127">
        <v>0</v>
      </c>
      <c r="L38" s="275" t="e">
        <f t="shared" si="1"/>
        <v>#DIV/0!</v>
      </c>
      <c r="M38" s="127">
        <f>'ACP_Agri_9(i)'!C38+'ACP_Agri_9(ii)'!C38+'ACP_Agri_9(ii)'!H38</f>
        <v>0</v>
      </c>
      <c r="N38" s="127">
        <f>'ACP_Agri_9(i)'!D38+'ACP_Agri_9(ii)'!D38+'ACP_Agri_9(ii)'!I38</f>
        <v>0</v>
      </c>
      <c r="O38" s="127">
        <f>'ACP_Agri_9(i)'!E38+'ACP_Agri_9(ii)'!E38+'ACP_Agri_9(ii)'!J38</f>
        <v>0</v>
      </c>
      <c r="P38" s="127">
        <f>'ACP_Agri_9(i)'!F38+'ACP_Agri_9(ii)'!F38+'ACP_Agri_9(ii)'!K38</f>
        <v>0</v>
      </c>
      <c r="Q38" s="275" t="e">
        <f t="shared" si="2"/>
        <v>#DIV/0!</v>
      </c>
      <c r="R38" s="144"/>
      <c r="S38" s="144"/>
    </row>
    <row r="39" spans="1:19" ht="13.5" customHeight="1" x14ac:dyDescent="0.25">
      <c r="A39" s="160">
        <v>33</v>
      </c>
      <c r="B39" s="126" t="s">
        <v>39</v>
      </c>
      <c r="C39" s="127">
        <v>1</v>
      </c>
      <c r="D39" s="127">
        <v>15</v>
      </c>
      <c r="E39" s="127">
        <v>0</v>
      </c>
      <c r="F39" s="127">
        <v>0</v>
      </c>
      <c r="G39" s="275">
        <f t="shared" si="0"/>
        <v>0</v>
      </c>
      <c r="H39" s="127">
        <v>6</v>
      </c>
      <c r="I39" s="127">
        <v>90</v>
      </c>
      <c r="J39" s="127">
        <v>0</v>
      </c>
      <c r="K39" s="127">
        <v>0</v>
      </c>
      <c r="L39" s="275">
        <f t="shared" si="1"/>
        <v>0</v>
      </c>
      <c r="M39" s="127">
        <f>'ACP_Agri_9(i)'!C39+'ACP_Agri_9(ii)'!C39+'ACP_Agri_9(ii)'!H39</f>
        <v>668</v>
      </c>
      <c r="N39" s="127">
        <f>'ACP_Agri_9(i)'!D39+'ACP_Agri_9(ii)'!D39+'ACP_Agri_9(ii)'!I39</f>
        <v>1443</v>
      </c>
      <c r="O39" s="127">
        <f>'ACP_Agri_9(i)'!E39+'ACP_Agri_9(ii)'!E39+'ACP_Agri_9(ii)'!J39</f>
        <v>267</v>
      </c>
      <c r="P39" s="127">
        <f>'ACP_Agri_9(i)'!F39+'ACP_Agri_9(ii)'!F39+'ACP_Agri_9(ii)'!K39</f>
        <v>412.3</v>
      </c>
      <c r="Q39" s="275">
        <f t="shared" si="2"/>
        <v>28.572418572418574</v>
      </c>
      <c r="R39" s="144"/>
      <c r="S39" s="144"/>
    </row>
    <row r="40" spans="1:19" ht="13.5" customHeight="1" x14ac:dyDescent="0.25">
      <c r="A40" s="160">
        <v>34</v>
      </c>
      <c r="B40" s="126" t="s">
        <v>40</v>
      </c>
      <c r="C40" s="127">
        <v>266</v>
      </c>
      <c r="D40" s="127">
        <v>4592</v>
      </c>
      <c r="E40" s="127">
        <v>24</v>
      </c>
      <c r="F40" s="127">
        <v>2272.7199999999998</v>
      </c>
      <c r="G40" s="275">
        <f t="shared" si="0"/>
        <v>49.493031358885013</v>
      </c>
      <c r="H40" s="127">
        <v>2710</v>
      </c>
      <c r="I40" s="127">
        <v>99908</v>
      </c>
      <c r="J40" s="127">
        <v>195</v>
      </c>
      <c r="K40" s="127">
        <v>51451.880000000012</v>
      </c>
      <c r="L40" s="275">
        <f t="shared" si="1"/>
        <v>51.499259318573095</v>
      </c>
      <c r="M40" s="127">
        <f>'ACP_Agri_9(i)'!C40+'ACP_Agri_9(ii)'!C40+'ACP_Agri_9(ii)'!H40</f>
        <v>47665</v>
      </c>
      <c r="N40" s="127">
        <f>'ACP_Agri_9(i)'!D40+'ACP_Agri_9(ii)'!D40+'ACP_Agri_9(ii)'!I40</f>
        <v>170863</v>
      </c>
      <c r="O40" s="127">
        <f>'ACP_Agri_9(i)'!E40+'ACP_Agri_9(ii)'!E40+'ACP_Agri_9(ii)'!J40</f>
        <v>19728</v>
      </c>
      <c r="P40" s="127">
        <f>'ACP_Agri_9(i)'!F40+'ACP_Agri_9(ii)'!F40+'ACP_Agri_9(ii)'!K40</f>
        <v>81403.400000000023</v>
      </c>
      <c r="Q40" s="275">
        <f t="shared" si="2"/>
        <v>47.64249720536337</v>
      </c>
      <c r="R40" s="144"/>
      <c r="S40" s="144"/>
    </row>
    <row r="41" spans="1:19" s="151" customFormat="1" ht="13.5" customHeight="1" x14ac:dyDescent="0.2">
      <c r="A41" s="159"/>
      <c r="B41" s="128" t="s">
        <v>106</v>
      </c>
      <c r="C41" s="161">
        <f>SUM(C19:C40)</f>
        <v>4506</v>
      </c>
      <c r="D41" s="161">
        <f>SUM(D19:D40)</f>
        <v>85449</v>
      </c>
      <c r="E41" s="161">
        <f>SUM(E19:E40)</f>
        <v>860</v>
      </c>
      <c r="F41" s="161">
        <f>SUM(F19:F40)</f>
        <v>12525.51</v>
      </c>
      <c r="G41" s="275">
        <f t="shared" si="0"/>
        <v>14.65846294280799</v>
      </c>
      <c r="H41" s="161">
        <f>SUM(H19:H40)</f>
        <v>22873</v>
      </c>
      <c r="I41" s="161">
        <f>SUM(I19:I40)</f>
        <v>493417</v>
      </c>
      <c r="J41" s="161">
        <f t="shared" ref="J41:K41" si="4">SUM(J19:J40)</f>
        <v>5567</v>
      </c>
      <c r="K41" s="161">
        <f t="shared" si="4"/>
        <v>526736.2100000002</v>
      </c>
      <c r="L41" s="277">
        <f t="shared" si="1"/>
        <v>106.75274868924261</v>
      </c>
      <c r="M41" s="161">
        <f>'ACP_Agri_9(i)'!C41+'ACP_Agri_9(ii)'!C41+'ACP_Agri_9(ii)'!H41</f>
        <v>1483498</v>
      </c>
      <c r="N41" s="161">
        <f>'ACP_Agri_9(i)'!D41+'ACP_Agri_9(ii)'!D41+'ACP_Agri_9(ii)'!I41</f>
        <v>3698956</v>
      </c>
      <c r="O41" s="161">
        <f>'ACP_Agri_9(i)'!E41+'ACP_Agri_9(ii)'!E41+'ACP_Agri_9(ii)'!J41</f>
        <v>894764</v>
      </c>
      <c r="P41" s="161">
        <f>'ACP_Agri_9(i)'!F41+'ACP_Agri_9(ii)'!F41+'ACP_Agri_9(ii)'!K41</f>
        <v>1672928.4500000004</v>
      </c>
      <c r="Q41" s="275">
        <f t="shared" si="2"/>
        <v>45.227043792897248</v>
      </c>
      <c r="R41" s="145"/>
      <c r="S41" s="145"/>
    </row>
    <row r="42" spans="1:19" s="151" customFormat="1" ht="13.5" customHeight="1" x14ac:dyDescent="0.2">
      <c r="A42" s="159"/>
      <c r="B42" s="128" t="s">
        <v>42</v>
      </c>
      <c r="C42" s="161">
        <f>C41+C18</f>
        <v>17087</v>
      </c>
      <c r="D42" s="161">
        <f>D41+D18</f>
        <v>292954</v>
      </c>
      <c r="E42" s="161">
        <f>E41+E18</f>
        <v>3064</v>
      </c>
      <c r="F42" s="161">
        <f>F41+F18</f>
        <v>50679.82</v>
      </c>
      <c r="G42" s="275">
        <f t="shared" si="0"/>
        <v>17.299582869665546</v>
      </c>
      <c r="H42" s="161">
        <f>H41+H18</f>
        <v>61251</v>
      </c>
      <c r="I42" s="161">
        <f t="shared" ref="I42:K42" si="5">I41+I18</f>
        <v>1008586</v>
      </c>
      <c r="J42" s="161">
        <f t="shared" si="5"/>
        <v>31653</v>
      </c>
      <c r="K42" s="161">
        <f t="shared" si="5"/>
        <v>909488.98000000021</v>
      </c>
      <c r="L42" s="277">
        <f t="shared" si="1"/>
        <v>90.174658383122519</v>
      </c>
      <c r="M42" s="161">
        <f>'ACP_Agri_9(i)'!C42+'ACP_Agri_9(ii)'!C42+'ACP_Agri_9(ii)'!H42</f>
        <v>4899727</v>
      </c>
      <c r="N42" s="161">
        <f>'ACP_Agri_9(i)'!D42+'ACP_Agri_9(ii)'!D42+'ACP_Agri_9(ii)'!I42</f>
        <v>9959177</v>
      </c>
      <c r="O42" s="161">
        <f>'ACP_Agri_9(i)'!E42+'ACP_Agri_9(ii)'!E42+'ACP_Agri_9(ii)'!J42</f>
        <v>2259101</v>
      </c>
      <c r="P42" s="161">
        <f>'ACP_Agri_9(i)'!F42+'ACP_Agri_9(ii)'!F42+'ACP_Agri_9(ii)'!K42</f>
        <v>4225882.0600000005</v>
      </c>
      <c r="Q42" s="277">
        <f t="shared" si="2"/>
        <v>42.43204092065038</v>
      </c>
      <c r="R42" s="145"/>
      <c r="S42" s="145"/>
    </row>
    <row r="43" spans="1:19" ht="13.5" customHeight="1" x14ac:dyDescent="0.25">
      <c r="A43" s="160">
        <v>35</v>
      </c>
      <c r="B43" s="126" t="s">
        <v>43</v>
      </c>
      <c r="C43" s="127">
        <v>239</v>
      </c>
      <c r="D43" s="127">
        <v>7139</v>
      </c>
      <c r="E43" s="127">
        <v>27</v>
      </c>
      <c r="F43" s="127">
        <v>1764.25</v>
      </c>
      <c r="G43" s="275">
        <f t="shared" si="0"/>
        <v>24.712844936265583</v>
      </c>
      <c r="H43" s="127">
        <v>147</v>
      </c>
      <c r="I43" s="127">
        <v>3434</v>
      </c>
      <c r="J43" s="127">
        <v>24</v>
      </c>
      <c r="K43" s="127">
        <v>87.79</v>
      </c>
      <c r="L43" s="275">
        <f t="shared" si="1"/>
        <v>2.556493884682586</v>
      </c>
      <c r="M43" s="127">
        <f>'ACP_Agri_9(i)'!C43+'ACP_Agri_9(ii)'!C43+'ACP_Agri_9(ii)'!H43</f>
        <v>389258</v>
      </c>
      <c r="N43" s="127">
        <f>'ACP_Agri_9(i)'!D43+'ACP_Agri_9(ii)'!D43+'ACP_Agri_9(ii)'!I43</f>
        <v>232270</v>
      </c>
      <c r="O43" s="127">
        <f>'ACP_Agri_9(i)'!E43+'ACP_Agri_9(ii)'!E43+'ACP_Agri_9(ii)'!J43</f>
        <v>79246</v>
      </c>
      <c r="P43" s="127">
        <f>'ACP_Agri_9(i)'!F43+'ACP_Agri_9(ii)'!F43+'ACP_Agri_9(ii)'!K43</f>
        <v>114999.94000000005</v>
      </c>
      <c r="Q43" s="275">
        <f t="shared" si="2"/>
        <v>49.511318723898924</v>
      </c>
      <c r="R43" s="144"/>
      <c r="S43" s="144"/>
    </row>
    <row r="44" spans="1:19" ht="13.5" customHeight="1" x14ac:dyDescent="0.25">
      <c r="A44" s="160">
        <v>36</v>
      </c>
      <c r="B44" s="126" t="s">
        <v>44</v>
      </c>
      <c r="C44" s="127">
        <v>1043</v>
      </c>
      <c r="D44" s="127">
        <v>14153</v>
      </c>
      <c r="E44" s="127">
        <v>15</v>
      </c>
      <c r="F44" s="127">
        <v>1560.81</v>
      </c>
      <c r="G44" s="275">
        <f t="shared" si="0"/>
        <v>11.028121246378859</v>
      </c>
      <c r="H44" s="127">
        <v>1927</v>
      </c>
      <c r="I44" s="127">
        <v>1805</v>
      </c>
      <c r="J44" s="127">
        <v>67</v>
      </c>
      <c r="K44" s="127">
        <v>480.73000000000008</v>
      </c>
      <c r="L44" s="275">
        <f t="shared" si="1"/>
        <v>26.633240997229922</v>
      </c>
      <c r="M44" s="127">
        <f>'ACP_Agri_9(i)'!C44+'ACP_Agri_9(ii)'!C44+'ACP_Agri_9(ii)'!H44</f>
        <v>316389</v>
      </c>
      <c r="N44" s="127">
        <f>'ACP_Agri_9(i)'!D44+'ACP_Agri_9(ii)'!D44+'ACP_Agri_9(ii)'!I44</f>
        <v>684653</v>
      </c>
      <c r="O44" s="127">
        <f>'ACP_Agri_9(i)'!E44+'ACP_Agri_9(ii)'!E44+'ACP_Agri_9(ii)'!J44</f>
        <v>263331</v>
      </c>
      <c r="P44" s="127">
        <f>'ACP_Agri_9(i)'!F44+'ACP_Agri_9(ii)'!F44+'ACP_Agri_9(ii)'!K44</f>
        <v>398440.87</v>
      </c>
      <c r="Q44" s="275">
        <f t="shared" si="2"/>
        <v>58.196030689999169</v>
      </c>
      <c r="R44" s="144"/>
      <c r="S44" s="144"/>
    </row>
    <row r="45" spans="1:19" s="151" customFormat="1" ht="13.5" customHeight="1" x14ac:dyDescent="0.2">
      <c r="A45" s="159"/>
      <c r="B45" s="128" t="s">
        <v>45</v>
      </c>
      <c r="C45" s="161">
        <f t="shared" ref="C45:K45" si="6">SUM(C43:C44)</f>
        <v>1282</v>
      </c>
      <c r="D45" s="161">
        <f t="shared" si="6"/>
        <v>21292</v>
      </c>
      <c r="E45" s="161">
        <f t="shared" si="6"/>
        <v>42</v>
      </c>
      <c r="F45" s="161">
        <f t="shared" si="6"/>
        <v>3325.06</v>
      </c>
      <c r="G45" s="277">
        <f t="shared" si="0"/>
        <v>15.616475671613752</v>
      </c>
      <c r="H45" s="161">
        <f t="shared" si="6"/>
        <v>2074</v>
      </c>
      <c r="I45" s="161">
        <f t="shared" si="6"/>
        <v>5239</v>
      </c>
      <c r="J45" s="161">
        <f t="shared" si="6"/>
        <v>91</v>
      </c>
      <c r="K45" s="161">
        <f t="shared" si="6"/>
        <v>568.5200000000001</v>
      </c>
      <c r="L45" s="277">
        <f t="shared" si="1"/>
        <v>10.851689253674367</v>
      </c>
      <c r="M45" s="161">
        <f>'ACP_Agri_9(i)'!C45+'ACP_Agri_9(ii)'!C45+'ACP_Agri_9(ii)'!H45</f>
        <v>705647</v>
      </c>
      <c r="N45" s="161">
        <f>'ACP_Agri_9(i)'!D45+'ACP_Agri_9(ii)'!D45+'ACP_Agri_9(ii)'!I45</f>
        <v>916923</v>
      </c>
      <c r="O45" s="161">
        <f>'ACP_Agri_9(i)'!E45+'ACP_Agri_9(ii)'!E45+'ACP_Agri_9(ii)'!J45</f>
        <v>342577</v>
      </c>
      <c r="P45" s="161">
        <f>'ACP_Agri_9(i)'!F45+'ACP_Agri_9(ii)'!F45+'ACP_Agri_9(ii)'!K45</f>
        <v>513440.81000000011</v>
      </c>
      <c r="Q45" s="277">
        <f t="shared" si="2"/>
        <v>55.996066190945164</v>
      </c>
      <c r="R45" s="145"/>
      <c r="S45" s="145"/>
    </row>
    <row r="46" spans="1:19" ht="12.75" customHeight="1" x14ac:dyDescent="0.25">
      <c r="A46" s="160">
        <v>37</v>
      </c>
      <c r="B46" s="126" t="s">
        <v>46</v>
      </c>
      <c r="C46" s="127">
        <v>360</v>
      </c>
      <c r="D46" s="127">
        <v>5861</v>
      </c>
      <c r="E46" s="127">
        <v>0</v>
      </c>
      <c r="F46" s="127">
        <v>0</v>
      </c>
      <c r="G46" s="275">
        <f t="shared" si="0"/>
        <v>0</v>
      </c>
      <c r="H46" s="127">
        <v>1172</v>
      </c>
      <c r="I46" s="127">
        <v>23128</v>
      </c>
      <c r="J46" s="127">
        <v>0</v>
      </c>
      <c r="K46" s="127">
        <v>0</v>
      </c>
      <c r="L46" s="275">
        <f t="shared" si="1"/>
        <v>0</v>
      </c>
      <c r="M46" s="127">
        <f>'ACP_Agri_9(i)'!C46+'ACP_Agri_9(ii)'!C46+'ACP_Agri_9(ii)'!H46</f>
        <v>1476963</v>
      </c>
      <c r="N46" s="127">
        <f>'ACP_Agri_9(i)'!D46+'ACP_Agri_9(ii)'!D46+'ACP_Agri_9(ii)'!I46</f>
        <v>2458541</v>
      </c>
      <c r="O46" s="127">
        <f>'ACP_Agri_9(i)'!E46+'ACP_Agri_9(ii)'!E46+'ACP_Agri_9(ii)'!J46</f>
        <v>1837928</v>
      </c>
      <c r="P46" s="127">
        <f>'ACP_Agri_9(i)'!F46+'ACP_Agri_9(ii)'!F46+'ACP_Agri_9(ii)'!K46</f>
        <v>1311688</v>
      </c>
      <c r="Q46" s="275">
        <f t="shared" si="2"/>
        <v>53.352293087648327</v>
      </c>
      <c r="R46" s="144"/>
      <c r="S46" s="144"/>
    </row>
    <row r="47" spans="1:19" s="151" customFormat="1" ht="13.5" customHeight="1" x14ac:dyDescent="0.2">
      <c r="A47" s="159"/>
      <c r="B47" s="128" t="s">
        <v>47</v>
      </c>
      <c r="C47" s="161">
        <f t="shared" ref="C47:Q47" si="7">C46</f>
        <v>360</v>
      </c>
      <c r="D47" s="161">
        <f t="shared" si="7"/>
        <v>5861</v>
      </c>
      <c r="E47" s="161">
        <f t="shared" si="7"/>
        <v>0</v>
      </c>
      <c r="F47" s="161">
        <f t="shared" si="7"/>
        <v>0</v>
      </c>
      <c r="G47" s="161">
        <f t="shared" si="7"/>
        <v>0</v>
      </c>
      <c r="H47" s="161">
        <f t="shared" si="7"/>
        <v>1172</v>
      </c>
      <c r="I47" s="161">
        <f t="shared" si="7"/>
        <v>23128</v>
      </c>
      <c r="J47" s="161">
        <f t="shared" si="7"/>
        <v>0</v>
      </c>
      <c r="K47" s="161">
        <f t="shared" si="7"/>
        <v>0</v>
      </c>
      <c r="L47" s="161">
        <f t="shared" si="7"/>
        <v>0</v>
      </c>
      <c r="M47" s="161">
        <f t="shared" si="7"/>
        <v>1476963</v>
      </c>
      <c r="N47" s="161">
        <f t="shared" si="7"/>
        <v>2458541</v>
      </c>
      <c r="O47" s="161">
        <f t="shared" si="7"/>
        <v>1837928</v>
      </c>
      <c r="P47" s="161">
        <f t="shared" si="7"/>
        <v>1311688</v>
      </c>
      <c r="Q47" s="161">
        <f t="shared" si="7"/>
        <v>53.352293087648327</v>
      </c>
      <c r="R47" s="145"/>
      <c r="S47" s="145"/>
    </row>
    <row r="48" spans="1:19" ht="13.5" customHeight="1" x14ac:dyDescent="0.25">
      <c r="A48" s="160">
        <v>38</v>
      </c>
      <c r="B48" s="126" t="s">
        <v>48</v>
      </c>
      <c r="C48" s="127">
        <v>287</v>
      </c>
      <c r="D48" s="127">
        <v>6836</v>
      </c>
      <c r="E48" s="127">
        <v>1</v>
      </c>
      <c r="F48" s="127">
        <v>625.1400000000001</v>
      </c>
      <c r="G48" s="275">
        <f t="shared" si="0"/>
        <v>9.14482153306027</v>
      </c>
      <c r="H48" s="127">
        <v>1541</v>
      </c>
      <c r="I48" s="127">
        <v>27225</v>
      </c>
      <c r="J48" s="127">
        <v>162</v>
      </c>
      <c r="K48" s="127">
        <v>4562.3299999999981</v>
      </c>
      <c r="L48" s="275">
        <f t="shared" si="1"/>
        <v>16.757869605142325</v>
      </c>
      <c r="M48" s="127">
        <f>'ACP_Agri_9(i)'!C48+'ACP_Agri_9(ii)'!C48+'ACP_Agri_9(ii)'!H48</f>
        <v>46642</v>
      </c>
      <c r="N48" s="127">
        <f>'ACP_Agri_9(i)'!D48+'ACP_Agri_9(ii)'!D48+'ACP_Agri_9(ii)'!I48</f>
        <v>109730</v>
      </c>
      <c r="O48" s="127">
        <f>'ACP_Agri_9(i)'!E48+'ACP_Agri_9(ii)'!E48+'ACP_Agri_9(ii)'!J48</f>
        <v>6089</v>
      </c>
      <c r="P48" s="127">
        <f>'ACP_Agri_9(i)'!F48+'ACP_Agri_9(ii)'!F48+'ACP_Agri_9(ii)'!K48</f>
        <v>31718.819999999996</v>
      </c>
      <c r="Q48" s="275">
        <f t="shared" si="2"/>
        <v>28.906242595461585</v>
      </c>
      <c r="R48" s="144"/>
      <c r="S48" s="144"/>
    </row>
    <row r="49" spans="1:19" ht="13.5" customHeight="1" x14ac:dyDescent="0.25">
      <c r="A49" s="160">
        <v>39</v>
      </c>
      <c r="B49" s="126" t="s">
        <v>49</v>
      </c>
      <c r="C49" s="127">
        <v>113</v>
      </c>
      <c r="D49" s="127">
        <v>2129</v>
      </c>
      <c r="E49" s="320">
        <v>0</v>
      </c>
      <c r="F49" s="320">
        <v>0</v>
      </c>
      <c r="G49" s="321">
        <f t="shared" si="0"/>
        <v>0</v>
      </c>
      <c r="H49" s="320">
        <v>541</v>
      </c>
      <c r="I49" s="320">
        <v>8032</v>
      </c>
      <c r="J49" s="320">
        <v>0</v>
      </c>
      <c r="K49" s="320">
        <v>0</v>
      </c>
      <c r="L49" s="321">
        <f t="shared" si="1"/>
        <v>0</v>
      </c>
      <c r="M49" s="320">
        <f>'ACP_Agri_9(i)'!C49+'ACP_Agri_9(ii)'!C49+'ACP_Agri_9(ii)'!H49</f>
        <v>6594</v>
      </c>
      <c r="N49" s="320">
        <f>'ACP_Agri_9(i)'!D49+'ACP_Agri_9(ii)'!D49+'ACP_Agri_9(ii)'!I49</f>
        <v>21704</v>
      </c>
      <c r="O49" s="320">
        <f>'ACP_Agri_9(i)'!E49+'ACP_Agri_9(ii)'!E49+'ACP_Agri_9(ii)'!J49</f>
        <v>7471</v>
      </c>
      <c r="P49" s="320">
        <f>'ACP_Agri_9(i)'!F49+'ACP_Agri_9(ii)'!F49+'ACP_Agri_9(ii)'!K49</f>
        <v>4305.5600000000004</v>
      </c>
      <c r="Q49" s="321">
        <f t="shared" si="2"/>
        <v>19.837633615923334</v>
      </c>
      <c r="R49" s="144"/>
      <c r="S49" s="144"/>
    </row>
    <row r="50" spans="1:19" ht="13.5" customHeight="1" x14ac:dyDescent="0.25">
      <c r="A50" s="160">
        <v>40</v>
      </c>
      <c r="B50" s="126" t="s">
        <v>50</v>
      </c>
      <c r="C50" s="127">
        <v>20</v>
      </c>
      <c r="D50" s="332">
        <v>598</v>
      </c>
      <c r="E50" s="324">
        <v>0</v>
      </c>
      <c r="F50" s="324">
        <v>0</v>
      </c>
      <c r="G50" s="325">
        <f t="shared" si="0"/>
        <v>0</v>
      </c>
      <c r="H50" s="324">
        <v>31</v>
      </c>
      <c r="I50" s="324">
        <v>659</v>
      </c>
      <c r="J50" s="324">
        <v>0</v>
      </c>
      <c r="K50" s="324">
        <v>0</v>
      </c>
      <c r="L50" s="325">
        <f t="shared" si="1"/>
        <v>0</v>
      </c>
      <c r="M50" s="324">
        <f>'ACP_Agri_9(i)'!C50+'ACP_Agri_9(ii)'!C50+'ACP_Agri_9(ii)'!H50</f>
        <v>93763</v>
      </c>
      <c r="N50" s="324">
        <f>'ACP_Agri_9(i)'!D50+'ACP_Agri_9(ii)'!D50+'ACP_Agri_9(ii)'!I50</f>
        <v>121341</v>
      </c>
      <c r="O50" s="324">
        <f>'ACP_Agri_9(i)'!E50+'ACP_Agri_9(ii)'!E50+'ACP_Agri_9(ii)'!J50</f>
        <v>59903</v>
      </c>
      <c r="P50" s="324">
        <f>'ACP_Agri_9(i)'!F50+'ACP_Agri_9(ii)'!F50+'ACP_Agri_9(ii)'!K50</f>
        <v>32692.420000000002</v>
      </c>
      <c r="Q50" s="325">
        <f t="shared" si="2"/>
        <v>26.942599780783084</v>
      </c>
      <c r="R50" s="144"/>
      <c r="S50" s="144"/>
    </row>
    <row r="51" spans="1:19" ht="13.5" customHeight="1" x14ac:dyDescent="0.25">
      <c r="A51" s="160">
        <v>41</v>
      </c>
      <c r="B51" s="126" t="s">
        <v>51</v>
      </c>
      <c r="C51" s="320">
        <v>47</v>
      </c>
      <c r="D51" s="333">
        <v>1006</v>
      </c>
      <c r="E51" s="324">
        <v>0</v>
      </c>
      <c r="F51" s="324">
        <v>0</v>
      </c>
      <c r="G51" s="325">
        <f t="shared" si="0"/>
        <v>0</v>
      </c>
      <c r="H51" s="324">
        <v>95</v>
      </c>
      <c r="I51" s="324">
        <v>1234</v>
      </c>
      <c r="J51" s="324">
        <v>0</v>
      </c>
      <c r="K51" s="324">
        <v>0</v>
      </c>
      <c r="L51" s="325">
        <f t="shared" si="1"/>
        <v>0</v>
      </c>
      <c r="M51" s="324">
        <f>'ACP_Agri_9(i)'!C51+'ACP_Agri_9(ii)'!C51+'ACP_Agri_9(ii)'!H51</f>
        <v>29642</v>
      </c>
      <c r="N51" s="324">
        <f>'ACP_Agri_9(i)'!D51+'ACP_Agri_9(ii)'!D51+'ACP_Agri_9(ii)'!I51</f>
        <v>46817</v>
      </c>
      <c r="O51" s="324">
        <f>'ACP_Agri_9(i)'!E51+'ACP_Agri_9(ii)'!E51+'ACP_Agri_9(ii)'!J51</f>
        <v>63488</v>
      </c>
      <c r="P51" s="324">
        <f>'ACP_Agri_9(i)'!F51+'ACP_Agri_9(ii)'!F51+'ACP_Agri_9(ii)'!K51</f>
        <v>26983.320000000003</v>
      </c>
      <c r="Q51" s="325">
        <f t="shared" si="2"/>
        <v>57.635730610675623</v>
      </c>
      <c r="R51" s="144"/>
      <c r="S51" s="144"/>
    </row>
    <row r="52" spans="1:19" ht="13.5" customHeight="1" x14ac:dyDescent="0.25">
      <c r="A52" s="160">
        <v>42</v>
      </c>
      <c r="B52" s="317" t="s">
        <v>52</v>
      </c>
      <c r="C52" s="324">
        <v>44</v>
      </c>
      <c r="D52" s="334">
        <v>1062</v>
      </c>
      <c r="E52" s="324">
        <v>0</v>
      </c>
      <c r="F52" s="324">
        <v>0</v>
      </c>
      <c r="G52" s="325">
        <f t="shared" si="0"/>
        <v>0</v>
      </c>
      <c r="H52" s="324">
        <v>277</v>
      </c>
      <c r="I52" s="324">
        <v>4859</v>
      </c>
      <c r="J52" s="324">
        <v>0</v>
      </c>
      <c r="K52" s="324">
        <v>0</v>
      </c>
      <c r="L52" s="325">
        <f t="shared" si="1"/>
        <v>0</v>
      </c>
      <c r="M52" s="324">
        <f>'ACP_Agri_9(i)'!C52+'ACP_Agri_9(ii)'!C52+'ACP_Agri_9(ii)'!H52</f>
        <v>27409</v>
      </c>
      <c r="N52" s="324">
        <f>'ACP_Agri_9(i)'!D52+'ACP_Agri_9(ii)'!D52+'ACP_Agri_9(ii)'!I52</f>
        <v>54309</v>
      </c>
      <c r="O52" s="324">
        <f>'ACP_Agri_9(i)'!E52+'ACP_Agri_9(ii)'!E52+'ACP_Agri_9(ii)'!J52</f>
        <v>51634</v>
      </c>
      <c r="P52" s="324">
        <f>'ACP_Agri_9(i)'!F52+'ACP_Agri_9(ii)'!F52+'ACP_Agri_9(ii)'!K52</f>
        <v>26075.520000000004</v>
      </c>
      <c r="Q52" s="325">
        <f t="shared" si="2"/>
        <v>48.013257471137386</v>
      </c>
      <c r="R52" s="144"/>
      <c r="S52" s="144"/>
    </row>
    <row r="53" spans="1:19" ht="13.5" customHeight="1" x14ac:dyDescent="0.25">
      <c r="A53" s="160">
        <v>43</v>
      </c>
      <c r="B53" s="317" t="s">
        <v>1012</v>
      </c>
      <c r="C53" s="324">
        <v>0</v>
      </c>
      <c r="D53" s="334">
        <v>0</v>
      </c>
      <c r="E53" s="324">
        <v>0</v>
      </c>
      <c r="F53" s="324">
        <v>0</v>
      </c>
      <c r="G53" s="325" t="e">
        <f t="shared" si="0"/>
        <v>#DIV/0!</v>
      </c>
      <c r="H53" s="324">
        <v>0</v>
      </c>
      <c r="I53" s="324">
        <v>0</v>
      </c>
      <c r="J53" s="324">
        <v>0</v>
      </c>
      <c r="K53" s="324">
        <v>0</v>
      </c>
      <c r="L53" s="325" t="e">
        <f t="shared" si="1"/>
        <v>#DIV/0!</v>
      </c>
      <c r="M53" s="324">
        <v>0</v>
      </c>
      <c r="N53" s="324">
        <v>0</v>
      </c>
      <c r="O53" s="324">
        <f>'ACP_Agri_9(i)'!E53+'ACP_Agri_9(ii)'!E53+'ACP_Agri_9(ii)'!J53</f>
        <v>14685</v>
      </c>
      <c r="P53" s="324">
        <f>'ACP_Agri_9(i)'!F53+'ACP_Agri_9(ii)'!F53+'ACP_Agri_9(ii)'!K53</f>
        <v>551.86</v>
      </c>
      <c r="Q53" s="325" t="e">
        <f t="shared" si="2"/>
        <v>#DIV/0!</v>
      </c>
      <c r="R53" s="144"/>
      <c r="S53" s="144"/>
    </row>
    <row r="54" spans="1:19" ht="13.5" customHeight="1" x14ac:dyDescent="0.25">
      <c r="A54" s="160">
        <v>44</v>
      </c>
      <c r="B54" s="317" t="s">
        <v>53</v>
      </c>
      <c r="C54" s="324">
        <v>51</v>
      </c>
      <c r="D54" s="334">
        <v>1027</v>
      </c>
      <c r="E54" s="324">
        <v>46</v>
      </c>
      <c r="F54" s="324">
        <v>24.15</v>
      </c>
      <c r="G54" s="325">
        <f t="shared" si="0"/>
        <v>2.3515092502434274</v>
      </c>
      <c r="H54" s="324">
        <v>370</v>
      </c>
      <c r="I54" s="324">
        <v>6016</v>
      </c>
      <c r="J54" s="324">
        <v>975</v>
      </c>
      <c r="K54" s="324">
        <v>462.42000000000007</v>
      </c>
      <c r="L54" s="325">
        <f t="shared" si="1"/>
        <v>7.6865026595744697</v>
      </c>
      <c r="M54" s="324">
        <f>'ACP_Agri_9(i)'!C54+'ACP_Agri_9(ii)'!C54+'ACP_Agri_9(ii)'!H54</f>
        <v>18709</v>
      </c>
      <c r="N54" s="324">
        <f>'ACP_Agri_9(i)'!D54+'ACP_Agri_9(ii)'!D54+'ACP_Agri_9(ii)'!I54</f>
        <v>33554</v>
      </c>
      <c r="O54" s="324">
        <f>'ACP_Agri_9(i)'!E54+'ACP_Agri_9(ii)'!E54+'ACP_Agri_9(ii)'!J54</f>
        <v>17343</v>
      </c>
      <c r="P54" s="324">
        <f>'ACP_Agri_9(i)'!F54+'ACP_Agri_9(ii)'!F54+'ACP_Agri_9(ii)'!K54</f>
        <v>7732.55</v>
      </c>
      <c r="Q54" s="325">
        <f t="shared" si="2"/>
        <v>23.045091494307684</v>
      </c>
      <c r="R54" s="144"/>
      <c r="S54" s="144"/>
    </row>
    <row r="55" spans="1:19" ht="13.5" customHeight="1" x14ac:dyDescent="0.25">
      <c r="A55" s="160">
        <v>45</v>
      </c>
      <c r="B55" s="318" t="s">
        <v>54</v>
      </c>
      <c r="C55" s="326">
        <v>39</v>
      </c>
      <c r="D55" s="335">
        <v>823</v>
      </c>
      <c r="E55" s="326">
        <v>0</v>
      </c>
      <c r="F55" s="326">
        <v>0</v>
      </c>
      <c r="G55" s="325">
        <f t="shared" si="0"/>
        <v>0</v>
      </c>
      <c r="H55" s="326">
        <v>297</v>
      </c>
      <c r="I55" s="326">
        <v>4762</v>
      </c>
      <c r="J55" s="326">
        <v>0</v>
      </c>
      <c r="K55" s="326">
        <v>0</v>
      </c>
      <c r="L55" s="325">
        <f t="shared" si="1"/>
        <v>0</v>
      </c>
      <c r="M55" s="326">
        <v>1993</v>
      </c>
      <c r="N55" s="326">
        <v>6134</v>
      </c>
      <c r="O55" s="324">
        <f>'ACP_Agri_9(i)'!E55+'ACP_Agri_9(ii)'!E55+'ACP_Agri_9(ii)'!J55</f>
        <v>10431</v>
      </c>
      <c r="P55" s="324">
        <f>'ACP_Agri_9(i)'!F55+'ACP_Agri_9(ii)'!F55+'ACP_Agri_9(ii)'!K55</f>
        <v>5639.54</v>
      </c>
      <c r="Q55" s="325">
        <f t="shared" si="2"/>
        <v>91.939028366481907</v>
      </c>
      <c r="R55" s="144"/>
      <c r="S55" s="144"/>
    </row>
    <row r="56" spans="1:19" ht="13.5" customHeight="1" x14ac:dyDescent="0.25">
      <c r="A56" s="160">
        <v>46</v>
      </c>
      <c r="B56" s="317" t="s">
        <v>55</v>
      </c>
      <c r="C56" s="324">
        <v>59</v>
      </c>
      <c r="D56" s="334">
        <v>735</v>
      </c>
      <c r="E56" s="324">
        <v>0</v>
      </c>
      <c r="F56" s="324">
        <v>0</v>
      </c>
      <c r="G56" s="325">
        <f t="shared" si="0"/>
        <v>0</v>
      </c>
      <c r="H56" s="324">
        <v>337</v>
      </c>
      <c r="I56" s="324">
        <v>5140</v>
      </c>
      <c r="J56" s="324">
        <v>0</v>
      </c>
      <c r="K56" s="324">
        <v>0</v>
      </c>
      <c r="L56" s="325">
        <f t="shared" si="1"/>
        <v>0</v>
      </c>
      <c r="M56" s="324">
        <f>'ACP_Agri_9(i)'!C55+'ACP_Agri_9(ii)'!C56+'ACP_Agri_9(ii)'!H56</f>
        <v>4452</v>
      </c>
      <c r="N56" s="324">
        <f>'ACP_Agri_9(i)'!D55+'ACP_Agri_9(ii)'!D56+'ACP_Agri_9(ii)'!I56</f>
        <v>23408</v>
      </c>
      <c r="O56" s="324">
        <f>'ACP_Agri_9(i)'!E55+'ACP_Agri_9(ii)'!E56+'ACP_Agri_9(ii)'!J56</f>
        <v>10431</v>
      </c>
      <c r="P56" s="324">
        <f>'ACP_Agri_9(i)'!F56+'ACP_Agri_9(ii)'!F56+'ACP_Agri_9(ii)'!K56</f>
        <v>7999.2799999999988</v>
      </c>
      <c r="Q56" s="325">
        <f t="shared" si="2"/>
        <v>34.173274094326722</v>
      </c>
      <c r="R56" s="144"/>
      <c r="S56" s="144"/>
    </row>
    <row r="57" spans="1:19" s="151" customFormat="1" ht="13.5" customHeight="1" x14ac:dyDescent="0.2">
      <c r="A57" s="159"/>
      <c r="B57" s="319" t="s">
        <v>56</v>
      </c>
      <c r="C57" s="327">
        <f>SUM(C48:C56)</f>
        <v>660</v>
      </c>
      <c r="D57" s="327">
        <f t="shared" ref="D57:F57" si="8">SUM(D48:D56)</f>
        <v>14216</v>
      </c>
      <c r="E57" s="327">
        <f t="shared" si="8"/>
        <v>47</v>
      </c>
      <c r="F57" s="327">
        <f t="shared" si="8"/>
        <v>649.29000000000008</v>
      </c>
      <c r="G57" s="328">
        <f t="shared" si="0"/>
        <v>4.5673185143500286</v>
      </c>
      <c r="H57" s="327">
        <f>SUM(H48:H56)</f>
        <v>3489</v>
      </c>
      <c r="I57" s="327">
        <f t="shared" ref="I57:K57" si="9">SUM(I48:I56)</f>
        <v>57927</v>
      </c>
      <c r="J57" s="327">
        <f t="shared" si="9"/>
        <v>1137</v>
      </c>
      <c r="K57" s="327">
        <f t="shared" si="9"/>
        <v>5024.7499999999982</v>
      </c>
      <c r="L57" s="328">
        <f t="shared" si="1"/>
        <v>8.6742796968598377</v>
      </c>
      <c r="M57" s="327">
        <f>'ACP_Agri_9(i)'!C57+'ACP_Agri_9(ii)'!C57+'ACP_Agri_9(ii)'!H57</f>
        <v>246579</v>
      </c>
      <c r="N57" s="327">
        <f>'ACP_Agri_9(i)'!D57+'ACP_Agri_9(ii)'!D57+'ACP_Agri_9(ii)'!I57</f>
        <v>440562</v>
      </c>
      <c r="O57" s="327">
        <f>'ACP_Agri_9(i)'!E57+'ACP_Agri_9(ii)'!E57+'ACP_Agri_9(ii)'!J57</f>
        <v>249451</v>
      </c>
      <c r="P57" s="327">
        <f>'ACP_Agri_9(i)'!F57+'ACP_Agri_9(ii)'!F57+'ACP_Agri_9(ii)'!K57</f>
        <v>143698.87000000002</v>
      </c>
      <c r="Q57" s="328">
        <f t="shared" si="2"/>
        <v>32.617173065312038</v>
      </c>
      <c r="R57" s="145"/>
      <c r="S57" s="145"/>
    </row>
    <row r="58" spans="1:19" s="151" customFormat="1" ht="13.5" customHeight="1" x14ac:dyDescent="0.2">
      <c r="A58" s="128"/>
      <c r="B58" s="128" t="s">
        <v>6</v>
      </c>
      <c r="C58" s="322">
        <f>C57+C47+C45+C42</f>
        <v>19389</v>
      </c>
      <c r="D58" s="322">
        <f t="shared" ref="D58:F58" si="10">D57+D47+D45+D42</f>
        <v>334323</v>
      </c>
      <c r="E58" s="322">
        <f t="shared" si="10"/>
        <v>3153</v>
      </c>
      <c r="F58" s="322">
        <f t="shared" si="10"/>
        <v>54654.17</v>
      </c>
      <c r="G58" s="336">
        <f t="shared" si="0"/>
        <v>16.34771463524795</v>
      </c>
      <c r="H58" s="322">
        <f>H57+H47+H45+H42</f>
        <v>67986</v>
      </c>
      <c r="I58" s="322">
        <f t="shared" ref="I58:K58" si="11">I57+I47+I45+I42</f>
        <v>1094880</v>
      </c>
      <c r="J58" s="322">
        <f t="shared" si="11"/>
        <v>32881</v>
      </c>
      <c r="K58" s="322">
        <f t="shared" si="11"/>
        <v>915082.25000000023</v>
      </c>
      <c r="L58" s="323">
        <f t="shared" si="1"/>
        <v>83.578314518486067</v>
      </c>
      <c r="M58" s="322">
        <f>'ACP_Agri_9(i)'!C58+'ACP_Agri_9(ii)'!C58+'ACP_Agri_9(ii)'!H58</f>
        <v>7328916</v>
      </c>
      <c r="N58" s="322">
        <f>'ACP_Agri_9(i)'!D58+'ACP_Agri_9(ii)'!D58+'ACP_Agri_9(ii)'!I58</f>
        <v>13775203</v>
      </c>
      <c r="O58" s="322">
        <f>'ACP_Agri_9(i)'!E58+'ACP_Agri_9(ii)'!E58+'ACP_Agri_9(ii)'!J58</f>
        <v>4689057</v>
      </c>
      <c r="P58" s="322">
        <f>'ACP_Agri_9(i)'!F58+'ACP_Agri_9(ii)'!F58+'ACP_Agri_9(ii)'!K58</f>
        <v>6194709.7400000002</v>
      </c>
      <c r="Q58" s="328">
        <f t="shared" si="2"/>
        <v>44.97000690298357</v>
      </c>
      <c r="R58" s="145"/>
      <c r="S58" s="145"/>
    </row>
    <row r="59" spans="1:19" ht="13.5" customHeight="1" x14ac:dyDescent="0.2">
      <c r="A59" s="85"/>
      <c r="B59" s="84"/>
      <c r="C59" s="144"/>
      <c r="D59" s="144"/>
      <c r="E59" s="144"/>
      <c r="F59" s="144"/>
      <c r="G59" s="281"/>
      <c r="H59" s="144" t="s">
        <v>1052</v>
      </c>
      <c r="I59" s="144"/>
      <c r="J59" s="144"/>
      <c r="K59" s="144"/>
      <c r="L59" s="281"/>
      <c r="M59" s="144"/>
      <c r="N59" s="144"/>
      <c r="O59" s="144"/>
      <c r="P59" s="144"/>
      <c r="Q59" s="281"/>
      <c r="R59" s="144"/>
      <c r="S59" s="144"/>
    </row>
    <row r="60" spans="1:19" ht="13.5" customHeight="1" x14ac:dyDescent="0.2">
      <c r="A60" s="85"/>
      <c r="B60" s="84"/>
      <c r="C60" s="144"/>
      <c r="D60" s="144"/>
      <c r="E60" s="144"/>
      <c r="F60" s="144"/>
      <c r="G60" s="281"/>
      <c r="H60" s="144"/>
      <c r="I60" s="144"/>
      <c r="J60" s="144"/>
      <c r="K60" s="144"/>
      <c r="L60" s="281"/>
      <c r="M60" s="144"/>
      <c r="N60" s="144"/>
      <c r="O60" s="144"/>
      <c r="P60" s="144"/>
      <c r="Q60" s="281"/>
      <c r="R60" s="144"/>
      <c r="S60" s="144"/>
    </row>
    <row r="61" spans="1:19" ht="13.5" customHeight="1" x14ac:dyDescent="0.2">
      <c r="A61" s="85"/>
      <c r="B61" s="84"/>
      <c r="C61" s="144"/>
      <c r="D61" s="144"/>
      <c r="E61" s="144"/>
      <c r="F61" s="144"/>
      <c r="G61" s="281"/>
      <c r="H61" s="144"/>
      <c r="I61" s="144"/>
      <c r="J61" s="144"/>
      <c r="K61" s="144"/>
      <c r="L61" s="281"/>
      <c r="M61" s="144"/>
      <c r="N61" s="144"/>
      <c r="O61" s="144"/>
      <c r="P61" s="144"/>
      <c r="Q61" s="281"/>
      <c r="R61" s="144"/>
      <c r="S61" s="144"/>
    </row>
    <row r="62" spans="1:19" ht="13.5" customHeight="1" x14ac:dyDescent="0.2">
      <c r="A62" s="85"/>
      <c r="B62" s="84"/>
      <c r="C62" s="144"/>
      <c r="D62" s="144"/>
      <c r="E62" s="144"/>
      <c r="F62" s="144"/>
      <c r="G62" s="281"/>
      <c r="H62" s="144"/>
      <c r="I62" s="144"/>
      <c r="J62" s="144"/>
      <c r="K62" s="144"/>
      <c r="L62" s="281"/>
      <c r="M62" s="144"/>
      <c r="N62" s="144"/>
      <c r="O62" s="144"/>
      <c r="P62" s="144"/>
      <c r="Q62" s="281"/>
      <c r="R62" s="144"/>
      <c r="S62" s="144"/>
    </row>
    <row r="63" spans="1:19" ht="13.5" customHeight="1" x14ac:dyDescent="0.2">
      <c r="A63" s="85"/>
      <c r="B63" s="84"/>
      <c r="C63" s="144"/>
      <c r="D63" s="144"/>
      <c r="E63" s="144"/>
      <c r="F63" s="144"/>
      <c r="G63" s="281"/>
      <c r="H63" s="144"/>
      <c r="I63" s="144"/>
      <c r="J63" s="144"/>
      <c r="K63" s="144"/>
      <c r="L63" s="281"/>
      <c r="M63" s="144"/>
      <c r="N63" s="144"/>
      <c r="O63" s="144"/>
      <c r="P63" s="144"/>
      <c r="Q63" s="281"/>
      <c r="R63" s="144"/>
      <c r="S63" s="144"/>
    </row>
    <row r="64" spans="1:19" ht="13.5" customHeight="1" x14ac:dyDescent="0.2">
      <c r="A64" s="85"/>
      <c r="B64" s="84"/>
      <c r="C64" s="144"/>
      <c r="D64" s="144"/>
      <c r="E64" s="144"/>
      <c r="F64" s="144"/>
      <c r="G64" s="281"/>
      <c r="H64" s="144"/>
      <c r="I64" s="144"/>
      <c r="J64" s="144"/>
      <c r="K64" s="144"/>
      <c r="L64" s="281"/>
      <c r="M64" s="144"/>
      <c r="N64" s="144"/>
      <c r="O64" s="144"/>
      <c r="P64" s="144"/>
      <c r="Q64" s="281"/>
      <c r="R64" s="144"/>
      <c r="S64" s="144"/>
    </row>
    <row r="65" spans="1:19" ht="13.5" customHeight="1" x14ac:dyDescent="0.2">
      <c r="A65" s="85"/>
      <c r="B65" s="84"/>
      <c r="C65" s="144"/>
      <c r="D65" s="144"/>
      <c r="E65" s="144"/>
      <c r="F65" s="144"/>
      <c r="G65" s="281"/>
      <c r="H65" s="144"/>
      <c r="I65" s="144"/>
      <c r="J65" s="144"/>
      <c r="K65" s="144"/>
      <c r="L65" s="281"/>
      <c r="M65" s="144"/>
      <c r="N65" s="144"/>
      <c r="O65" s="144"/>
      <c r="P65" s="144"/>
      <c r="Q65" s="281"/>
      <c r="R65" s="144"/>
      <c r="S65" s="144"/>
    </row>
    <row r="66" spans="1:19" ht="13.5" customHeight="1" x14ac:dyDescent="0.2">
      <c r="A66" s="85"/>
      <c r="B66" s="84"/>
      <c r="C66" s="144"/>
      <c r="D66" s="144"/>
      <c r="E66" s="144"/>
      <c r="F66" s="144"/>
      <c r="G66" s="281"/>
      <c r="H66" s="144"/>
      <c r="I66" s="144"/>
      <c r="J66" s="144"/>
      <c r="K66" s="144"/>
      <c r="L66" s="281"/>
      <c r="M66" s="144"/>
      <c r="N66" s="144"/>
      <c r="O66" s="144"/>
      <c r="P66" s="144"/>
      <c r="Q66" s="281"/>
      <c r="R66" s="144"/>
      <c r="S66" s="144"/>
    </row>
    <row r="67" spans="1:19" ht="13.5" customHeight="1" x14ac:dyDescent="0.2">
      <c r="A67" s="85"/>
      <c r="B67" s="84"/>
      <c r="C67" s="144"/>
      <c r="D67" s="144"/>
      <c r="E67" s="144"/>
      <c r="F67" s="144"/>
      <c r="G67" s="281"/>
      <c r="H67" s="144"/>
      <c r="I67" s="144"/>
      <c r="J67" s="144"/>
      <c r="K67" s="144"/>
      <c r="L67" s="281"/>
      <c r="M67" s="144"/>
      <c r="N67" s="144"/>
      <c r="O67" s="144"/>
      <c r="P67" s="144"/>
      <c r="Q67" s="281"/>
      <c r="R67" s="144"/>
      <c r="S67" s="144"/>
    </row>
    <row r="68" spans="1:19" ht="13.5" customHeight="1" x14ac:dyDescent="0.2">
      <c r="A68" s="85"/>
      <c r="B68" s="84"/>
      <c r="C68" s="144"/>
      <c r="D68" s="144"/>
      <c r="E68" s="144"/>
      <c r="F68" s="144"/>
      <c r="G68" s="281"/>
      <c r="H68" s="144"/>
      <c r="I68" s="144"/>
      <c r="J68" s="144"/>
      <c r="K68" s="144"/>
      <c r="L68" s="281"/>
      <c r="M68" s="144"/>
      <c r="N68" s="144"/>
      <c r="O68" s="144"/>
      <c r="P68" s="144"/>
      <c r="Q68" s="281"/>
      <c r="R68" s="144"/>
      <c r="S68" s="144"/>
    </row>
    <row r="69" spans="1:19" ht="13.5" customHeight="1" x14ac:dyDescent="0.2">
      <c r="A69" s="85"/>
      <c r="B69" s="84"/>
      <c r="C69" s="144"/>
      <c r="D69" s="144"/>
      <c r="E69" s="144"/>
      <c r="F69" s="144"/>
      <c r="G69" s="281"/>
      <c r="H69" s="144"/>
      <c r="I69" s="144"/>
      <c r="J69" s="144"/>
      <c r="K69" s="144"/>
      <c r="L69" s="281"/>
      <c r="M69" s="144"/>
      <c r="N69" s="144"/>
      <c r="O69" s="144"/>
      <c r="P69" s="144"/>
      <c r="Q69" s="281"/>
      <c r="R69" s="144"/>
      <c r="S69" s="144"/>
    </row>
    <row r="70" spans="1:19" ht="13.5" customHeight="1" x14ac:dyDescent="0.2">
      <c r="A70" s="85"/>
      <c r="B70" s="84"/>
      <c r="C70" s="144"/>
      <c r="D70" s="144"/>
      <c r="E70" s="144"/>
      <c r="F70" s="144"/>
      <c r="G70" s="281"/>
      <c r="H70" s="144"/>
      <c r="I70" s="144"/>
      <c r="J70" s="144"/>
      <c r="K70" s="144"/>
      <c r="L70" s="281"/>
      <c r="M70" s="144"/>
      <c r="N70" s="144"/>
      <c r="O70" s="144"/>
      <c r="P70" s="144"/>
      <c r="Q70" s="281"/>
      <c r="R70" s="144"/>
      <c r="S70" s="144"/>
    </row>
    <row r="71" spans="1:19" ht="13.5" customHeight="1" x14ac:dyDescent="0.2">
      <c r="A71" s="85"/>
      <c r="B71" s="84"/>
      <c r="C71" s="144"/>
      <c r="D71" s="144"/>
      <c r="E71" s="144"/>
      <c r="F71" s="144"/>
      <c r="G71" s="281"/>
      <c r="H71" s="144"/>
      <c r="I71" s="144"/>
      <c r="J71" s="144"/>
      <c r="K71" s="144"/>
      <c r="L71" s="281"/>
      <c r="M71" s="144"/>
      <c r="N71" s="144"/>
      <c r="O71" s="144"/>
      <c r="P71" s="144"/>
      <c r="Q71" s="281"/>
      <c r="R71" s="144"/>
      <c r="S71" s="144"/>
    </row>
    <row r="72" spans="1:19" ht="13.5" customHeight="1" x14ac:dyDescent="0.2">
      <c r="A72" s="85"/>
      <c r="B72" s="84"/>
      <c r="C72" s="144"/>
      <c r="D72" s="144"/>
      <c r="E72" s="144"/>
      <c r="F72" s="144"/>
      <c r="G72" s="281"/>
      <c r="H72" s="144"/>
      <c r="I72" s="144"/>
      <c r="J72" s="144"/>
      <c r="K72" s="144"/>
      <c r="L72" s="281"/>
      <c r="M72" s="144"/>
      <c r="N72" s="144"/>
      <c r="O72" s="144"/>
      <c r="P72" s="144"/>
      <c r="Q72" s="281"/>
      <c r="R72" s="144"/>
      <c r="S72" s="144"/>
    </row>
    <row r="73" spans="1:19" ht="13.5" customHeight="1" x14ac:dyDescent="0.2">
      <c r="A73" s="85"/>
      <c r="B73" s="84"/>
      <c r="C73" s="144"/>
      <c r="D73" s="144"/>
      <c r="E73" s="144"/>
      <c r="F73" s="144"/>
      <c r="G73" s="281"/>
      <c r="H73" s="144"/>
      <c r="I73" s="144"/>
      <c r="J73" s="144"/>
      <c r="K73" s="144"/>
      <c r="L73" s="281"/>
      <c r="M73" s="144"/>
      <c r="N73" s="144"/>
      <c r="O73" s="144"/>
      <c r="P73" s="144"/>
      <c r="Q73" s="281"/>
      <c r="R73" s="144"/>
      <c r="S73" s="144"/>
    </row>
    <row r="74" spans="1:19" ht="13.5" customHeight="1" x14ac:dyDescent="0.2">
      <c r="A74" s="85"/>
      <c r="B74" s="84"/>
      <c r="C74" s="144"/>
      <c r="D74" s="144"/>
      <c r="E74" s="144"/>
      <c r="F74" s="144"/>
      <c r="G74" s="281"/>
      <c r="H74" s="144"/>
      <c r="I74" s="144"/>
      <c r="J74" s="144"/>
      <c r="K74" s="144"/>
      <c r="L74" s="281"/>
      <c r="M74" s="144"/>
      <c r="N74" s="144"/>
      <c r="O74" s="144"/>
      <c r="P74" s="144"/>
      <c r="Q74" s="281"/>
      <c r="R74" s="144"/>
      <c r="S74" s="144"/>
    </row>
    <row r="75" spans="1:19" ht="13.5" customHeight="1" x14ac:dyDescent="0.2">
      <c r="A75" s="85"/>
      <c r="B75" s="84"/>
      <c r="C75" s="144"/>
      <c r="D75" s="144"/>
      <c r="E75" s="144"/>
      <c r="F75" s="144"/>
      <c r="G75" s="281"/>
      <c r="H75" s="144"/>
      <c r="I75" s="144"/>
      <c r="J75" s="144"/>
      <c r="K75" s="144"/>
      <c r="L75" s="281"/>
      <c r="M75" s="144"/>
      <c r="N75" s="144"/>
      <c r="O75" s="144"/>
      <c r="P75" s="144"/>
      <c r="Q75" s="281"/>
      <c r="R75" s="144"/>
      <c r="S75" s="144"/>
    </row>
    <row r="76" spans="1:19" ht="13.5" customHeight="1" x14ac:dyDescent="0.2">
      <c r="A76" s="85"/>
      <c r="B76" s="84"/>
      <c r="C76" s="144"/>
      <c r="D76" s="144"/>
      <c r="E76" s="144"/>
      <c r="F76" s="144"/>
      <c r="G76" s="281"/>
      <c r="H76" s="144"/>
      <c r="I76" s="144"/>
      <c r="J76" s="144"/>
      <c r="K76" s="144"/>
      <c r="L76" s="281"/>
      <c r="M76" s="144"/>
      <c r="N76" s="144"/>
      <c r="O76" s="144"/>
      <c r="P76" s="144"/>
      <c r="Q76" s="281"/>
      <c r="R76" s="144"/>
      <c r="S76" s="144"/>
    </row>
    <row r="77" spans="1:19" ht="13.5" customHeight="1" x14ac:dyDescent="0.2">
      <c r="A77" s="85"/>
      <c r="B77" s="84"/>
      <c r="C77" s="144"/>
      <c r="D77" s="144"/>
      <c r="E77" s="144"/>
      <c r="F77" s="144"/>
      <c r="G77" s="281"/>
      <c r="H77" s="144"/>
      <c r="I77" s="144"/>
      <c r="J77" s="144"/>
      <c r="K77" s="144"/>
      <c r="L77" s="281"/>
      <c r="M77" s="144"/>
      <c r="N77" s="144"/>
      <c r="O77" s="144"/>
      <c r="P77" s="144"/>
      <c r="Q77" s="281"/>
      <c r="R77" s="144"/>
      <c r="S77" s="144"/>
    </row>
    <row r="78" spans="1:19" ht="13.5" customHeight="1" x14ac:dyDescent="0.2">
      <c r="A78" s="85"/>
      <c r="B78" s="84"/>
      <c r="C78" s="144"/>
      <c r="D78" s="144"/>
      <c r="E78" s="144"/>
      <c r="F78" s="144"/>
      <c r="G78" s="281"/>
      <c r="H78" s="144"/>
      <c r="I78" s="144"/>
      <c r="J78" s="144"/>
      <c r="K78" s="144"/>
      <c r="L78" s="281"/>
      <c r="M78" s="144"/>
      <c r="N78" s="144"/>
      <c r="O78" s="144"/>
      <c r="P78" s="144"/>
      <c r="Q78" s="281"/>
      <c r="R78" s="144"/>
      <c r="S78" s="144"/>
    </row>
    <row r="79" spans="1:19" ht="13.5" customHeight="1" x14ac:dyDescent="0.2">
      <c r="A79" s="85"/>
      <c r="B79" s="84"/>
      <c r="C79" s="144"/>
      <c r="D79" s="144"/>
      <c r="E79" s="144"/>
      <c r="F79" s="144"/>
      <c r="G79" s="281"/>
      <c r="H79" s="144"/>
      <c r="I79" s="144"/>
      <c r="J79" s="144"/>
      <c r="K79" s="144"/>
      <c r="L79" s="281"/>
      <c r="M79" s="144"/>
      <c r="N79" s="144"/>
      <c r="O79" s="144"/>
      <c r="P79" s="144"/>
      <c r="Q79" s="281"/>
      <c r="R79" s="144"/>
      <c r="S79" s="144"/>
    </row>
    <row r="80" spans="1:19" ht="13.5" customHeight="1" x14ac:dyDescent="0.2">
      <c r="A80" s="85"/>
      <c r="B80" s="84"/>
      <c r="C80" s="144"/>
      <c r="D80" s="144"/>
      <c r="E80" s="144"/>
      <c r="F80" s="144"/>
      <c r="G80" s="281"/>
      <c r="H80" s="144"/>
      <c r="I80" s="144"/>
      <c r="J80" s="144"/>
      <c r="K80" s="144"/>
      <c r="L80" s="281"/>
      <c r="M80" s="144"/>
      <c r="N80" s="144"/>
      <c r="O80" s="144"/>
      <c r="P80" s="144"/>
      <c r="Q80" s="281"/>
      <c r="R80" s="144"/>
      <c r="S80" s="144"/>
    </row>
    <row r="81" spans="1:19" ht="13.5" customHeight="1" x14ac:dyDescent="0.2">
      <c r="A81" s="85"/>
      <c r="B81" s="84"/>
      <c r="C81" s="144"/>
      <c r="D81" s="144"/>
      <c r="E81" s="144"/>
      <c r="F81" s="144"/>
      <c r="G81" s="281"/>
      <c r="H81" s="144"/>
      <c r="I81" s="144"/>
      <c r="J81" s="144"/>
      <c r="K81" s="144"/>
      <c r="L81" s="281"/>
      <c r="M81" s="144"/>
      <c r="N81" s="144"/>
      <c r="O81" s="144"/>
      <c r="P81" s="144"/>
      <c r="Q81" s="281"/>
      <c r="R81" s="144"/>
      <c r="S81" s="144"/>
    </row>
    <row r="82" spans="1:19" ht="13.5" customHeight="1" x14ac:dyDescent="0.2">
      <c r="A82" s="85"/>
      <c r="B82" s="84"/>
      <c r="C82" s="144"/>
      <c r="D82" s="144"/>
      <c r="E82" s="144"/>
      <c r="F82" s="144"/>
      <c r="G82" s="281"/>
      <c r="H82" s="144"/>
      <c r="I82" s="144"/>
      <c r="J82" s="144"/>
      <c r="K82" s="144"/>
      <c r="L82" s="281"/>
      <c r="M82" s="144"/>
      <c r="N82" s="144"/>
      <c r="O82" s="144"/>
      <c r="P82" s="144"/>
      <c r="Q82" s="281"/>
      <c r="R82" s="144"/>
      <c r="S82" s="144"/>
    </row>
    <row r="83" spans="1:19" ht="13.5" customHeight="1" x14ac:dyDescent="0.2">
      <c r="A83" s="85"/>
      <c r="B83" s="84"/>
      <c r="C83" s="144"/>
      <c r="D83" s="144"/>
      <c r="E83" s="144"/>
      <c r="F83" s="144"/>
      <c r="G83" s="281"/>
      <c r="H83" s="144"/>
      <c r="I83" s="144"/>
      <c r="J83" s="144"/>
      <c r="K83" s="144"/>
      <c r="L83" s="281"/>
      <c r="M83" s="144"/>
      <c r="N83" s="144"/>
      <c r="O83" s="144"/>
      <c r="P83" s="144"/>
      <c r="Q83" s="281"/>
      <c r="R83" s="144"/>
      <c r="S83" s="144"/>
    </row>
    <row r="84" spans="1:19" ht="13.5" customHeight="1" x14ac:dyDescent="0.2">
      <c r="A84" s="85"/>
      <c r="B84" s="84"/>
      <c r="C84" s="144"/>
      <c r="D84" s="144"/>
      <c r="E84" s="144"/>
      <c r="F84" s="144"/>
      <c r="G84" s="281"/>
      <c r="H84" s="144"/>
      <c r="I84" s="144"/>
      <c r="J84" s="144"/>
      <c r="K84" s="144"/>
      <c r="L84" s="281"/>
      <c r="M84" s="144"/>
      <c r="N84" s="144"/>
      <c r="O84" s="144"/>
      <c r="P84" s="144"/>
      <c r="Q84" s="281"/>
      <c r="R84" s="144"/>
      <c r="S84" s="144"/>
    </row>
    <row r="85" spans="1:19" ht="13.5" customHeight="1" x14ac:dyDescent="0.2">
      <c r="A85" s="85"/>
      <c r="B85" s="84"/>
      <c r="C85" s="144"/>
      <c r="D85" s="144"/>
      <c r="E85" s="144"/>
      <c r="F85" s="144"/>
      <c r="G85" s="281"/>
      <c r="H85" s="144"/>
      <c r="I85" s="144"/>
      <c r="J85" s="144"/>
      <c r="K85" s="144"/>
      <c r="L85" s="281"/>
      <c r="M85" s="144"/>
      <c r="N85" s="144"/>
      <c r="O85" s="144"/>
      <c r="P85" s="144"/>
      <c r="Q85" s="281"/>
      <c r="R85" s="144"/>
      <c r="S85" s="144"/>
    </row>
    <row r="86" spans="1:19" ht="13.5" customHeight="1" x14ac:dyDescent="0.2">
      <c r="A86" s="85"/>
      <c r="B86" s="84"/>
      <c r="C86" s="144"/>
      <c r="D86" s="144"/>
      <c r="E86" s="144"/>
      <c r="F86" s="144"/>
      <c r="G86" s="281"/>
      <c r="H86" s="144"/>
      <c r="I86" s="144"/>
      <c r="J86" s="144"/>
      <c r="K86" s="144"/>
      <c r="L86" s="281"/>
      <c r="M86" s="144"/>
      <c r="N86" s="144"/>
      <c r="O86" s="144"/>
      <c r="P86" s="144"/>
      <c r="Q86" s="281"/>
      <c r="R86" s="144"/>
      <c r="S86" s="144"/>
    </row>
    <row r="87" spans="1:19" ht="13.5" customHeight="1" x14ac:dyDescent="0.2">
      <c r="A87" s="85"/>
      <c r="B87" s="84"/>
      <c r="C87" s="144"/>
      <c r="D87" s="144"/>
      <c r="E87" s="144"/>
      <c r="F87" s="144"/>
      <c r="G87" s="281"/>
      <c r="H87" s="144"/>
      <c r="I87" s="144"/>
      <c r="J87" s="144"/>
      <c r="K87" s="144"/>
      <c r="L87" s="281"/>
      <c r="M87" s="144"/>
      <c r="N87" s="144"/>
      <c r="O87" s="144"/>
      <c r="P87" s="144"/>
      <c r="Q87" s="281"/>
      <c r="R87" s="144"/>
      <c r="S87" s="144"/>
    </row>
    <row r="88" spans="1:19" ht="13.5" customHeight="1" x14ac:dyDescent="0.2">
      <c r="A88" s="85"/>
      <c r="B88" s="84"/>
      <c r="C88" s="144"/>
      <c r="D88" s="144"/>
      <c r="E88" s="144"/>
      <c r="F88" s="144"/>
      <c r="G88" s="281"/>
      <c r="H88" s="144"/>
      <c r="I88" s="144"/>
      <c r="J88" s="144"/>
      <c r="K88" s="144"/>
      <c r="L88" s="281"/>
      <c r="M88" s="144"/>
      <c r="N88" s="144"/>
      <c r="O88" s="144"/>
      <c r="P88" s="144"/>
      <c r="Q88" s="281"/>
      <c r="R88" s="144"/>
      <c r="S88" s="144"/>
    </row>
    <row r="89" spans="1:19" ht="13.5" customHeight="1" x14ac:dyDescent="0.2">
      <c r="A89" s="85"/>
      <c r="B89" s="84"/>
      <c r="C89" s="144"/>
      <c r="D89" s="144"/>
      <c r="E89" s="144"/>
      <c r="F89" s="144"/>
      <c r="G89" s="281"/>
      <c r="H89" s="144"/>
      <c r="I89" s="144"/>
      <c r="J89" s="144"/>
      <c r="K89" s="144"/>
      <c r="L89" s="281"/>
      <c r="M89" s="144"/>
      <c r="N89" s="144"/>
      <c r="O89" s="144"/>
      <c r="P89" s="144"/>
      <c r="Q89" s="281"/>
      <c r="R89" s="144"/>
      <c r="S89" s="144"/>
    </row>
    <row r="90" spans="1:19" ht="13.5" customHeight="1" x14ac:dyDescent="0.2">
      <c r="A90" s="85"/>
      <c r="B90" s="84"/>
      <c r="C90" s="144"/>
      <c r="D90" s="144"/>
      <c r="E90" s="144"/>
      <c r="F90" s="144"/>
      <c r="G90" s="281"/>
      <c r="H90" s="144"/>
      <c r="I90" s="144"/>
      <c r="J90" s="144"/>
      <c r="K90" s="144"/>
      <c r="L90" s="281"/>
      <c r="M90" s="144"/>
      <c r="N90" s="144"/>
      <c r="O90" s="144"/>
      <c r="P90" s="144"/>
      <c r="Q90" s="281"/>
      <c r="R90" s="144"/>
      <c r="S90" s="144"/>
    </row>
    <row r="91" spans="1:19" ht="13.5" customHeight="1" x14ac:dyDescent="0.2">
      <c r="A91" s="85"/>
      <c r="B91" s="84"/>
      <c r="C91" s="144"/>
      <c r="D91" s="144"/>
      <c r="E91" s="144"/>
      <c r="F91" s="144"/>
      <c r="G91" s="281"/>
      <c r="H91" s="144"/>
      <c r="I91" s="144"/>
      <c r="J91" s="144"/>
      <c r="K91" s="144"/>
      <c r="L91" s="281"/>
      <c r="M91" s="144"/>
      <c r="N91" s="144"/>
      <c r="O91" s="144"/>
      <c r="P91" s="144"/>
      <c r="Q91" s="281"/>
      <c r="R91" s="144"/>
      <c r="S91" s="144"/>
    </row>
    <row r="92" spans="1:19" ht="13.5" customHeight="1" x14ac:dyDescent="0.2">
      <c r="A92" s="85"/>
      <c r="B92" s="84"/>
      <c r="C92" s="144"/>
      <c r="D92" s="144"/>
      <c r="E92" s="144"/>
      <c r="F92" s="144"/>
      <c r="G92" s="281"/>
      <c r="H92" s="144"/>
      <c r="I92" s="144"/>
      <c r="J92" s="144"/>
      <c r="K92" s="144"/>
      <c r="L92" s="281"/>
      <c r="M92" s="144"/>
      <c r="N92" s="144"/>
      <c r="O92" s="144"/>
      <c r="P92" s="144"/>
      <c r="Q92" s="281"/>
      <c r="R92" s="144"/>
      <c r="S92" s="144"/>
    </row>
    <row r="93" spans="1:19" ht="13.5" customHeight="1" x14ac:dyDescent="0.2">
      <c r="A93" s="85"/>
      <c r="B93" s="84"/>
      <c r="C93" s="144"/>
      <c r="D93" s="144"/>
      <c r="E93" s="144"/>
      <c r="F93" s="144"/>
      <c r="G93" s="281"/>
      <c r="H93" s="144"/>
      <c r="I93" s="144"/>
      <c r="J93" s="144"/>
      <c r="K93" s="144"/>
      <c r="L93" s="281"/>
      <c r="M93" s="144"/>
      <c r="N93" s="144"/>
      <c r="O93" s="144"/>
      <c r="P93" s="144"/>
      <c r="Q93" s="281"/>
      <c r="R93" s="144"/>
      <c r="S93" s="144"/>
    </row>
    <row r="94" spans="1:19" ht="13.5" customHeight="1" x14ac:dyDescent="0.2">
      <c r="A94" s="85"/>
      <c r="B94" s="84"/>
      <c r="C94" s="144"/>
      <c r="D94" s="144"/>
      <c r="E94" s="144"/>
      <c r="F94" s="144"/>
      <c r="G94" s="281"/>
      <c r="H94" s="144"/>
      <c r="I94" s="144"/>
      <c r="J94" s="144"/>
      <c r="K94" s="144"/>
      <c r="L94" s="281"/>
      <c r="M94" s="144"/>
      <c r="N94" s="144"/>
      <c r="O94" s="144"/>
      <c r="P94" s="144"/>
      <c r="Q94" s="281"/>
      <c r="R94" s="144"/>
      <c r="S94" s="144"/>
    </row>
    <row r="95" spans="1:19" ht="13.5" customHeight="1" x14ac:dyDescent="0.2">
      <c r="A95" s="85"/>
      <c r="B95" s="84"/>
      <c r="C95" s="144"/>
      <c r="D95" s="144"/>
      <c r="E95" s="144"/>
      <c r="F95" s="144"/>
      <c r="G95" s="281"/>
      <c r="H95" s="144"/>
      <c r="I95" s="144"/>
      <c r="J95" s="144"/>
      <c r="K95" s="144"/>
      <c r="L95" s="281"/>
      <c r="M95" s="144"/>
      <c r="N95" s="144"/>
      <c r="O95" s="144"/>
      <c r="P95" s="144"/>
      <c r="Q95" s="281"/>
      <c r="R95" s="144"/>
      <c r="S95" s="144"/>
    </row>
  </sheetData>
  <autoFilter ref="M5:P57"/>
  <mergeCells count="15">
    <mergeCell ref="B3:B5"/>
    <mergeCell ref="C4:D4"/>
    <mergeCell ref="O4:P4"/>
    <mergeCell ref="A1:Q1"/>
    <mergeCell ref="Q4:Q5"/>
    <mergeCell ref="M3:Q3"/>
    <mergeCell ref="A3:A5"/>
    <mergeCell ref="G4:G5"/>
    <mergeCell ref="L4:L5"/>
    <mergeCell ref="M4:N4"/>
    <mergeCell ref="J4:K4"/>
    <mergeCell ref="C3:G3"/>
    <mergeCell ref="H3:L3"/>
    <mergeCell ref="E4:F4"/>
    <mergeCell ref="H4:I4"/>
  </mergeCells>
  <conditionalFormatting sqref="R1:S95">
    <cfRule type="cellIs" dxfId="5" priority="1" operator="greaterThan">
      <formula>100</formula>
    </cfRule>
  </conditionalFormatting>
  <pageMargins left="0.7" right="0" top="1" bottom="0.5" header="0" footer="0"/>
  <pageSetup paperSize="9" scale="5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01"/>
  <sheetViews>
    <sheetView zoomScaleNormal="100" workbookViewId="0">
      <pane xSplit="2" ySplit="5" topLeftCell="F51" activePane="bottomRight" state="frozen"/>
      <selection pane="topRight" activeCell="C1" sqref="C1"/>
      <selection pane="bottomLeft" activeCell="A6" sqref="A6"/>
      <selection pane="bottomRight" activeCell="R1" sqref="R1:T1048576"/>
    </sheetView>
  </sheetViews>
  <sheetFormatPr defaultColWidth="14.42578125" defaultRowHeight="15" customHeight="1" x14ac:dyDescent="0.2"/>
  <cols>
    <col min="1" max="1" width="4.5703125" style="106" customWidth="1"/>
    <col min="2" max="2" width="23.42578125" style="106" customWidth="1"/>
    <col min="3" max="3" width="10.85546875" style="106" customWidth="1"/>
    <col min="4" max="4" width="11.140625" style="106" customWidth="1"/>
    <col min="5" max="5" width="10.5703125" style="106" customWidth="1"/>
    <col min="6" max="6" width="10.85546875" style="106" customWidth="1"/>
    <col min="7" max="7" width="8" style="106" customWidth="1"/>
    <col min="8" max="8" width="9.85546875" style="106" customWidth="1"/>
    <col min="9" max="9" width="8" style="106" customWidth="1"/>
    <col min="10" max="10" width="9.85546875" style="106" customWidth="1"/>
    <col min="11" max="11" width="7.140625" style="106" customWidth="1"/>
    <col min="12" max="12" width="9.140625" style="106" customWidth="1"/>
    <col min="13" max="13" width="9" style="106" customWidth="1"/>
    <col min="14" max="14" width="8.5703125" style="106" customWidth="1"/>
    <col min="15" max="15" width="9.5703125" style="106" customWidth="1"/>
    <col min="16" max="16" width="10.140625" style="106" customWidth="1"/>
    <col min="17" max="17" width="9.5703125" style="106" customWidth="1"/>
    <col min="18" max="16384" width="14.42578125" style="106"/>
  </cols>
  <sheetData>
    <row r="1" spans="1:17" ht="13.5" customHeight="1" x14ac:dyDescent="0.2">
      <c r="A1" s="429" t="s">
        <v>1031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152"/>
    </row>
    <row r="2" spans="1:17" ht="13.5" customHeight="1" x14ac:dyDescent="0.2">
      <c r="A2" s="85"/>
      <c r="B2" s="86" t="s">
        <v>76</v>
      </c>
      <c r="C2" s="145"/>
      <c r="D2" s="145"/>
      <c r="E2" s="144"/>
      <c r="F2" s="144"/>
      <c r="G2" s="144"/>
      <c r="H2" s="144"/>
      <c r="I2" s="144"/>
      <c r="J2" s="144"/>
      <c r="K2" s="144" t="s">
        <v>77</v>
      </c>
      <c r="L2" s="144"/>
      <c r="M2" s="144"/>
      <c r="N2" s="145" t="s">
        <v>131</v>
      </c>
      <c r="O2" s="144"/>
      <c r="P2" s="144"/>
      <c r="Q2" s="152"/>
    </row>
    <row r="3" spans="1:17" ht="15" customHeight="1" x14ac:dyDescent="0.2">
      <c r="A3" s="425" t="s">
        <v>1</v>
      </c>
      <c r="B3" s="425" t="s">
        <v>79</v>
      </c>
      <c r="C3" s="430" t="s">
        <v>132</v>
      </c>
      <c r="D3" s="431"/>
      <c r="E3" s="420" t="s">
        <v>1014</v>
      </c>
      <c r="F3" s="427"/>
      <c r="G3" s="427"/>
      <c r="H3" s="427"/>
      <c r="I3" s="427"/>
      <c r="J3" s="427"/>
      <c r="K3" s="427"/>
      <c r="L3" s="427"/>
      <c r="M3" s="427"/>
      <c r="N3" s="427"/>
      <c r="O3" s="427"/>
      <c r="P3" s="421"/>
      <c r="Q3" s="422" t="s">
        <v>121</v>
      </c>
    </row>
    <row r="4" spans="1:17" ht="15" customHeight="1" x14ac:dyDescent="0.2">
      <c r="A4" s="423"/>
      <c r="B4" s="423"/>
      <c r="C4" s="432"/>
      <c r="D4" s="433"/>
      <c r="E4" s="420" t="s">
        <v>89</v>
      </c>
      <c r="F4" s="421"/>
      <c r="G4" s="420" t="s">
        <v>90</v>
      </c>
      <c r="H4" s="421"/>
      <c r="I4" s="420" t="s">
        <v>91</v>
      </c>
      <c r="J4" s="421"/>
      <c r="K4" s="420" t="s">
        <v>92</v>
      </c>
      <c r="L4" s="421"/>
      <c r="M4" s="420" t="s">
        <v>93</v>
      </c>
      <c r="N4" s="421"/>
      <c r="O4" s="420" t="s">
        <v>133</v>
      </c>
      <c r="P4" s="421"/>
      <c r="Q4" s="423"/>
    </row>
    <row r="5" spans="1:17" ht="25.5" customHeight="1" x14ac:dyDescent="0.2">
      <c r="A5" s="424"/>
      <c r="B5" s="424"/>
      <c r="C5" s="159" t="s">
        <v>85</v>
      </c>
      <c r="D5" s="159" t="s">
        <v>86</v>
      </c>
      <c r="E5" s="159" t="s">
        <v>85</v>
      </c>
      <c r="F5" s="159" t="s">
        <v>86</v>
      </c>
      <c r="G5" s="159" t="s">
        <v>85</v>
      </c>
      <c r="H5" s="159" t="s">
        <v>86</v>
      </c>
      <c r="I5" s="159" t="s">
        <v>85</v>
      </c>
      <c r="J5" s="159" t="s">
        <v>86</v>
      </c>
      <c r="K5" s="159" t="s">
        <v>85</v>
      </c>
      <c r="L5" s="159" t="s">
        <v>86</v>
      </c>
      <c r="M5" s="159" t="s">
        <v>85</v>
      </c>
      <c r="N5" s="159" t="s">
        <v>86</v>
      </c>
      <c r="O5" s="159" t="s">
        <v>85</v>
      </c>
      <c r="P5" s="159" t="s">
        <v>86</v>
      </c>
      <c r="Q5" s="424"/>
    </row>
    <row r="6" spans="1:17" ht="13.5" customHeight="1" x14ac:dyDescent="0.25">
      <c r="A6" s="160">
        <v>1</v>
      </c>
      <c r="B6" s="126" t="s">
        <v>7</v>
      </c>
      <c r="C6" s="127">
        <v>43567</v>
      </c>
      <c r="D6" s="127">
        <v>339945</v>
      </c>
      <c r="E6" s="127">
        <v>18983</v>
      </c>
      <c r="F6" s="127">
        <v>82714.630000000019</v>
      </c>
      <c r="G6" s="127">
        <v>301</v>
      </c>
      <c r="H6" s="127">
        <v>32610.719999999994</v>
      </c>
      <c r="I6" s="127">
        <v>32</v>
      </c>
      <c r="J6" s="127">
        <v>9902.15</v>
      </c>
      <c r="K6" s="127">
        <v>125</v>
      </c>
      <c r="L6" s="127">
        <v>1193.8900000000003</v>
      </c>
      <c r="M6" s="127">
        <v>0</v>
      </c>
      <c r="N6" s="127">
        <v>0</v>
      </c>
      <c r="O6" s="126">
        <f t="shared" ref="O6:O17" si="0">E6+G6+I6+K6+M6</f>
        <v>19441</v>
      </c>
      <c r="P6" s="126">
        <f t="shared" ref="P6:P17" si="1">F6+H6+J6+L6+N6</f>
        <v>126421.39</v>
      </c>
      <c r="Q6" s="275">
        <f t="shared" ref="Q6:Q52" si="2">P6*100/D6</f>
        <v>37.188777596375886</v>
      </c>
    </row>
    <row r="7" spans="1:17" ht="13.5" customHeight="1" x14ac:dyDescent="0.25">
      <c r="A7" s="160">
        <v>2</v>
      </c>
      <c r="B7" s="126" t="s">
        <v>8</v>
      </c>
      <c r="C7" s="127">
        <v>60277</v>
      </c>
      <c r="D7" s="127">
        <v>415169</v>
      </c>
      <c r="E7" s="127">
        <v>59254</v>
      </c>
      <c r="F7" s="127">
        <v>192555.60999999996</v>
      </c>
      <c r="G7" s="127">
        <v>699</v>
      </c>
      <c r="H7" s="127">
        <v>80139.08</v>
      </c>
      <c r="I7" s="127">
        <v>77</v>
      </c>
      <c r="J7" s="127">
        <v>40819.960000000006</v>
      </c>
      <c r="K7" s="127">
        <v>0</v>
      </c>
      <c r="L7" s="127">
        <v>0</v>
      </c>
      <c r="M7" s="127">
        <v>0</v>
      </c>
      <c r="N7" s="127">
        <v>0</v>
      </c>
      <c r="O7" s="126">
        <f t="shared" si="0"/>
        <v>60030</v>
      </c>
      <c r="P7" s="126">
        <f t="shared" si="1"/>
        <v>313514.64999999997</v>
      </c>
      <c r="Q7" s="275">
        <f t="shared" si="2"/>
        <v>75.514946925228031</v>
      </c>
    </row>
    <row r="8" spans="1:17" ht="13.5" customHeight="1" x14ac:dyDescent="0.25">
      <c r="A8" s="160">
        <v>3</v>
      </c>
      <c r="B8" s="126" t="s">
        <v>9</v>
      </c>
      <c r="C8" s="127">
        <v>20942</v>
      </c>
      <c r="D8" s="127">
        <v>173903</v>
      </c>
      <c r="E8" s="127">
        <v>7815</v>
      </c>
      <c r="F8" s="127">
        <v>30147.180000000011</v>
      </c>
      <c r="G8" s="127">
        <v>275</v>
      </c>
      <c r="H8" s="127">
        <v>17720.830000000002</v>
      </c>
      <c r="I8" s="127">
        <v>25</v>
      </c>
      <c r="J8" s="127">
        <v>19135.150000000001</v>
      </c>
      <c r="K8" s="127">
        <v>0</v>
      </c>
      <c r="L8" s="127">
        <v>0</v>
      </c>
      <c r="M8" s="127">
        <v>0</v>
      </c>
      <c r="N8" s="127">
        <v>0</v>
      </c>
      <c r="O8" s="126">
        <f t="shared" si="0"/>
        <v>8115</v>
      </c>
      <c r="P8" s="126">
        <f t="shared" si="1"/>
        <v>67003.16</v>
      </c>
      <c r="Q8" s="275">
        <f t="shared" si="2"/>
        <v>38.529042052178511</v>
      </c>
    </row>
    <row r="9" spans="1:17" ht="13.5" customHeight="1" x14ac:dyDescent="0.25">
      <c r="A9" s="160">
        <v>4</v>
      </c>
      <c r="B9" s="126" t="s">
        <v>10</v>
      </c>
      <c r="C9" s="127">
        <v>31555</v>
      </c>
      <c r="D9" s="127">
        <v>245914</v>
      </c>
      <c r="E9" s="127">
        <v>14488</v>
      </c>
      <c r="F9" s="127">
        <v>85506.599999999991</v>
      </c>
      <c r="G9" s="127">
        <v>514</v>
      </c>
      <c r="H9" s="127">
        <v>32589.129999999997</v>
      </c>
      <c r="I9" s="127">
        <v>32</v>
      </c>
      <c r="J9" s="127">
        <v>7744.92</v>
      </c>
      <c r="K9" s="127">
        <v>0</v>
      </c>
      <c r="L9" s="127">
        <v>0</v>
      </c>
      <c r="M9" s="127">
        <v>109</v>
      </c>
      <c r="N9" s="127">
        <v>802.17</v>
      </c>
      <c r="O9" s="126">
        <f t="shared" si="0"/>
        <v>15143</v>
      </c>
      <c r="P9" s="126">
        <f t="shared" si="1"/>
        <v>126642.81999999998</v>
      </c>
      <c r="Q9" s="275">
        <f t="shared" si="2"/>
        <v>51.498824792407092</v>
      </c>
    </row>
    <row r="10" spans="1:17" ht="13.5" customHeight="1" x14ac:dyDescent="0.25">
      <c r="A10" s="160">
        <v>5</v>
      </c>
      <c r="B10" s="126" t="s">
        <v>11</v>
      </c>
      <c r="C10" s="127">
        <v>51159</v>
      </c>
      <c r="D10" s="127">
        <v>392056</v>
      </c>
      <c r="E10" s="127">
        <v>32136</v>
      </c>
      <c r="F10" s="127">
        <v>175551.15999999995</v>
      </c>
      <c r="G10" s="127">
        <v>1340</v>
      </c>
      <c r="H10" s="127">
        <v>108383.54999999999</v>
      </c>
      <c r="I10" s="127">
        <v>45</v>
      </c>
      <c r="J10" s="127">
        <v>14409.73</v>
      </c>
      <c r="K10" s="127">
        <v>1131</v>
      </c>
      <c r="L10" s="127">
        <v>3825.2600000000007</v>
      </c>
      <c r="M10" s="127">
        <v>139</v>
      </c>
      <c r="N10" s="127">
        <v>11243.230000000003</v>
      </c>
      <c r="O10" s="126">
        <f t="shared" si="0"/>
        <v>34791</v>
      </c>
      <c r="P10" s="126">
        <f t="shared" si="1"/>
        <v>313412.92999999993</v>
      </c>
      <c r="Q10" s="275">
        <f t="shared" si="2"/>
        <v>79.940857938661807</v>
      </c>
    </row>
    <row r="11" spans="1:17" ht="13.5" customHeight="1" x14ac:dyDescent="0.25">
      <c r="A11" s="160">
        <v>6</v>
      </c>
      <c r="B11" s="126" t="s">
        <v>12</v>
      </c>
      <c r="C11" s="127">
        <v>43918</v>
      </c>
      <c r="D11" s="127">
        <v>375941</v>
      </c>
      <c r="E11" s="127">
        <v>19875</v>
      </c>
      <c r="F11" s="127">
        <v>107581.01000000001</v>
      </c>
      <c r="G11" s="127">
        <v>1617</v>
      </c>
      <c r="H11" s="127">
        <v>53214.48000000001</v>
      </c>
      <c r="I11" s="127">
        <v>60</v>
      </c>
      <c r="J11" s="127">
        <v>17419.61</v>
      </c>
      <c r="K11" s="127">
        <v>6</v>
      </c>
      <c r="L11" s="127">
        <v>9.94</v>
      </c>
      <c r="M11" s="127">
        <v>0</v>
      </c>
      <c r="N11" s="127">
        <v>0</v>
      </c>
      <c r="O11" s="126">
        <f t="shared" si="0"/>
        <v>21558</v>
      </c>
      <c r="P11" s="126">
        <f t="shared" si="1"/>
        <v>178225.04000000004</v>
      </c>
      <c r="Q11" s="275">
        <f t="shared" si="2"/>
        <v>47.407715572390359</v>
      </c>
    </row>
    <row r="12" spans="1:17" ht="13.5" customHeight="1" x14ac:dyDescent="0.25">
      <c r="A12" s="160">
        <v>7</v>
      </c>
      <c r="B12" s="126" t="s">
        <v>13</v>
      </c>
      <c r="C12" s="127">
        <v>3986</v>
      </c>
      <c r="D12" s="127">
        <v>23455</v>
      </c>
      <c r="E12" s="127">
        <v>3297</v>
      </c>
      <c r="F12" s="127">
        <v>5384.25</v>
      </c>
      <c r="G12" s="127">
        <v>4</v>
      </c>
      <c r="H12" s="127">
        <v>472</v>
      </c>
      <c r="I12" s="127">
        <v>0</v>
      </c>
      <c r="J12" s="127">
        <v>0</v>
      </c>
      <c r="K12" s="127">
        <v>0</v>
      </c>
      <c r="L12" s="127">
        <v>0</v>
      </c>
      <c r="M12" s="127">
        <v>0</v>
      </c>
      <c r="N12" s="127">
        <v>0</v>
      </c>
      <c r="O12" s="126">
        <f t="shared" si="0"/>
        <v>3301</v>
      </c>
      <c r="P12" s="126">
        <f t="shared" si="1"/>
        <v>5856.25</v>
      </c>
      <c r="Q12" s="275">
        <f t="shared" si="2"/>
        <v>24.96802387550629</v>
      </c>
    </row>
    <row r="13" spans="1:17" ht="13.5" customHeight="1" x14ac:dyDescent="0.25">
      <c r="A13" s="160">
        <v>8</v>
      </c>
      <c r="B13" s="126" t="s">
        <v>971</v>
      </c>
      <c r="C13" s="127">
        <v>3997</v>
      </c>
      <c r="D13" s="127">
        <v>19404</v>
      </c>
      <c r="E13" s="127">
        <v>1236</v>
      </c>
      <c r="F13" s="127">
        <v>3361.8799999999992</v>
      </c>
      <c r="G13" s="127">
        <v>22</v>
      </c>
      <c r="H13" s="127">
        <v>3707.3199999999997</v>
      </c>
      <c r="I13" s="127">
        <v>0</v>
      </c>
      <c r="J13" s="127">
        <v>0</v>
      </c>
      <c r="K13" s="127">
        <v>0</v>
      </c>
      <c r="L13" s="127">
        <v>0</v>
      </c>
      <c r="M13" s="127">
        <v>0</v>
      </c>
      <c r="N13" s="127">
        <v>0</v>
      </c>
      <c r="O13" s="126">
        <f t="shared" si="0"/>
        <v>1258</v>
      </c>
      <c r="P13" s="126">
        <f t="shared" si="1"/>
        <v>7069.1999999999989</v>
      </c>
      <c r="Q13" s="275">
        <f t="shared" si="2"/>
        <v>36.431663574520712</v>
      </c>
    </row>
    <row r="14" spans="1:17" ht="13.5" customHeight="1" x14ac:dyDescent="0.25">
      <c r="A14" s="160">
        <v>9</v>
      </c>
      <c r="B14" s="126" t="s">
        <v>14</v>
      </c>
      <c r="C14" s="127">
        <v>64036</v>
      </c>
      <c r="D14" s="127">
        <v>437721</v>
      </c>
      <c r="E14" s="127">
        <v>17169</v>
      </c>
      <c r="F14" s="127">
        <v>70053.94</v>
      </c>
      <c r="G14" s="127">
        <v>719</v>
      </c>
      <c r="H14" s="127">
        <v>49011.399999999994</v>
      </c>
      <c r="I14" s="127">
        <v>97</v>
      </c>
      <c r="J14" s="127">
        <v>20187.969999999998</v>
      </c>
      <c r="K14" s="127">
        <v>0</v>
      </c>
      <c r="L14" s="127">
        <v>0</v>
      </c>
      <c r="M14" s="127">
        <v>0</v>
      </c>
      <c r="N14" s="127">
        <v>0</v>
      </c>
      <c r="O14" s="126">
        <f t="shared" si="0"/>
        <v>17985</v>
      </c>
      <c r="P14" s="126">
        <f t="shared" si="1"/>
        <v>139253.31</v>
      </c>
      <c r="Q14" s="275">
        <f t="shared" si="2"/>
        <v>31.813257760080052</v>
      </c>
    </row>
    <row r="15" spans="1:17" ht="13.5" customHeight="1" x14ac:dyDescent="0.25">
      <c r="A15" s="160">
        <v>10</v>
      </c>
      <c r="B15" s="126" t="s">
        <v>15</v>
      </c>
      <c r="C15" s="127">
        <v>158998</v>
      </c>
      <c r="D15" s="127">
        <v>1183681</v>
      </c>
      <c r="E15" s="127">
        <v>18323</v>
      </c>
      <c r="F15" s="127">
        <v>372165.0399999998</v>
      </c>
      <c r="G15" s="127">
        <v>2490</v>
      </c>
      <c r="H15" s="127">
        <v>225451.49000000002</v>
      </c>
      <c r="I15" s="127">
        <v>269</v>
      </c>
      <c r="J15" s="127">
        <v>117585.08000000002</v>
      </c>
      <c r="K15" s="127">
        <v>0</v>
      </c>
      <c r="L15" s="127">
        <v>0</v>
      </c>
      <c r="M15" s="127">
        <v>43</v>
      </c>
      <c r="N15" s="127">
        <v>7506.170000000001</v>
      </c>
      <c r="O15" s="126">
        <f t="shared" si="0"/>
        <v>21125</v>
      </c>
      <c r="P15" s="126">
        <f t="shared" si="1"/>
        <v>722707.77999999991</v>
      </c>
      <c r="Q15" s="275">
        <f t="shared" si="2"/>
        <v>61.055958488815811</v>
      </c>
    </row>
    <row r="16" spans="1:17" ht="13.5" customHeight="1" x14ac:dyDescent="0.25">
      <c r="A16" s="160">
        <v>11</v>
      </c>
      <c r="B16" s="126" t="s">
        <v>16</v>
      </c>
      <c r="C16" s="127">
        <v>20782</v>
      </c>
      <c r="D16" s="127">
        <v>99809</v>
      </c>
      <c r="E16" s="127">
        <v>9952</v>
      </c>
      <c r="F16" s="127">
        <v>42220.479999999967</v>
      </c>
      <c r="G16" s="127">
        <v>205</v>
      </c>
      <c r="H16" s="127">
        <v>28680.200000000004</v>
      </c>
      <c r="I16" s="127">
        <v>3</v>
      </c>
      <c r="J16" s="127">
        <v>455</v>
      </c>
      <c r="K16" s="127">
        <v>0</v>
      </c>
      <c r="L16" s="127">
        <v>0</v>
      </c>
      <c r="M16" s="127">
        <v>0</v>
      </c>
      <c r="N16" s="127">
        <v>0</v>
      </c>
      <c r="O16" s="126">
        <f t="shared" si="0"/>
        <v>10160</v>
      </c>
      <c r="P16" s="126">
        <f t="shared" si="1"/>
        <v>71355.679999999964</v>
      </c>
      <c r="Q16" s="275">
        <f t="shared" si="2"/>
        <v>71.492230159604802</v>
      </c>
    </row>
    <row r="17" spans="1:17" ht="13.5" customHeight="1" x14ac:dyDescent="0.25">
      <c r="A17" s="160">
        <v>12</v>
      </c>
      <c r="B17" s="126" t="s">
        <v>17</v>
      </c>
      <c r="C17" s="127">
        <v>49784</v>
      </c>
      <c r="D17" s="127">
        <v>446115</v>
      </c>
      <c r="E17" s="127">
        <v>27659</v>
      </c>
      <c r="F17" s="127">
        <v>164582.47999999992</v>
      </c>
      <c r="G17" s="127">
        <v>844</v>
      </c>
      <c r="H17" s="127">
        <v>74324.739999999991</v>
      </c>
      <c r="I17" s="127">
        <v>80</v>
      </c>
      <c r="J17" s="127">
        <v>28855.949999999997</v>
      </c>
      <c r="K17" s="127">
        <v>0</v>
      </c>
      <c r="L17" s="127">
        <v>0</v>
      </c>
      <c r="M17" s="127">
        <v>0</v>
      </c>
      <c r="N17" s="127">
        <v>0</v>
      </c>
      <c r="O17" s="126">
        <f t="shared" si="0"/>
        <v>28583</v>
      </c>
      <c r="P17" s="126">
        <f t="shared" si="1"/>
        <v>267763.16999999993</v>
      </c>
      <c r="Q17" s="275">
        <f t="shared" si="2"/>
        <v>60.021108906896188</v>
      </c>
    </row>
    <row r="18" spans="1:17" ht="13.5" customHeight="1" x14ac:dyDescent="0.2">
      <c r="A18" s="159"/>
      <c r="B18" s="128" t="s">
        <v>18</v>
      </c>
      <c r="C18" s="161">
        <f t="shared" ref="C18:P18" si="3">SUM(C6:C17)</f>
        <v>553001</v>
      </c>
      <c r="D18" s="161">
        <f t="shared" si="3"/>
        <v>4153113</v>
      </c>
      <c r="E18" s="161">
        <f t="shared" si="3"/>
        <v>230187</v>
      </c>
      <c r="F18" s="161">
        <f t="shared" si="3"/>
        <v>1331824.2599999998</v>
      </c>
      <c r="G18" s="161">
        <f t="shared" si="3"/>
        <v>9030</v>
      </c>
      <c r="H18" s="161">
        <f t="shared" si="3"/>
        <v>706304.93999999983</v>
      </c>
      <c r="I18" s="161">
        <f t="shared" si="3"/>
        <v>720</v>
      </c>
      <c r="J18" s="161">
        <f t="shared" si="3"/>
        <v>276515.52</v>
      </c>
      <c r="K18" s="161">
        <f t="shared" si="3"/>
        <v>1262</v>
      </c>
      <c r="L18" s="161">
        <f t="shared" si="3"/>
        <v>5029.0900000000011</v>
      </c>
      <c r="M18" s="161">
        <f t="shared" si="3"/>
        <v>291</v>
      </c>
      <c r="N18" s="161">
        <f t="shared" si="3"/>
        <v>19551.570000000003</v>
      </c>
      <c r="O18" s="161">
        <f t="shared" si="3"/>
        <v>241490</v>
      </c>
      <c r="P18" s="161">
        <f t="shared" si="3"/>
        <v>2339225.38</v>
      </c>
      <c r="Q18" s="277">
        <f t="shared" si="2"/>
        <v>56.324626370628494</v>
      </c>
    </row>
    <row r="19" spans="1:17" ht="13.5" customHeight="1" x14ac:dyDescent="0.25">
      <c r="A19" s="160">
        <v>13</v>
      </c>
      <c r="B19" s="126" t="s">
        <v>19</v>
      </c>
      <c r="C19" s="127">
        <v>31013</v>
      </c>
      <c r="D19" s="127">
        <v>227064</v>
      </c>
      <c r="E19" s="127">
        <v>3453</v>
      </c>
      <c r="F19" s="127">
        <v>162797.61000000002</v>
      </c>
      <c r="G19" s="127">
        <v>1317</v>
      </c>
      <c r="H19" s="127">
        <v>176287.70000000004</v>
      </c>
      <c r="I19" s="127">
        <v>247</v>
      </c>
      <c r="J19" s="127">
        <v>113585.83999999998</v>
      </c>
      <c r="K19" s="127">
        <v>0</v>
      </c>
      <c r="L19" s="127">
        <v>0</v>
      </c>
      <c r="M19" s="127">
        <v>0</v>
      </c>
      <c r="N19" s="127">
        <v>0</v>
      </c>
      <c r="O19" s="126">
        <f t="shared" ref="O19:O40" si="4">E19+G19+I19+K19+M19</f>
        <v>5017</v>
      </c>
      <c r="P19" s="126">
        <f t="shared" ref="P19:P40" si="5">F19+H19+J19+L19+N19</f>
        <v>452671.15</v>
      </c>
      <c r="Q19" s="275">
        <f t="shared" si="2"/>
        <v>199.35839675157663</v>
      </c>
    </row>
    <row r="20" spans="1:17" ht="13.5" customHeight="1" x14ac:dyDescent="0.25">
      <c r="A20" s="160">
        <v>14</v>
      </c>
      <c r="B20" s="126" t="s">
        <v>20</v>
      </c>
      <c r="C20" s="127">
        <v>9264</v>
      </c>
      <c r="D20" s="127">
        <v>20475</v>
      </c>
      <c r="E20" s="127">
        <v>21287</v>
      </c>
      <c r="F20" s="127">
        <v>16836.190000000006</v>
      </c>
      <c r="G20" s="127">
        <v>20</v>
      </c>
      <c r="H20" s="127">
        <v>1233.79</v>
      </c>
      <c r="I20" s="127">
        <v>0</v>
      </c>
      <c r="J20" s="127">
        <v>0</v>
      </c>
      <c r="K20" s="127">
        <v>0</v>
      </c>
      <c r="L20" s="127">
        <v>0</v>
      </c>
      <c r="M20" s="127">
        <v>0</v>
      </c>
      <c r="N20" s="127">
        <v>0</v>
      </c>
      <c r="O20" s="126">
        <f t="shared" si="4"/>
        <v>21307</v>
      </c>
      <c r="P20" s="126">
        <f t="shared" si="5"/>
        <v>18069.980000000007</v>
      </c>
      <c r="Q20" s="275">
        <f t="shared" si="2"/>
        <v>88.253870573870614</v>
      </c>
    </row>
    <row r="21" spans="1:17" ht="13.5" customHeight="1" x14ac:dyDescent="0.25">
      <c r="A21" s="160">
        <v>15</v>
      </c>
      <c r="B21" s="126" t="s">
        <v>21</v>
      </c>
      <c r="C21" s="127">
        <v>268</v>
      </c>
      <c r="D21" s="127">
        <v>2202</v>
      </c>
      <c r="E21" s="127">
        <v>0</v>
      </c>
      <c r="F21" s="127">
        <v>0</v>
      </c>
      <c r="G21" s="127">
        <v>0</v>
      </c>
      <c r="H21" s="127">
        <v>0</v>
      </c>
      <c r="I21" s="127">
        <v>0</v>
      </c>
      <c r="J21" s="127">
        <v>0</v>
      </c>
      <c r="K21" s="127">
        <v>0</v>
      </c>
      <c r="L21" s="127">
        <v>0</v>
      </c>
      <c r="M21" s="127">
        <v>0</v>
      </c>
      <c r="N21" s="127">
        <v>0</v>
      </c>
      <c r="O21" s="126">
        <f t="shared" si="4"/>
        <v>0</v>
      </c>
      <c r="P21" s="126">
        <f t="shared" si="5"/>
        <v>0</v>
      </c>
      <c r="Q21" s="275">
        <f t="shared" si="2"/>
        <v>0</v>
      </c>
    </row>
    <row r="22" spans="1:17" ht="13.5" customHeight="1" x14ac:dyDescent="0.25">
      <c r="A22" s="160">
        <v>16</v>
      </c>
      <c r="B22" s="126" t="s">
        <v>22</v>
      </c>
      <c r="C22" s="127">
        <v>1356</v>
      </c>
      <c r="D22" s="127">
        <v>4933</v>
      </c>
      <c r="E22" s="127">
        <v>4</v>
      </c>
      <c r="F22" s="127">
        <v>1765</v>
      </c>
      <c r="G22" s="127">
        <v>3</v>
      </c>
      <c r="H22" s="127">
        <v>280</v>
      </c>
      <c r="I22" s="127">
        <v>1</v>
      </c>
      <c r="J22" s="127">
        <v>8.15</v>
      </c>
      <c r="K22" s="127">
        <v>0</v>
      </c>
      <c r="L22" s="127">
        <v>0</v>
      </c>
      <c r="M22" s="127">
        <v>0</v>
      </c>
      <c r="N22" s="127">
        <v>0</v>
      </c>
      <c r="O22" s="126">
        <f t="shared" si="4"/>
        <v>8</v>
      </c>
      <c r="P22" s="126">
        <f t="shared" si="5"/>
        <v>2053.15</v>
      </c>
      <c r="Q22" s="275">
        <f t="shared" si="2"/>
        <v>41.620717616055138</v>
      </c>
    </row>
    <row r="23" spans="1:17" ht="13.5" customHeight="1" x14ac:dyDescent="0.25">
      <c r="A23" s="160">
        <v>17</v>
      </c>
      <c r="B23" s="126" t="s">
        <v>23</v>
      </c>
      <c r="C23" s="127">
        <v>5407</v>
      </c>
      <c r="D23" s="127">
        <v>21632</v>
      </c>
      <c r="E23" s="127">
        <v>235</v>
      </c>
      <c r="F23" s="127">
        <v>6441.6799999999985</v>
      </c>
      <c r="G23" s="127">
        <v>6</v>
      </c>
      <c r="H23" s="127">
        <v>437.39</v>
      </c>
      <c r="I23" s="127">
        <v>0</v>
      </c>
      <c r="J23" s="127">
        <v>0</v>
      </c>
      <c r="K23" s="127">
        <v>0</v>
      </c>
      <c r="L23" s="127">
        <v>0</v>
      </c>
      <c r="M23" s="127">
        <v>0</v>
      </c>
      <c r="N23" s="127">
        <v>0</v>
      </c>
      <c r="O23" s="126">
        <f t="shared" si="4"/>
        <v>241</v>
      </c>
      <c r="P23" s="126">
        <f t="shared" si="5"/>
        <v>6879.0699999999988</v>
      </c>
      <c r="Q23" s="275">
        <f t="shared" si="2"/>
        <v>31.800434541420113</v>
      </c>
    </row>
    <row r="24" spans="1:17" ht="13.5" customHeight="1" x14ac:dyDescent="0.25">
      <c r="A24" s="160">
        <v>18</v>
      </c>
      <c r="B24" s="126" t="s">
        <v>24</v>
      </c>
      <c r="C24" s="127">
        <v>204</v>
      </c>
      <c r="D24" s="127">
        <v>1786</v>
      </c>
      <c r="E24" s="127">
        <v>0</v>
      </c>
      <c r="F24" s="127">
        <v>0</v>
      </c>
      <c r="G24" s="127">
        <v>2</v>
      </c>
      <c r="H24" s="127">
        <v>3.18</v>
      </c>
      <c r="I24" s="127">
        <v>0</v>
      </c>
      <c r="J24" s="127">
        <v>0</v>
      </c>
      <c r="K24" s="127">
        <v>0</v>
      </c>
      <c r="L24" s="127">
        <v>0</v>
      </c>
      <c r="M24" s="127">
        <v>0</v>
      </c>
      <c r="N24" s="127">
        <v>0</v>
      </c>
      <c r="O24" s="126">
        <f t="shared" si="4"/>
        <v>2</v>
      </c>
      <c r="P24" s="126">
        <f t="shared" si="5"/>
        <v>3.18</v>
      </c>
      <c r="Q24" s="275">
        <f t="shared" si="2"/>
        <v>0.1780515117581187</v>
      </c>
    </row>
    <row r="25" spans="1:17" ht="13.5" customHeight="1" x14ac:dyDescent="0.25">
      <c r="A25" s="160">
        <v>19</v>
      </c>
      <c r="B25" s="126" t="s">
        <v>25</v>
      </c>
      <c r="C25" s="127">
        <v>1393</v>
      </c>
      <c r="D25" s="127">
        <v>9346</v>
      </c>
      <c r="E25" s="127">
        <v>118</v>
      </c>
      <c r="F25" s="127">
        <v>1353.9500000000003</v>
      </c>
      <c r="G25" s="127">
        <v>23</v>
      </c>
      <c r="H25" s="127">
        <v>2187.0500000000002</v>
      </c>
      <c r="I25" s="127">
        <v>17</v>
      </c>
      <c r="J25" s="127">
        <v>1755.9299999999998</v>
      </c>
      <c r="K25" s="127">
        <v>1</v>
      </c>
      <c r="L25" s="127">
        <v>0.04</v>
      </c>
      <c r="M25" s="127">
        <v>0</v>
      </c>
      <c r="N25" s="127">
        <v>0</v>
      </c>
      <c r="O25" s="126">
        <f t="shared" si="4"/>
        <v>159</v>
      </c>
      <c r="P25" s="126">
        <f t="shared" si="5"/>
        <v>5296.97</v>
      </c>
      <c r="Q25" s="275">
        <f t="shared" si="2"/>
        <v>56.676332120693345</v>
      </c>
    </row>
    <row r="26" spans="1:17" ht="13.5" customHeight="1" x14ac:dyDescent="0.25">
      <c r="A26" s="160">
        <v>20</v>
      </c>
      <c r="B26" s="126" t="s">
        <v>26</v>
      </c>
      <c r="C26" s="127">
        <v>85326</v>
      </c>
      <c r="D26" s="127">
        <v>1199388</v>
      </c>
      <c r="E26" s="127">
        <v>6548</v>
      </c>
      <c r="F26" s="127">
        <v>303087.07999999996</v>
      </c>
      <c r="G26" s="127">
        <v>4321</v>
      </c>
      <c r="H26" s="127">
        <v>435952.93999999994</v>
      </c>
      <c r="I26" s="127">
        <v>1835</v>
      </c>
      <c r="J26" s="127">
        <v>368118.46999999991</v>
      </c>
      <c r="K26" s="127">
        <v>0</v>
      </c>
      <c r="L26" s="127">
        <v>0</v>
      </c>
      <c r="M26" s="127">
        <v>0</v>
      </c>
      <c r="N26" s="127">
        <v>0</v>
      </c>
      <c r="O26" s="126">
        <f t="shared" si="4"/>
        <v>12704</v>
      </c>
      <c r="P26" s="126">
        <f t="shared" si="5"/>
        <v>1107158.4899999998</v>
      </c>
      <c r="Q26" s="275">
        <f t="shared" si="2"/>
        <v>92.310285745730297</v>
      </c>
    </row>
    <row r="27" spans="1:17" ht="13.5" customHeight="1" x14ac:dyDescent="0.25">
      <c r="A27" s="160">
        <v>21</v>
      </c>
      <c r="B27" s="126" t="s">
        <v>27</v>
      </c>
      <c r="C27" s="127">
        <v>90135</v>
      </c>
      <c r="D27" s="127">
        <v>1025866</v>
      </c>
      <c r="E27" s="127">
        <v>8077</v>
      </c>
      <c r="F27" s="127">
        <v>422262.64000000013</v>
      </c>
      <c r="G27" s="127">
        <v>3837</v>
      </c>
      <c r="H27" s="127">
        <v>478980.51000000018</v>
      </c>
      <c r="I27" s="127">
        <v>534</v>
      </c>
      <c r="J27" s="127">
        <v>131607.83000000002</v>
      </c>
      <c r="K27" s="127">
        <v>0</v>
      </c>
      <c r="L27" s="127">
        <v>0</v>
      </c>
      <c r="M27" s="127">
        <v>0</v>
      </c>
      <c r="N27" s="127">
        <v>0</v>
      </c>
      <c r="O27" s="126">
        <f t="shared" si="4"/>
        <v>12448</v>
      </c>
      <c r="P27" s="126">
        <f t="shared" si="5"/>
        <v>1032850.9800000004</v>
      </c>
      <c r="Q27" s="275">
        <f t="shared" si="2"/>
        <v>100.68088619761259</v>
      </c>
    </row>
    <row r="28" spans="1:17" ht="13.5" customHeight="1" x14ac:dyDescent="0.25">
      <c r="A28" s="160">
        <v>22</v>
      </c>
      <c r="B28" s="126" t="s">
        <v>28</v>
      </c>
      <c r="C28" s="127">
        <v>17315</v>
      </c>
      <c r="D28" s="127">
        <v>99493</v>
      </c>
      <c r="E28" s="127">
        <v>3209</v>
      </c>
      <c r="F28" s="127">
        <v>25215.949999999993</v>
      </c>
      <c r="G28" s="127">
        <v>178</v>
      </c>
      <c r="H28" s="127">
        <v>16283.909999999998</v>
      </c>
      <c r="I28" s="127">
        <v>10</v>
      </c>
      <c r="J28" s="127">
        <v>3885.3</v>
      </c>
      <c r="K28" s="127">
        <v>2</v>
      </c>
      <c r="L28" s="127">
        <v>150.80000000000001</v>
      </c>
      <c r="M28" s="127">
        <v>0</v>
      </c>
      <c r="N28" s="127">
        <v>0</v>
      </c>
      <c r="O28" s="126">
        <f t="shared" si="4"/>
        <v>3399</v>
      </c>
      <c r="P28" s="126">
        <f t="shared" si="5"/>
        <v>45535.96</v>
      </c>
      <c r="Q28" s="275">
        <f t="shared" si="2"/>
        <v>45.768003779160345</v>
      </c>
    </row>
    <row r="29" spans="1:17" ht="13.5" customHeight="1" x14ac:dyDescent="0.25">
      <c r="A29" s="160">
        <v>23</v>
      </c>
      <c r="B29" s="126" t="s">
        <v>29</v>
      </c>
      <c r="C29" s="127">
        <v>8426</v>
      </c>
      <c r="D29" s="127">
        <v>88767</v>
      </c>
      <c r="E29" s="127">
        <v>3607</v>
      </c>
      <c r="F29" s="127">
        <v>46672.739999999983</v>
      </c>
      <c r="G29" s="127">
        <v>395</v>
      </c>
      <c r="H29" s="127">
        <v>36463.329999999994</v>
      </c>
      <c r="I29" s="127">
        <v>27</v>
      </c>
      <c r="J29" s="127">
        <v>3897.4299999999994</v>
      </c>
      <c r="K29" s="127">
        <v>0</v>
      </c>
      <c r="L29" s="127">
        <v>0</v>
      </c>
      <c r="M29" s="127">
        <v>0</v>
      </c>
      <c r="N29" s="127">
        <v>0</v>
      </c>
      <c r="O29" s="126">
        <f t="shared" si="4"/>
        <v>4029</v>
      </c>
      <c r="P29" s="126">
        <f t="shared" si="5"/>
        <v>87033.499999999971</v>
      </c>
      <c r="Q29" s="275">
        <f t="shared" si="2"/>
        <v>98.047134633365957</v>
      </c>
    </row>
    <row r="30" spans="1:17" ht="13.5" customHeight="1" x14ac:dyDescent="0.25">
      <c r="A30" s="160">
        <v>24</v>
      </c>
      <c r="B30" s="126" t="s">
        <v>30</v>
      </c>
      <c r="C30" s="127">
        <v>23179</v>
      </c>
      <c r="D30" s="127">
        <v>252793</v>
      </c>
      <c r="E30" s="127">
        <v>52735</v>
      </c>
      <c r="F30" s="127">
        <v>65368.770000000004</v>
      </c>
      <c r="G30" s="127">
        <v>498</v>
      </c>
      <c r="H30" s="127">
        <v>60881.540000000008</v>
      </c>
      <c r="I30" s="127">
        <v>169</v>
      </c>
      <c r="J30" s="127">
        <v>30322.170000000006</v>
      </c>
      <c r="K30" s="127">
        <v>0</v>
      </c>
      <c r="L30" s="127">
        <v>0</v>
      </c>
      <c r="M30" s="127">
        <v>0</v>
      </c>
      <c r="N30" s="127">
        <v>0</v>
      </c>
      <c r="O30" s="126">
        <f t="shared" si="4"/>
        <v>53402</v>
      </c>
      <c r="P30" s="126">
        <f t="shared" si="5"/>
        <v>156572.48000000001</v>
      </c>
      <c r="Q30" s="275">
        <f t="shared" si="2"/>
        <v>61.937031484257879</v>
      </c>
    </row>
    <row r="31" spans="1:17" ht="13.5" customHeight="1" x14ac:dyDescent="0.25">
      <c r="A31" s="160">
        <v>25</v>
      </c>
      <c r="B31" s="126" t="s">
        <v>31</v>
      </c>
      <c r="C31" s="127">
        <v>871</v>
      </c>
      <c r="D31" s="127">
        <v>713</v>
      </c>
      <c r="E31" s="127">
        <v>104</v>
      </c>
      <c r="F31" s="127">
        <v>872.21</v>
      </c>
      <c r="G31" s="127">
        <v>7</v>
      </c>
      <c r="H31" s="127">
        <v>138.80000000000001</v>
      </c>
      <c r="I31" s="127">
        <v>0</v>
      </c>
      <c r="J31" s="127">
        <v>0</v>
      </c>
      <c r="K31" s="127">
        <v>0</v>
      </c>
      <c r="L31" s="127">
        <v>0</v>
      </c>
      <c r="M31" s="127">
        <v>0</v>
      </c>
      <c r="N31" s="127">
        <v>0</v>
      </c>
      <c r="O31" s="126">
        <f t="shared" si="4"/>
        <v>111</v>
      </c>
      <c r="P31" s="126">
        <f t="shared" si="5"/>
        <v>1011.01</v>
      </c>
      <c r="Q31" s="275">
        <f t="shared" si="2"/>
        <v>141.79663394109397</v>
      </c>
    </row>
    <row r="32" spans="1:17" ht="13.5" customHeight="1" x14ac:dyDescent="0.25">
      <c r="A32" s="160">
        <v>26</v>
      </c>
      <c r="B32" s="126" t="s">
        <v>32</v>
      </c>
      <c r="C32" s="127">
        <v>1292</v>
      </c>
      <c r="D32" s="127">
        <v>11184</v>
      </c>
      <c r="E32" s="127">
        <v>23</v>
      </c>
      <c r="F32" s="127">
        <v>469.65000000000003</v>
      </c>
      <c r="G32" s="127">
        <v>6</v>
      </c>
      <c r="H32" s="127">
        <v>570</v>
      </c>
      <c r="I32" s="127">
        <v>1</v>
      </c>
      <c r="J32" s="127">
        <v>22.73</v>
      </c>
      <c r="K32" s="127">
        <v>0</v>
      </c>
      <c r="L32" s="127">
        <v>0</v>
      </c>
      <c r="M32" s="127">
        <v>0</v>
      </c>
      <c r="N32" s="127">
        <v>0</v>
      </c>
      <c r="O32" s="126">
        <f t="shared" si="4"/>
        <v>30</v>
      </c>
      <c r="P32" s="126">
        <f t="shared" si="5"/>
        <v>1062.3800000000001</v>
      </c>
      <c r="Q32" s="275">
        <f t="shared" si="2"/>
        <v>9.499105865522175</v>
      </c>
    </row>
    <row r="33" spans="1:17" ht="13.5" customHeight="1" x14ac:dyDescent="0.25">
      <c r="A33" s="160">
        <v>27</v>
      </c>
      <c r="B33" s="126" t="s">
        <v>33</v>
      </c>
      <c r="C33" s="127">
        <v>377</v>
      </c>
      <c r="D33" s="127">
        <v>4891</v>
      </c>
      <c r="E33" s="127">
        <v>7</v>
      </c>
      <c r="F33" s="127">
        <v>415.25</v>
      </c>
      <c r="G33" s="127">
        <v>6</v>
      </c>
      <c r="H33" s="127">
        <v>967.01</v>
      </c>
      <c r="I33" s="127">
        <v>1</v>
      </c>
      <c r="J33" s="127">
        <v>300</v>
      </c>
      <c r="K33" s="127">
        <v>0</v>
      </c>
      <c r="L33" s="127">
        <v>0</v>
      </c>
      <c r="M33" s="127">
        <v>0</v>
      </c>
      <c r="N33" s="127">
        <v>0</v>
      </c>
      <c r="O33" s="126">
        <f t="shared" si="4"/>
        <v>14</v>
      </c>
      <c r="P33" s="126">
        <f t="shared" si="5"/>
        <v>1682.26</v>
      </c>
      <c r="Q33" s="275">
        <f t="shared" si="2"/>
        <v>34.39501124514414</v>
      </c>
    </row>
    <row r="34" spans="1:17" ht="13.5" customHeight="1" x14ac:dyDescent="0.25">
      <c r="A34" s="160">
        <v>28</v>
      </c>
      <c r="B34" s="126" t="s">
        <v>34</v>
      </c>
      <c r="C34" s="127">
        <v>26938</v>
      </c>
      <c r="D34" s="127">
        <v>330951</v>
      </c>
      <c r="E34" s="127">
        <v>1824</v>
      </c>
      <c r="F34" s="127">
        <v>69941.680000000008</v>
      </c>
      <c r="G34" s="127">
        <v>1027</v>
      </c>
      <c r="H34" s="127">
        <v>103685.51999999999</v>
      </c>
      <c r="I34" s="127">
        <v>236</v>
      </c>
      <c r="J34" s="127">
        <v>63753.840000000004</v>
      </c>
      <c r="K34" s="127">
        <v>0</v>
      </c>
      <c r="L34" s="127">
        <v>0</v>
      </c>
      <c r="M34" s="127">
        <v>0</v>
      </c>
      <c r="N34" s="127">
        <v>0</v>
      </c>
      <c r="O34" s="126">
        <f t="shared" si="4"/>
        <v>3087</v>
      </c>
      <c r="P34" s="126">
        <f t="shared" si="5"/>
        <v>237381.04</v>
      </c>
      <c r="Q34" s="275">
        <f t="shared" si="2"/>
        <v>71.726944472142407</v>
      </c>
    </row>
    <row r="35" spans="1:17" ht="13.5" customHeight="1" x14ac:dyDescent="0.25">
      <c r="A35" s="160">
        <v>29</v>
      </c>
      <c r="B35" s="126" t="s">
        <v>35</v>
      </c>
      <c r="C35" s="127">
        <v>223</v>
      </c>
      <c r="D35" s="127">
        <v>5217</v>
      </c>
      <c r="E35" s="127">
        <v>0</v>
      </c>
      <c r="F35" s="127">
        <v>0</v>
      </c>
      <c r="G35" s="127">
        <v>0</v>
      </c>
      <c r="H35" s="127">
        <v>0</v>
      </c>
      <c r="I35" s="127">
        <v>0</v>
      </c>
      <c r="J35" s="127">
        <v>0</v>
      </c>
      <c r="K35" s="127">
        <v>0</v>
      </c>
      <c r="L35" s="127">
        <v>0</v>
      </c>
      <c r="M35" s="127">
        <v>0</v>
      </c>
      <c r="N35" s="127">
        <v>0</v>
      </c>
      <c r="O35" s="126">
        <f t="shared" si="4"/>
        <v>0</v>
      </c>
      <c r="P35" s="126">
        <f t="shared" si="5"/>
        <v>0</v>
      </c>
      <c r="Q35" s="275">
        <f t="shared" si="2"/>
        <v>0</v>
      </c>
    </row>
    <row r="36" spans="1:17" ht="13.5" customHeight="1" x14ac:dyDescent="0.25">
      <c r="A36" s="160">
        <v>30</v>
      </c>
      <c r="B36" s="126" t="s">
        <v>36</v>
      </c>
      <c r="C36" s="127">
        <v>4828</v>
      </c>
      <c r="D36" s="127">
        <v>6035</v>
      </c>
      <c r="E36" s="127">
        <v>11</v>
      </c>
      <c r="F36" s="127">
        <v>209.56</v>
      </c>
      <c r="G36" s="127">
        <v>33</v>
      </c>
      <c r="H36" s="127">
        <v>1823.6100000000001</v>
      </c>
      <c r="I36" s="127">
        <v>4</v>
      </c>
      <c r="J36" s="127">
        <v>247.43</v>
      </c>
      <c r="K36" s="127">
        <v>0</v>
      </c>
      <c r="L36" s="127">
        <v>0</v>
      </c>
      <c r="M36" s="127">
        <v>0</v>
      </c>
      <c r="N36" s="127">
        <v>0</v>
      </c>
      <c r="O36" s="126">
        <f t="shared" si="4"/>
        <v>48</v>
      </c>
      <c r="P36" s="126">
        <f t="shared" si="5"/>
        <v>2280.6</v>
      </c>
      <c r="Q36" s="275">
        <f t="shared" si="2"/>
        <v>37.78956089478045</v>
      </c>
    </row>
    <row r="37" spans="1:17" ht="13.5" customHeight="1" x14ac:dyDescent="0.25">
      <c r="A37" s="160">
        <v>31</v>
      </c>
      <c r="B37" s="126" t="s">
        <v>37</v>
      </c>
      <c r="C37" s="127">
        <v>740</v>
      </c>
      <c r="D37" s="127">
        <v>1036</v>
      </c>
      <c r="E37" s="127">
        <v>0</v>
      </c>
      <c r="F37" s="127">
        <v>0</v>
      </c>
      <c r="G37" s="127">
        <v>0</v>
      </c>
      <c r="H37" s="127">
        <v>0</v>
      </c>
      <c r="I37" s="127">
        <v>0</v>
      </c>
      <c r="J37" s="127">
        <v>0</v>
      </c>
      <c r="K37" s="127">
        <v>0</v>
      </c>
      <c r="L37" s="127">
        <v>0</v>
      </c>
      <c r="M37" s="127">
        <v>0</v>
      </c>
      <c r="N37" s="127">
        <v>0</v>
      </c>
      <c r="O37" s="126">
        <f t="shared" si="4"/>
        <v>0</v>
      </c>
      <c r="P37" s="126">
        <f t="shared" si="5"/>
        <v>0</v>
      </c>
      <c r="Q37" s="275">
        <f t="shared" si="2"/>
        <v>0</v>
      </c>
    </row>
    <row r="38" spans="1:17" ht="13.5" customHeight="1" x14ac:dyDescent="0.25">
      <c r="A38" s="160">
        <v>32</v>
      </c>
      <c r="B38" s="126" t="s">
        <v>38</v>
      </c>
      <c r="C38" s="127">
        <v>0</v>
      </c>
      <c r="D38" s="127">
        <v>0</v>
      </c>
      <c r="E38" s="127">
        <v>0</v>
      </c>
      <c r="F38" s="127">
        <v>0</v>
      </c>
      <c r="G38" s="127">
        <v>0</v>
      </c>
      <c r="H38" s="127">
        <v>0</v>
      </c>
      <c r="I38" s="127">
        <v>0</v>
      </c>
      <c r="J38" s="127">
        <v>0</v>
      </c>
      <c r="K38" s="127">
        <v>0</v>
      </c>
      <c r="L38" s="127">
        <v>0</v>
      </c>
      <c r="M38" s="127">
        <v>0</v>
      </c>
      <c r="N38" s="127">
        <v>0</v>
      </c>
      <c r="O38" s="126">
        <f t="shared" si="4"/>
        <v>0</v>
      </c>
      <c r="P38" s="126">
        <f t="shared" si="5"/>
        <v>0</v>
      </c>
      <c r="Q38" s="275" t="e">
        <f t="shared" si="2"/>
        <v>#DIV/0!</v>
      </c>
    </row>
    <row r="39" spans="1:17" ht="13.5" customHeight="1" x14ac:dyDescent="0.25">
      <c r="A39" s="160">
        <v>33</v>
      </c>
      <c r="B39" s="126" t="s">
        <v>39</v>
      </c>
      <c r="C39" s="127">
        <v>421</v>
      </c>
      <c r="D39" s="127">
        <v>1797</v>
      </c>
      <c r="E39" s="127">
        <v>99</v>
      </c>
      <c r="F39" s="127">
        <v>911.31000000000006</v>
      </c>
      <c r="G39" s="127">
        <v>5</v>
      </c>
      <c r="H39" s="127">
        <v>385</v>
      </c>
      <c r="I39" s="127">
        <v>0</v>
      </c>
      <c r="J39" s="127">
        <v>0</v>
      </c>
      <c r="K39" s="127">
        <v>0</v>
      </c>
      <c r="L39" s="127">
        <v>0</v>
      </c>
      <c r="M39" s="127">
        <v>0</v>
      </c>
      <c r="N39" s="127">
        <v>0</v>
      </c>
      <c r="O39" s="126">
        <f t="shared" si="4"/>
        <v>104</v>
      </c>
      <c r="P39" s="126">
        <f t="shared" si="5"/>
        <v>1296.31</v>
      </c>
      <c r="Q39" s="275">
        <f t="shared" si="2"/>
        <v>72.13745130773512</v>
      </c>
    </row>
    <row r="40" spans="1:17" ht="13.5" customHeight="1" x14ac:dyDescent="0.25">
      <c r="A40" s="160">
        <v>34</v>
      </c>
      <c r="B40" s="126" t="s">
        <v>40</v>
      </c>
      <c r="C40" s="127">
        <v>12203</v>
      </c>
      <c r="D40" s="127">
        <v>222828</v>
      </c>
      <c r="E40" s="127">
        <v>1541</v>
      </c>
      <c r="F40" s="127">
        <v>60291.839999999989</v>
      </c>
      <c r="G40" s="127">
        <v>633</v>
      </c>
      <c r="H40" s="127">
        <v>79209.8</v>
      </c>
      <c r="I40" s="127">
        <v>116</v>
      </c>
      <c r="J40" s="127">
        <v>23047.41</v>
      </c>
      <c r="K40" s="127">
        <v>0</v>
      </c>
      <c r="L40" s="127">
        <v>0</v>
      </c>
      <c r="M40" s="127">
        <v>0</v>
      </c>
      <c r="N40" s="127">
        <v>0</v>
      </c>
      <c r="O40" s="126">
        <f t="shared" si="4"/>
        <v>2290</v>
      </c>
      <c r="P40" s="126">
        <f t="shared" si="5"/>
        <v>162549.04999999999</v>
      </c>
      <c r="Q40" s="275">
        <f t="shared" si="2"/>
        <v>72.948215664099649</v>
      </c>
    </row>
    <row r="41" spans="1:17" ht="13.5" customHeight="1" x14ac:dyDescent="0.2">
      <c r="A41" s="159"/>
      <c r="B41" s="128" t="s">
        <v>106</v>
      </c>
      <c r="C41" s="161">
        <f>SUM(C19:C40)</f>
        <v>321179</v>
      </c>
      <c r="D41" s="161">
        <f t="shared" ref="D41:P41" si="6">SUM(D19:D40)</f>
        <v>3538397</v>
      </c>
      <c r="E41" s="161">
        <f t="shared" si="6"/>
        <v>102882</v>
      </c>
      <c r="F41" s="161">
        <f t="shared" si="6"/>
        <v>1184913.1100000001</v>
      </c>
      <c r="G41" s="161">
        <f t="shared" si="6"/>
        <v>12317</v>
      </c>
      <c r="H41" s="161">
        <f t="shared" si="6"/>
        <v>1395771.0800000005</v>
      </c>
      <c r="I41" s="161">
        <f t="shared" si="6"/>
        <v>3198</v>
      </c>
      <c r="J41" s="161">
        <f t="shared" si="6"/>
        <v>740552.53000000014</v>
      </c>
      <c r="K41" s="161">
        <f t="shared" si="6"/>
        <v>3</v>
      </c>
      <c r="L41" s="161">
        <f t="shared" si="6"/>
        <v>150.84</v>
      </c>
      <c r="M41" s="161">
        <f t="shared" si="6"/>
        <v>0</v>
      </c>
      <c r="N41" s="161">
        <f t="shared" si="6"/>
        <v>0</v>
      </c>
      <c r="O41" s="161">
        <f t="shared" si="6"/>
        <v>118400</v>
      </c>
      <c r="P41" s="161">
        <f t="shared" si="6"/>
        <v>3321387.5599999996</v>
      </c>
      <c r="Q41" s="275">
        <f t="shared" si="2"/>
        <v>93.867012661383086</v>
      </c>
    </row>
    <row r="42" spans="1:17" ht="13.5" customHeight="1" x14ac:dyDescent="0.2">
      <c r="A42" s="159"/>
      <c r="B42" s="128" t="s">
        <v>42</v>
      </c>
      <c r="C42" s="161">
        <f t="shared" ref="C42:N42" si="7">C41+C18</f>
        <v>874180</v>
      </c>
      <c r="D42" s="161">
        <f t="shared" si="7"/>
        <v>7691510</v>
      </c>
      <c r="E42" s="161">
        <f t="shared" si="7"/>
        <v>333069</v>
      </c>
      <c r="F42" s="161">
        <f t="shared" si="7"/>
        <v>2516737.37</v>
      </c>
      <c r="G42" s="161">
        <f t="shared" si="7"/>
        <v>21347</v>
      </c>
      <c r="H42" s="161">
        <f t="shared" si="7"/>
        <v>2102076.0200000005</v>
      </c>
      <c r="I42" s="161">
        <f t="shared" si="7"/>
        <v>3918</v>
      </c>
      <c r="J42" s="161">
        <f t="shared" si="7"/>
        <v>1017068.0500000002</v>
      </c>
      <c r="K42" s="161">
        <f t="shared" si="7"/>
        <v>1265</v>
      </c>
      <c r="L42" s="161">
        <f t="shared" si="7"/>
        <v>5179.9300000000012</v>
      </c>
      <c r="M42" s="161">
        <f t="shared" si="7"/>
        <v>291</v>
      </c>
      <c r="N42" s="161">
        <f t="shared" si="7"/>
        <v>19551.570000000003</v>
      </c>
      <c r="O42" s="128">
        <f t="shared" ref="O42:O56" si="8">E42+G42+I42+K42+M42</f>
        <v>359890</v>
      </c>
      <c r="P42" s="128">
        <f t="shared" ref="P42:P56" si="9">F42+H42+J42+L42+N42</f>
        <v>5660612.9400000004</v>
      </c>
      <c r="Q42" s="277">
        <f t="shared" si="2"/>
        <v>73.595600083728684</v>
      </c>
    </row>
    <row r="43" spans="1:17" ht="13.5" customHeight="1" x14ac:dyDescent="0.25">
      <c r="A43" s="160">
        <v>35</v>
      </c>
      <c r="B43" s="126" t="s">
        <v>43</v>
      </c>
      <c r="C43" s="127">
        <v>19663</v>
      </c>
      <c r="D43" s="127">
        <v>107451</v>
      </c>
      <c r="E43" s="127">
        <v>22013</v>
      </c>
      <c r="F43" s="127">
        <v>34843.17</v>
      </c>
      <c r="G43" s="127">
        <v>0</v>
      </c>
      <c r="H43" s="127">
        <v>0</v>
      </c>
      <c r="I43" s="127">
        <v>0</v>
      </c>
      <c r="J43" s="127">
        <v>0</v>
      </c>
      <c r="K43" s="127">
        <v>339</v>
      </c>
      <c r="L43" s="127">
        <v>1361.5700000000004</v>
      </c>
      <c r="M43" s="127">
        <v>0</v>
      </c>
      <c r="N43" s="127">
        <v>0</v>
      </c>
      <c r="O43" s="126">
        <f t="shared" si="8"/>
        <v>22352</v>
      </c>
      <c r="P43" s="126">
        <f t="shared" si="9"/>
        <v>36204.74</v>
      </c>
      <c r="Q43" s="275">
        <f t="shared" si="2"/>
        <v>33.694186187192301</v>
      </c>
    </row>
    <row r="44" spans="1:17" ht="13.5" customHeight="1" x14ac:dyDescent="0.25">
      <c r="A44" s="160">
        <v>36</v>
      </c>
      <c r="B44" s="126" t="s">
        <v>44</v>
      </c>
      <c r="C44" s="127">
        <v>15578</v>
      </c>
      <c r="D44" s="127">
        <v>144535</v>
      </c>
      <c r="E44" s="127">
        <v>67480</v>
      </c>
      <c r="F44" s="127">
        <v>67339.100000000006</v>
      </c>
      <c r="G44" s="127">
        <v>10</v>
      </c>
      <c r="H44" s="127">
        <v>862.2</v>
      </c>
      <c r="I44" s="127">
        <v>0</v>
      </c>
      <c r="J44" s="127">
        <v>0</v>
      </c>
      <c r="K44" s="127">
        <v>0</v>
      </c>
      <c r="L44" s="127">
        <v>0</v>
      </c>
      <c r="M44" s="127">
        <v>0</v>
      </c>
      <c r="N44" s="127">
        <v>0</v>
      </c>
      <c r="O44" s="126">
        <f t="shared" si="8"/>
        <v>67490</v>
      </c>
      <c r="P44" s="126">
        <f t="shared" si="9"/>
        <v>68201.3</v>
      </c>
      <c r="Q44" s="275">
        <f t="shared" si="2"/>
        <v>47.186702182862284</v>
      </c>
    </row>
    <row r="45" spans="1:17" ht="13.5" customHeight="1" x14ac:dyDescent="0.2">
      <c r="A45" s="159"/>
      <c r="B45" s="128" t="s">
        <v>45</v>
      </c>
      <c r="C45" s="161">
        <f t="shared" ref="C45:N45" si="10">SUM(C43:C44)</f>
        <v>35241</v>
      </c>
      <c r="D45" s="161">
        <f t="shared" si="10"/>
        <v>251986</v>
      </c>
      <c r="E45" s="161">
        <f t="shared" si="10"/>
        <v>89493</v>
      </c>
      <c r="F45" s="161">
        <f t="shared" si="10"/>
        <v>102182.27</v>
      </c>
      <c r="G45" s="161">
        <f t="shared" si="10"/>
        <v>10</v>
      </c>
      <c r="H45" s="161">
        <f t="shared" si="10"/>
        <v>862.2</v>
      </c>
      <c r="I45" s="161">
        <f t="shared" si="10"/>
        <v>0</v>
      </c>
      <c r="J45" s="161">
        <f t="shared" si="10"/>
        <v>0</v>
      </c>
      <c r="K45" s="161">
        <f t="shared" si="10"/>
        <v>339</v>
      </c>
      <c r="L45" s="161">
        <f t="shared" si="10"/>
        <v>1361.5700000000004</v>
      </c>
      <c r="M45" s="161">
        <f t="shared" si="10"/>
        <v>0</v>
      </c>
      <c r="N45" s="161">
        <f t="shared" si="10"/>
        <v>0</v>
      </c>
      <c r="O45" s="128">
        <f t="shared" si="8"/>
        <v>89842</v>
      </c>
      <c r="P45" s="128">
        <f t="shared" si="9"/>
        <v>104406.04000000001</v>
      </c>
      <c r="Q45" s="277">
        <f t="shared" si="2"/>
        <v>41.433270102307269</v>
      </c>
    </row>
    <row r="46" spans="1:17" ht="13.5" customHeight="1" x14ac:dyDescent="0.25">
      <c r="A46" s="160">
        <v>37</v>
      </c>
      <c r="B46" s="126" t="s">
        <v>46</v>
      </c>
      <c r="C46" s="127">
        <v>10815</v>
      </c>
      <c r="D46" s="127">
        <v>61583</v>
      </c>
      <c r="E46" s="127">
        <v>13210</v>
      </c>
      <c r="F46" s="127">
        <v>75236</v>
      </c>
      <c r="G46" s="127">
        <v>2</v>
      </c>
      <c r="H46" s="127">
        <v>230</v>
      </c>
      <c r="I46" s="127">
        <v>0</v>
      </c>
      <c r="J46" s="127">
        <v>0</v>
      </c>
      <c r="K46" s="127">
        <v>0</v>
      </c>
      <c r="L46" s="127">
        <v>0</v>
      </c>
      <c r="M46" s="127">
        <v>4</v>
      </c>
      <c r="N46" s="127">
        <v>270149</v>
      </c>
      <c r="O46" s="126">
        <f t="shared" si="8"/>
        <v>13216</v>
      </c>
      <c r="P46" s="126">
        <f t="shared" si="9"/>
        <v>345615</v>
      </c>
      <c r="Q46" s="275">
        <f t="shared" si="2"/>
        <v>561.21819333257554</v>
      </c>
    </row>
    <row r="47" spans="1:17" ht="13.5" customHeight="1" x14ac:dyDescent="0.2">
      <c r="A47" s="159"/>
      <c r="B47" s="128" t="s">
        <v>47</v>
      </c>
      <c r="C47" s="161">
        <f t="shared" ref="C47:N47" si="11">C46</f>
        <v>10815</v>
      </c>
      <c r="D47" s="161">
        <f t="shared" si="11"/>
        <v>61583</v>
      </c>
      <c r="E47" s="161">
        <f t="shared" si="11"/>
        <v>13210</v>
      </c>
      <c r="F47" s="161">
        <f t="shared" si="11"/>
        <v>75236</v>
      </c>
      <c r="G47" s="161">
        <f t="shared" si="11"/>
        <v>2</v>
      </c>
      <c r="H47" s="161">
        <f t="shared" si="11"/>
        <v>230</v>
      </c>
      <c r="I47" s="161">
        <f t="shared" si="11"/>
        <v>0</v>
      </c>
      <c r="J47" s="161">
        <f t="shared" si="11"/>
        <v>0</v>
      </c>
      <c r="K47" s="161">
        <f t="shared" si="11"/>
        <v>0</v>
      </c>
      <c r="L47" s="161">
        <f t="shared" si="11"/>
        <v>0</v>
      </c>
      <c r="M47" s="161">
        <f t="shared" si="11"/>
        <v>4</v>
      </c>
      <c r="N47" s="161">
        <f t="shared" si="11"/>
        <v>270149</v>
      </c>
      <c r="O47" s="128">
        <f t="shared" si="8"/>
        <v>13216</v>
      </c>
      <c r="P47" s="128">
        <f t="shared" si="9"/>
        <v>345615</v>
      </c>
      <c r="Q47" s="277">
        <f t="shared" si="2"/>
        <v>561.21819333257554</v>
      </c>
    </row>
    <row r="48" spans="1:17" ht="13.5" customHeight="1" x14ac:dyDescent="0.25">
      <c r="A48" s="160">
        <v>38</v>
      </c>
      <c r="B48" s="126" t="s">
        <v>48</v>
      </c>
      <c r="C48" s="127">
        <v>35765</v>
      </c>
      <c r="D48" s="127">
        <v>308832</v>
      </c>
      <c r="E48" s="127">
        <v>10445</v>
      </c>
      <c r="F48" s="127">
        <v>101930.45000000003</v>
      </c>
      <c r="G48" s="127">
        <v>288</v>
      </c>
      <c r="H48" s="127">
        <v>11251.5</v>
      </c>
      <c r="I48" s="127">
        <v>50</v>
      </c>
      <c r="J48" s="127">
        <v>3107.5399999999995</v>
      </c>
      <c r="K48" s="127">
        <v>0</v>
      </c>
      <c r="L48" s="127">
        <v>0</v>
      </c>
      <c r="M48" s="127">
        <v>0</v>
      </c>
      <c r="N48" s="127">
        <v>0</v>
      </c>
      <c r="O48" s="126">
        <f t="shared" si="8"/>
        <v>10783</v>
      </c>
      <c r="P48" s="126">
        <f t="shared" si="9"/>
        <v>116289.49000000002</v>
      </c>
      <c r="Q48" s="275">
        <f t="shared" si="2"/>
        <v>37.65461156874936</v>
      </c>
    </row>
    <row r="49" spans="1:17" ht="13.5" customHeight="1" x14ac:dyDescent="0.25">
      <c r="A49" s="160">
        <v>39</v>
      </c>
      <c r="B49" s="126" t="s">
        <v>49</v>
      </c>
      <c r="C49" s="127">
        <v>5654</v>
      </c>
      <c r="D49" s="127">
        <v>21551</v>
      </c>
      <c r="E49" s="127">
        <v>947</v>
      </c>
      <c r="F49" s="127">
        <v>6602.62</v>
      </c>
      <c r="G49" s="127">
        <v>127</v>
      </c>
      <c r="H49" s="127">
        <v>1267.2400000000002</v>
      </c>
      <c r="I49" s="127">
        <v>14</v>
      </c>
      <c r="J49" s="127">
        <v>108.66</v>
      </c>
      <c r="K49" s="127">
        <v>0</v>
      </c>
      <c r="L49" s="127">
        <v>0</v>
      </c>
      <c r="M49" s="127">
        <v>0</v>
      </c>
      <c r="N49" s="127">
        <v>0</v>
      </c>
      <c r="O49" s="126">
        <f t="shared" si="8"/>
        <v>1088</v>
      </c>
      <c r="P49" s="126">
        <f t="shared" si="9"/>
        <v>7978.52</v>
      </c>
      <c r="Q49" s="275">
        <f t="shared" si="2"/>
        <v>37.021576724977962</v>
      </c>
    </row>
    <row r="50" spans="1:17" ht="13.5" customHeight="1" x14ac:dyDescent="0.25">
      <c r="A50" s="160">
        <v>40</v>
      </c>
      <c r="B50" s="126" t="s">
        <v>50</v>
      </c>
      <c r="C50" s="127">
        <v>3789</v>
      </c>
      <c r="D50" s="127">
        <v>24474</v>
      </c>
      <c r="E50" s="127">
        <v>14780</v>
      </c>
      <c r="F50" s="127">
        <v>6734.659999999998</v>
      </c>
      <c r="G50" s="127">
        <v>0</v>
      </c>
      <c r="H50" s="127">
        <v>0</v>
      </c>
      <c r="I50" s="127">
        <v>0</v>
      </c>
      <c r="J50" s="127">
        <v>0</v>
      </c>
      <c r="K50" s="127">
        <v>0</v>
      </c>
      <c r="L50" s="127">
        <v>0</v>
      </c>
      <c r="M50" s="127">
        <v>0</v>
      </c>
      <c r="N50" s="127">
        <v>0</v>
      </c>
      <c r="O50" s="126">
        <f t="shared" si="8"/>
        <v>14780</v>
      </c>
      <c r="P50" s="126">
        <f t="shared" si="9"/>
        <v>6734.659999999998</v>
      </c>
      <c r="Q50" s="275">
        <f t="shared" si="2"/>
        <v>27.517610525455577</v>
      </c>
    </row>
    <row r="51" spans="1:17" ht="13.5" customHeight="1" x14ac:dyDescent="0.25">
      <c r="A51" s="160">
        <v>41</v>
      </c>
      <c r="B51" s="126" t="s">
        <v>51</v>
      </c>
      <c r="C51" s="127">
        <v>3857</v>
      </c>
      <c r="D51" s="127">
        <v>17617</v>
      </c>
      <c r="E51" s="127">
        <v>0</v>
      </c>
      <c r="F51" s="127">
        <v>0</v>
      </c>
      <c r="G51" s="127">
        <v>0</v>
      </c>
      <c r="H51" s="127">
        <v>0</v>
      </c>
      <c r="I51" s="127">
        <v>0</v>
      </c>
      <c r="J51" s="127">
        <v>0</v>
      </c>
      <c r="K51" s="127">
        <v>0</v>
      </c>
      <c r="L51" s="127">
        <v>0</v>
      </c>
      <c r="M51" s="127">
        <v>0</v>
      </c>
      <c r="N51" s="127">
        <v>0</v>
      </c>
      <c r="O51" s="126">
        <f t="shared" si="8"/>
        <v>0</v>
      </c>
      <c r="P51" s="126">
        <f t="shared" si="9"/>
        <v>0</v>
      </c>
      <c r="Q51" s="275">
        <f t="shared" si="2"/>
        <v>0</v>
      </c>
    </row>
    <row r="52" spans="1:17" ht="13.5" customHeight="1" x14ac:dyDescent="0.25">
      <c r="A52" s="160">
        <v>42</v>
      </c>
      <c r="B52" s="126" t="s">
        <v>52</v>
      </c>
      <c r="C52" s="127">
        <v>2599</v>
      </c>
      <c r="D52" s="127">
        <v>11721</v>
      </c>
      <c r="E52" s="127">
        <v>463</v>
      </c>
      <c r="F52" s="127">
        <v>4310.119999999999</v>
      </c>
      <c r="G52" s="127">
        <v>12</v>
      </c>
      <c r="H52" s="127">
        <v>105.14</v>
      </c>
      <c r="I52" s="127">
        <v>7</v>
      </c>
      <c r="J52" s="127">
        <v>126.05</v>
      </c>
      <c r="K52" s="127">
        <v>0</v>
      </c>
      <c r="L52" s="127">
        <v>0</v>
      </c>
      <c r="M52" s="127">
        <v>0</v>
      </c>
      <c r="N52" s="127">
        <v>0</v>
      </c>
      <c r="O52" s="126">
        <f t="shared" si="8"/>
        <v>482</v>
      </c>
      <c r="P52" s="126">
        <f t="shared" si="9"/>
        <v>4541.3099999999995</v>
      </c>
      <c r="Q52" s="275">
        <f t="shared" si="2"/>
        <v>38.745072945994366</v>
      </c>
    </row>
    <row r="53" spans="1:17" ht="13.5" customHeight="1" x14ac:dyDescent="0.25">
      <c r="A53" s="160">
        <v>43</v>
      </c>
      <c r="B53" s="126" t="s">
        <v>1012</v>
      </c>
      <c r="C53" s="127">
        <v>0</v>
      </c>
      <c r="D53" s="127">
        <v>0</v>
      </c>
      <c r="E53" s="127">
        <v>394</v>
      </c>
      <c r="F53" s="127">
        <v>661</v>
      </c>
      <c r="G53" s="127">
        <v>19</v>
      </c>
      <c r="H53" s="127">
        <v>450.21000000000004</v>
      </c>
      <c r="I53" s="127">
        <v>1</v>
      </c>
      <c r="J53" s="127">
        <v>19.57</v>
      </c>
      <c r="K53" s="127">
        <v>0</v>
      </c>
      <c r="L53" s="127">
        <v>0</v>
      </c>
      <c r="M53" s="127">
        <v>0</v>
      </c>
      <c r="N53" s="127">
        <v>0</v>
      </c>
      <c r="O53" s="126">
        <f t="shared" si="8"/>
        <v>414</v>
      </c>
      <c r="P53" s="126">
        <f t="shared" si="9"/>
        <v>1130.78</v>
      </c>
      <c r="Q53" s="275">
        <v>0</v>
      </c>
    </row>
    <row r="54" spans="1:17" ht="13.5" customHeight="1" x14ac:dyDescent="0.25">
      <c r="A54" s="160">
        <v>44</v>
      </c>
      <c r="B54" s="126" t="s">
        <v>53</v>
      </c>
      <c r="C54" s="127">
        <v>2569</v>
      </c>
      <c r="D54" s="127">
        <v>12647</v>
      </c>
      <c r="E54" s="127">
        <v>0</v>
      </c>
      <c r="F54" s="127">
        <v>0</v>
      </c>
      <c r="G54" s="127">
        <v>0</v>
      </c>
      <c r="H54" s="127">
        <v>0</v>
      </c>
      <c r="I54" s="127">
        <v>0</v>
      </c>
      <c r="J54" s="127">
        <v>0</v>
      </c>
      <c r="K54" s="127">
        <v>0</v>
      </c>
      <c r="L54" s="127">
        <v>0</v>
      </c>
      <c r="M54" s="127">
        <v>0</v>
      </c>
      <c r="N54" s="127">
        <v>0</v>
      </c>
      <c r="O54" s="126">
        <f t="shared" si="8"/>
        <v>0</v>
      </c>
      <c r="P54" s="126">
        <f t="shared" si="9"/>
        <v>0</v>
      </c>
      <c r="Q54" s="275">
        <f>P54*100/D54</f>
        <v>0</v>
      </c>
    </row>
    <row r="55" spans="1:17" ht="13.5" customHeight="1" x14ac:dyDescent="0.25">
      <c r="A55" s="160">
        <v>45</v>
      </c>
      <c r="B55" s="126" t="s">
        <v>54</v>
      </c>
      <c r="C55" s="127">
        <v>2075</v>
      </c>
      <c r="D55" s="127">
        <v>7629</v>
      </c>
      <c r="E55" s="127">
        <v>1486</v>
      </c>
      <c r="F55" s="127">
        <v>813.33999999999992</v>
      </c>
      <c r="G55" s="127">
        <v>0</v>
      </c>
      <c r="H55" s="127">
        <v>0</v>
      </c>
      <c r="I55" s="127">
        <v>0</v>
      </c>
      <c r="J55" s="127">
        <v>0</v>
      </c>
      <c r="K55" s="127">
        <v>0</v>
      </c>
      <c r="L55" s="127">
        <v>0</v>
      </c>
      <c r="M55" s="127">
        <v>0</v>
      </c>
      <c r="N55" s="127">
        <v>0</v>
      </c>
      <c r="O55" s="126">
        <f t="shared" si="8"/>
        <v>1486</v>
      </c>
      <c r="P55" s="126">
        <f t="shared" si="9"/>
        <v>813.33999999999992</v>
      </c>
      <c r="Q55" s="275">
        <f>P55*100/D55</f>
        <v>10.661161357976141</v>
      </c>
    </row>
    <row r="56" spans="1:17" ht="13.5" customHeight="1" x14ac:dyDescent="0.25">
      <c r="A56" s="160">
        <v>46</v>
      </c>
      <c r="B56" s="126" t="s">
        <v>55</v>
      </c>
      <c r="C56" s="127">
        <v>983</v>
      </c>
      <c r="D56" s="127">
        <v>7783</v>
      </c>
      <c r="E56" s="127">
        <v>733</v>
      </c>
      <c r="F56" s="127">
        <v>1666.1900000000003</v>
      </c>
      <c r="G56" s="127">
        <v>0</v>
      </c>
      <c r="H56" s="127">
        <v>0</v>
      </c>
      <c r="I56" s="127">
        <v>0</v>
      </c>
      <c r="J56" s="127">
        <v>0</v>
      </c>
      <c r="K56" s="127">
        <v>0</v>
      </c>
      <c r="L56" s="127">
        <v>0</v>
      </c>
      <c r="M56" s="127">
        <v>0</v>
      </c>
      <c r="N56" s="127">
        <v>0</v>
      </c>
      <c r="O56" s="126">
        <f t="shared" si="8"/>
        <v>733</v>
      </c>
      <c r="P56" s="126">
        <f t="shared" si="9"/>
        <v>1666.1900000000003</v>
      </c>
      <c r="Q56" s="275">
        <f>P56*100/D56</f>
        <v>21.408068868045746</v>
      </c>
    </row>
    <row r="57" spans="1:17" ht="13.5" customHeight="1" x14ac:dyDescent="0.2">
      <c r="A57" s="159"/>
      <c r="B57" s="128" t="s">
        <v>56</v>
      </c>
      <c r="C57" s="161">
        <f>SUM(C48:C56)</f>
        <v>57291</v>
      </c>
      <c r="D57" s="161">
        <f t="shared" ref="D57:P57" si="12">SUM(D48:D56)</f>
        <v>412254</v>
      </c>
      <c r="E57" s="161">
        <f t="shared" si="12"/>
        <v>29248</v>
      </c>
      <c r="F57" s="161">
        <f t="shared" si="12"/>
        <v>122718.38000000002</v>
      </c>
      <c r="G57" s="161">
        <f t="shared" si="12"/>
        <v>446</v>
      </c>
      <c r="H57" s="161">
        <f t="shared" si="12"/>
        <v>13074.09</v>
      </c>
      <c r="I57" s="161">
        <f t="shared" si="12"/>
        <v>72</v>
      </c>
      <c r="J57" s="161">
        <f t="shared" si="12"/>
        <v>3361.8199999999997</v>
      </c>
      <c r="K57" s="161">
        <f t="shared" si="12"/>
        <v>0</v>
      </c>
      <c r="L57" s="161">
        <f t="shared" si="12"/>
        <v>0</v>
      </c>
      <c r="M57" s="161">
        <f t="shared" si="12"/>
        <v>0</v>
      </c>
      <c r="N57" s="161">
        <f t="shared" si="12"/>
        <v>0</v>
      </c>
      <c r="O57" s="161">
        <f t="shared" si="12"/>
        <v>29766</v>
      </c>
      <c r="P57" s="161">
        <f t="shared" si="12"/>
        <v>139154.29000000004</v>
      </c>
      <c r="Q57" s="277">
        <f>P57*100/D57</f>
        <v>33.754503291660008</v>
      </c>
    </row>
    <row r="58" spans="1:17" ht="13.5" customHeight="1" x14ac:dyDescent="0.2">
      <c r="A58" s="128"/>
      <c r="B58" s="128" t="s">
        <v>6</v>
      </c>
      <c r="C58" s="161">
        <f t="shared" ref="C58:P58" si="13">C57+C47+C45+C42</f>
        <v>977527</v>
      </c>
      <c r="D58" s="161">
        <f t="shared" si="13"/>
        <v>8417333</v>
      </c>
      <c r="E58" s="161">
        <f t="shared" si="13"/>
        <v>465020</v>
      </c>
      <c r="F58" s="161">
        <f t="shared" si="13"/>
        <v>2816874.02</v>
      </c>
      <c r="G58" s="161">
        <f t="shared" si="13"/>
        <v>21805</v>
      </c>
      <c r="H58" s="161">
        <f t="shared" si="13"/>
        <v>2116242.3100000005</v>
      </c>
      <c r="I58" s="161">
        <f t="shared" si="13"/>
        <v>3990</v>
      </c>
      <c r="J58" s="161">
        <f t="shared" si="13"/>
        <v>1020429.8700000001</v>
      </c>
      <c r="K58" s="161">
        <f t="shared" si="13"/>
        <v>1604</v>
      </c>
      <c r="L58" s="161">
        <f t="shared" si="13"/>
        <v>6541.5000000000018</v>
      </c>
      <c r="M58" s="161">
        <f t="shared" si="13"/>
        <v>295</v>
      </c>
      <c r="N58" s="161">
        <f t="shared" si="13"/>
        <v>289700.57</v>
      </c>
      <c r="O58" s="161">
        <f t="shared" si="13"/>
        <v>492714</v>
      </c>
      <c r="P58" s="161">
        <f t="shared" si="13"/>
        <v>6249788.2700000005</v>
      </c>
      <c r="Q58" s="277">
        <f>P58*100/D58</f>
        <v>74.249031967726594</v>
      </c>
    </row>
    <row r="59" spans="1:17" ht="13.5" customHeight="1" x14ac:dyDescent="0.2">
      <c r="A59" s="85"/>
      <c r="B59" s="84"/>
      <c r="C59" s="144"/>
      <c r="D59" s="144"/>
      <c r="E59" s="144"/>
      <c r="F59" s="144"/>
      <c r="G59" s="144"/>
      <c r="H59" s="144"/>
      <c r="I59" s="145" t="s">
        <v>1053</v>
      </c>
      <c r="J59" s="144"/>
      <c r="K59" s="144"/>
      <c r="L59" s="144"/>
      <c r="M59" s="144"/>
      <c r="N59" s="144"/>
      <c r="O59" s="144"/>
      <c r="P59" s="144"/>
      <c r="Q59" s="152"/>
    </row>
    <row r="60" spans="1:17" ht="13.5" customHeight="1" x14ac:dyDescent="0.2">
      <c r="A60" s="85"/>
      <c r="B60" s="8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52"/>
    </row>
    <row r="61" spans="1:17" ht="13.5" customHeight="1" x14ac:dyDescent="0.2">
      <c r="A61" s="85"/>
      <c r="B61" s="84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52"/>
    </row>
    <row r="62" spans="1:17" ht="13.5" customHeight="1" x14ac:dyDescent="0.2">
      <c r="A62" s="85"/>
      <c r="B62" s="8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 t="e">
        <f>O58/ACP_NPS_12!O60*100</f>
        <v>#DIV/0!</v>
      </c>
      <c r="O62" s="144"/>
      <c r="P62" s="144"/>
      <c r="Q62" s="152"/>
    </row>
    <row r="63" spans="1:17" ht="13.5" customHeight="1" x14ac:dyDescent="0.2">
      <c r="A63" s="85"/>
      <c r="B63" s="8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</row>
    <row r="64" spans="1:17" ht="13.5" customHeight="1" x14ac:dyDescent="0.2">
      <c r="A64" s="85"/>
      <c r="B64" s="8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52"/>
    </row>
    <row r="65" spans="1:17" ht="13.5" customHeight="1" x14ac:dyDescent="0.2">
      <c r="A65" s="85"/>
      <c r="B65" s="8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52"/>
    </row>
    <row r="66" spans="1:17" ht="13.5" customHeight="1" x14ac:dyDescent="0.2">
      <c r="A66" s="85"/>
      <c r="B66" s="8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52"/>
    </row>
    <row r="67" spans="1:17" ht="13.5" customHeight="1" x14ac:dyDescent="0.2">
      <c r="A67" s="85"/>
      <c r="B67" s="8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52"/>
    </row>
    <row r="68" spans="1:17" ht="13.5" customHeight="1" x14ac:dyDescent="0.2">
      <c r="A68" s="85"/>
      <c r="B68" s="8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52"/>
    </row>
    <row r="69" spans="1:17" ht="13.5" customHeight="1" x14ac:dyDescent="0.2">
      <c r="A69" s="85"/>
      <c r="B69" s="8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52"/>
    </row>
    <row r="70" spans="1:17" ht="13.5" customHeight="1" x14ac:dyDescent="0.2">
      <c r="A70" s="85"/>
      <c r="B70" s="8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52"/>
    </row>
    <row r="71" spans="1:17" ht="13.5" customHeight="1" x14ac:dyDescent="0.2">
      <c r="A71" s="85"/>
      <c r="B71" s="8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52"/>
    </row>
    <row r="72" spans="1:17" ht="13.5" customHeight="1" x14ac:dyDescent="0.2">
      <c r="A72" s="85"/>
      <c r="B72" s="8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52"/>
    </row>
    <row r="73" spans="1:17" ht="13.5" customHeight="1" x14ac:dyDescent="0.2">
      <c r="A73" s="85"/>
      <c r="B73" s="8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52"/>
    </row>
    <row r="74" spans="1:17" ht="13.5" customHeight="1" x14ac:dyDescent="0.2">
      <c r="A74" s="85"/>
      <c r="B74" s="8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52"/>
    </row>
    <row r="75" spans="1:17" ht="13.5" customHeight="1" x14ac:dyDescent="0.2">
      <c r="A75" s="85"/>
      <c r="B75" s="8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52"/>
    </row>
    <row r="76" spans="1:17" ht="13.5" customHeight="1" x14ac:dyDescent="0.2">
      <c r="A76" s="85"/>
      <c r="B76" s="84"/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52"/>
    </row>
    <row r="77" spans="1:17" ht="13.5" customHeight="1" x14ac:dyDescent="0.2">
      <c r="A77" s="85"/>
      <c r="B77" s="84"/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52"/>
    </row>
    <row r="78" spans="1:17" ht="13.5" customHeight="1" x14ac:dyDescent="0.2">
      <c r="A78" s="85"/>
      <c r="B78" s="84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52"/>
    </row>
    <row r="79" spans="1:17" ht="13.5" customHeight="1" x14ac:dyDescent="0.2">
      <c r="A79" s="85"/>
      <c r="B79" s="84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52"/>
    </row>
    <row r="80" spans="1:17" ht="13.5" customHeight="1" x14ac:dyDescent="0.2">
      <c r="A80" s="85"/>
      <c r="B80" s="84"/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52"/>
    </row>
    <row r="81" spans="1:17" ht="13.5" customHeight="1" x14ac:dyDescent="0.2">
      <c r="A81" s="85"/>
      <c r="B81" s="84"/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52"/>
    </row>
    <row r="82" spans="1:17" ht="13.5" customHeight="1" x14ac:dyDescent="0.2">
      <c r="A82" s="85"/>
      <c r="B82" s="8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52"/>
    </row>
    <row r="83" spans="1:17" ht="13.5" customHeight="1" x14ac:dyDescent="0.2">
      <c r="A83" s="85"/>
      <c r="B83" s="8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52"/>
    </row>
    <row r="84" spans="1:17" ht="13.5" customHeight="1" x14ac:dyDescent="0.2">
      <c r="A84" s="85"/>
      <c r="B84" s="8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52"/>
    </row>
    <row r="85" spans="1:17" ht="13.5" customHeight="1" x14ac:dyDescent="0.2">
      <c r="A85" s="85"/>
      <c r="B85" s="84"/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52"/>
    </row>
    <row r="86" spans="1:17" ht="13.5" customHeight="1" x14ac:dyDescent="0.2">
      <c r="A86" s="85"/>
      <c r="B86" s="84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52"/>
    </row>
    <row r="87" spans="1:17" ht="13.5" customHeight="1" x14ac:dyDescent="0.2">
      <c r="A87" s="85"/>
      <c r="B87" s="84"/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52"/>
    </row>
    <row r="88" spans="1:17" ht="13.5" customHeight="1" x14ac:dyDescent="0.2">
      <c r="A88" s="85"/>
      <c r="B88" s="8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52"/>
    </row>
    <row r="89" spans="1:17" ht="13.5" customHeight="1" x14ac:dyDescent="0.2">
      <c r="A89" s="85"/>
      <c r="B89" s="8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52"/>
    </row>
    <row r="90" spans="1:17" ht="13.5" customHeight="1" x14ac:dyDescent="0.2">
      <c r="A90" s="85"/>
      <c r="B90" s="8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52"/>
    </row>
    <row r="91" spans="1:17" ht="13.5" customHeight="1" x14ac:dyDescent="0.2">
      <c r="A91" s="85"/>
      <c r="B91" s="8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52"/>
    </row>
    <row r="92" spans="1:17" ht="13.5" customHeight="1" x14ac:dyDescent="0.2">
      <c r="A92" s="85"/>
      <c r="B92" s="8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52"/>
    </row>
    <row r="93" spans="1:17" ht="13.5" customHeight="1" x14ac:dyDescent="0.2">
      <c r="A93" s="85"/>
      <c r="B93" s="84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52"/>
    </row>
    <row r="94" spans="1:17" ht="13.5" customHeight="1" x14ac:dyDescent="0.2">
      <c r="A94" s="85"/>
      <c r="B94" s="84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52"/>
    </row>
    <row r="95" spans="1:17" ht="13.5" customHeight="1" x14ac:dyDescent="0.2">
      <c r="A95" s="85"/>
      <c r="B95" s="8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52"/>
    </row>
    <row r="96" spans="1:17" ht="13.5" customHeight="1" x14ac:dyDescent="0.2">
      <c r="A96" s="85"/>
      <c r="B96" s="84"/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52"/>
    </row>
    <row r="97" spans="1:17" ht="13.5" customHeight="1" x14ac:dyDescent="0.2">
      <c r="A97" s="85"/>
      <c r="B97" s="84"/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52"/>
    </row>
    <row r="98" spans="1:17" ht="13.5" customHeight="1" x14ac:dyDescent="0.2">
      <c r="A98" s="85"/>
      <c r="B98" s="84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52"/>
    </row>
    <row r="99" spans="1:17" ht="13.5" customHeight="1" x14ac:dyDescent="0.2">
      <c r="A99" s="85"/>
      <c r="B99" s="84"/>
      <c r="C99" s="144"/>
      <c r="D99" s="144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52"/>
    </row>
    <row r="100" spans="1:17" ht="13.5" customHeight="1" x14ac:dyDescent="0.2">
      <c r="A100" s="85"/>
      <c r="B100" s="84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52"/>
    </row>
    <row r="101" spans="1:17" ht="13.5" customHeight="1" x14ac:dyDescent="0.2">
      <c r="A101" s="85"/>
      <c r="B101" s="84"/>
      <c r="C101" s="144"/>
      <c r="D101" s="144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52"/>
    </row>
  </sheetData>
  <autoFilter ref="C5:P57"/>
  <mergeCells count="12">
    <mergeCell ref="Q3:Q5"/>
    <mergeCell ref="A1:P1"/>
    <mergeCell ref="A3:A5"/>
    <mergeCell ref="B3:B5"/>
    <mergeCell ref="E3:P3"/>
    <mergeCell ref="E4:F4"/>
    <mergeCell ref="C3:D4"/>
    <mergeCell ref="O4:P4"/>
    <mergeCell ref="G4:H4"/>
    <mergeCell ref="I4:J4"/>
    <mergeCell ref="K4:L4"/>
    <mergeCell ref="M4:N4"/>
  </mergeCells>
  <pageMargins left="1.2598425196850394" right="0.19685039370078741" top="0.23622047244094491" bottom="0" header="0" footer="0"/>
  <pageSetup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01"/>
  <sheetViews>
    <sheetView view="pageBreakPreview" zoomScale="60" zoomScaleNormal="100" workbookViewId="0">
      <pane xSplit="2" ySplit="5" topLeftCell="C30" activePane="bottomRight" state="frozen"/>
      <selection pane="topRight" activeCell="C1" sqref="C1"/>
      <selection pane="bottomLeft" activeCell="A6" sqref="A6"/>
      <selection pane="bottomRight" activeCell="O59" sqref="O59:P59"/>
    </sheetView>
  </sheetViews>
  <sheetFormatPr defaultColWidth="14.42578125" defaultRowHeight="15" customHeight="1" x14ac:dyDescent="0.2"/>
  <cols>
    <col min="1" max="1" width="4.42578125" style="106" customWidth="1"/>
    <col min="2" max="2" width="21.85546875" style="106" customWidth="1"/>
    <col min="3" max="3" width="8" style="106" customWidth="1"/>
    <col min="4" max="4" width="10.140625" style="106" customWidth="1"/>
    <col min="5" max="5" width="8" style="106" customWidth="1"/>
    <col min="6" max="7" width="8.140625" style="106" customWidth="1"/>
    <col min="8" max="8" width="8.85546875" style="106" customWidth="1"/>
    <col min="9" max="9" width="9" style="106" customWidth="1"/>
    <col min="10" max="10" width="8" style="106" customWidth="1"/>
    <col min="11" max="11" width="9.140625" style="106" customWidth="1"/>
    <col min="12" max="13" width="8.140625" style="106" customWidth="1"/>
    <col min="14" max="16" width="8.5703125" style="106" customWidth="1"/>
    <col min="17" max="17" width="10.85546875" style="106" customWidth="1"/>
    <col min="18" max="16384" width="14.42578125" style="106"/>
  </cols>
  <sheetData>
    <row r="1" spans="1:17" ht="13.5" customHeight="1" x14ac:dyDescent="0.2">
      <c r="A1" s="386" t="s">
        <v>1028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</row>
    <row r="2" spans="1:17" ht="13.5" customHeight="1" x14ac:dyDescent="0.2">
      <c r="A2" s="84"/>
      <c r="B2" s="86" t="s">
        <v>76</v>
      </c>
      <c r="C2" s="145"/>
      <c r="D2" s="145"/>
      <c r="E2" s="144"/>
      <c r="F2" s="144"/>
      <c r="G2" s="152"/>
      <c r="H2" s="144"/>
      <c r="I2" s="144"/>
      <c r="J2" s="144"/>
      <c r="K2" s="144"/>
      <c r="L2" s="152"/>
      <c r="M2" s="144"/>
      <c r="N2" s="435" t="s">
        <v>134</v>
      </c>
      <c r="O2" s="379"/>
      <c r="P2" s="379"/>
      <c r="Q2" s="152"/>
    </row>
    <row r="3" spans="1:17" ht="21.75" customHeight="1" x14ac:dyDescent="0.2">
      <c r="A3" s="415" t="s">
        <v>1</v>
      </c>
      <c r="B3" s="415" t="s">
        <v>79</v>
      </c>
      <c r="C3" s="402" t="s">
        <v>135</v>
      </c>
      <c r="D3" s="427"/>
      <c r="E3" s="427"/>
      <c r="F3" s="421"/>
      <c r="G3" s="434" t="s">
        <v>121</v>
      </c>
      <c r="H3" s="402" t="s">
        <v>136</v>
      </c>
      <c r="I3" s="427"/>
      <c r="J3" s="427"/>
      <c r="K3" s="421"/>
      <c r="L3" s="434" t="s">
        <v>121</v>
      </c>
      <c r="M3" s="402" t="s">
        <v>137</v>
      </c>
      <c r="N3" s="427"/>
      <c r="O3" s="427"/>
      <c r="P3" s="421"/>
      <c r="Q3" s="434" t="s">
        <v>121</v>
      </c>
    </row>
    <row r="4" spans="1:17" ht="21.75" customHeight="1" x14ac:dyDescent="0.2">
      <c r="A4" s="423"/>
      <c r="B4" s="423"/>
      <c r="C4" s="402" t="s">
        <v>123</v>
      </c>
      <c r="D4" s="421"/>
      <c r="E4" s="402" t="s">
        <v>124</v>
      </c>
      <c r="F4" s="421"/>
      <c r="G4" s="423"/>
      <c r="H4" s="402" t="s">
        <v>123</v>
      </c>
      <c r="I4" s="421"/>
      <c r="J4" s="402" t="s">
        <v>124</v>
      </c>
      <c r="K4" s="421"/>
      <c r="L4" s="423"/>
      <c r="M4" s="402" t="s">
        <v>123</v>
      </c>
      <c r="N4" s="421"/>
      <c r="O4" s="402" t="s">
        <v>124</v>
      </c>
      <c r="P4" s="421"/>
      <c r="Q4" s="423"/>
    </row>
    <row r="5" spans="1:17" ht="21.75" customHeight="1" x14ac:dyDescent="0.2">
      <c r="A5" s="424"/>
      <c r="B5" s="424"/>
      <c r="C5" s="172" t="s">
        <v>125</v>
      </c>
      <c r="D5" s="172" t="s">
        <v>126</v>
      </c>
      <c r="E5" s="172" t="s">
        <v>125</v>
      </c>
      <c r="F5" s="172" t="s">
        <v>126</v>
      </c>
      <c r="G5" s="424"/>
      <c r="H5" s="172" t="s">
        <v>125</v>
      </c>
      <c r="I5" s="172" t="s">
        <v>126</v>
      </c>
      <c r="J5" s="172" t="s">
        <v>125</v>
      </c>
      <c r="K5" s="172" t="s">
        <v>126</v>
      </c>
      <c r="L5" s="424"/>
      <c r="M5" s="172" t="s">
        <v>125</v>
      </c>
      <c r="N5" s="172" t="s">
        <v>126</v>
      </c>
      <c r="O5" s="172" t="s">
        <v>125</v>
      </c>
      <c r="P5" s="172" t="s">
        <v>126</v>
      </c>
      <c r="Q5" s="424"/>
    </row>
    <row r="6" spans="1:17" ht="12.75" customHeight="1" x14ac:dyDescent="0.2">
      <c r="A6" s="173">
        <v>1</v>
      </c>
      <c r="B6" s="174" t="s">
        <v>7</v>
      </c>
      <c r="C6" s="292">
        <v>15</v>
      </c>
      <c r="D6" s="292">
        <v>1565</v>
      </c>
      <c r="E6" s="292">
        <v>0</v>
      </c>
      <c r="F6" s="292">
        <v>0</v>
      </c>
      <c r="G6" s="301">
        <f t="shared" ref="G6:G58" si="0">F6*100/D6</f>
        <v>0</v>
      </c>
      <c r="H6" s="292">
        <v>2579</v>
      </c>
      <c r="I6" s="292">
        <v>4575</v>
      </c>
      <c r="J6" s="292">
        <v>1216</v>
      </c>
      <c r="K6" s="292">
        <v>2202.77</v>
      </c>
      <c r="L6" s="301">
        <f t="shared" ref="L6:L58" si="1">K6*100/I6</f>
        <v>48.147978142076504</v>
      </c>
      <c r="M6" s="292">
        <v>10869</v>
      </c>
      <c r="N6" s="292">
        <v>43694</v>
      </c>
      <c r="O6" s="292">
        <v>2079</v>
      </c>
      <c r="P6" s="292">
        <v>16658.97</v>
      </c>
      <c r="Q6" s="301">
        <f t="shared" ref="Q6:Q58" si="2">P6*100/N6</f>
        <v>38.126447567171695</v>
      </c>
    </row>
    <row r="7" spans="1:17" ht="12.75" customHeight="1" x14ac:dyDescent="0.2">
      <c r="A7" s="173">
        <v>2</v>
      </c>
      <c r="B7" s="174" t="s">
        <v>8</v>
      </c>
      <c r="C7" s="292">
        <v>14</v>
      </c>
      <c r="D7" s="292">
        <v>1842</v>
      </c>
      <c r="E7" s="292">
        <v>0</v>
      </c>
      <c r="F7" s="292">
        <v>0</v>
      </c>
      <c r="G7" s="301">
        <f t="shared" si="0"/>
        <v>0</v>
      </c>
      <c r="H7" s="292">
        <v>2038</v>
      </c>
      <c r="I7" s="292">
        <v>3842</v>
      </c>
      <c r="J7" s="292">
        <v>1453</v>
      </c>
      <c r="K7" s="292">
        <v>1586.9800000000002</v>
      </c>
      <c r="L7" s="301">
        <f t="shared" si="1"/>
        <v>41.306090577824058</v>
      </c>
      <c r="M7" s="292">
        <v>8552</v>
      </c>
      <c r="N7" s="292">
        <v>33015</v>
      </c>
      <c r="O7" s="292">
        <v>1420</v>
      </c>
      <c r="P7" s="292">
        <v>11382.040000000005</v>
      </c>
      <c r="Q7" s="301">
        <f t="shared" si="2"/>
        <v>34.475359684991687</v>
      </c>
    </row>
    <row r="8" spans="1:17" ht="12.75" customHeight="1" x14ac:dyDescent="0.2">
      <c r="A8" s="173">
        <v>3</v>
      </c>
      <c r="B8" s="174" t="s">
        <v>9</v>
      </c>
      <c r="C8" s="292">
        <v>0</v>
      </c>
      <c r="D8" s="292">
        <v>0</v>
      </c>
      <c r="E8" s="292">
        <v>0</v>
      </c>
      <c r="F8" s="292">
        <v>0</v>
      </c>
      <c r="G8" s="301" t="e">
        <f t="shared" si="0"/>
        <v>#DIV/0!</v>
      </c>
      <c r="H8" s="292">
        <v>939</v>
      </c>
      <c r="I8" s="292">
        <v>1686</v>
      </c>
      <c r="J8" s="292">
        <v>459</v>
      </c>
      <c r="K8" s="292">
        <v>708.46</v>
      </c>
      <c r="L8" s="301">
        <f t="shared" si="1"/>
        <v>42.020166073546854</v>
      </c>
      <c r="M8" s="292">
        <v>4234</v>
      </c>
      <c r="N8" s="292">
        <v>20640</v>
      </c>
      <c r="O8" s="292">
        <v>846</v>
      </c>
      <c r="P8" s="292">
        <v>6344.09</v>
      </c>
      <c r="Q8" s="301">
        <f t="shared" si="2"/>
        <v>30.736870155038758</v>
      </c>
    </row>
    <row r="9" spans="1:17" ht="12.75" customHeight="1" x14ac:dyDescent="0.2">
      <c r="A9" s="173">
        <v>4</v>
      </c>
      <c r="B9" s="174" t="s">
        <v>10</v>
      </c>
      <c r="C9" s="292">
        <v>12</v>
      </c>
      <c r="D9" s="292">
        <v>1500</v>
      </c>
      <c r="E9" s="292">
        <v>0</v>
      </c>
      <c r="F9" s="292">
        <v>0</v>
      </c>
      <c r="G9" s="301">
        <f t="shared" si="0"/>
        <v>0</v>
      </c>
      <c r="H9" s="292">
        <v>2141</v>
      </c>
      <c r="I9" s="292">
        <v>3561</v>
      </c>
      <c r="J9" s="292">
        <v>1340</v>
      </c>
      <c r="K9" s="292">
        <v>1760.5399999999993</v>
      </c>
      <c r="L9" s="301">
        <f t="shared" si="1"/>
        <v>49.439483291210315</v>
      </c>
      <c r="M9" s="292">
        <v>7352</v>
      </c>
      <c r="N9" s="292">
        <v>36250</v>
      </c>
      <c r="O9" s="292">
        <v>1626</v>
      </c>
      <c r="P9" s="292">
        <v>11123.900000000003</v>
      </c>
      <c r="Q9" s="301">
        <f t="shared" si="2"/>
        <v>30.686620689655179</v>
      </c>
    </row>
    <row r="10" spans="1:17" ht="12.75" customHeight="1" x14ac:dyDescent="0.2">
      <c r="A10" s="173">
        <v>5</v>
      </c>
      <c r="B10" s="174" t="s">
        <v>11</v>
      </c>
      <c r="C10" s="292">
        <v>4</v>
      </c>
      <c r="D10" s="292">
        <v>130</v>
      </c>
      <c r="E10" s="292">
        <v>0</v>
      </c>
      <c r="F10" s="292">
        <v>0</v>
      </c>
      <c r="G10" s="301">
        <f t="shared" si="0"/>
        <v>0</v>
      </c>
      <c r="H10" s="292">
        <v>1752</v>
      </c>
      <c r="I10" s="292">
        <v>3086</v>
      </c>
      <c r="J10" s="292">
        <v>1042</v>
      </c>
      <c r="K10" s="292">
        <v>1601.7400000000007</v>
      </c>
      <c r="L10" s="301">
        <f t="shared" si="1"/>
        <v>51.903434867141954</v>
      </c>
      <c r="M10" s="292">
        <v>9360</v>
      </c>
      <c r="N10" s="292">
        <v>32244</v>
      </c>
      <c r="O10" s="292">
        <v>5593</v>
      </c>
      <c r="P10" s="292">
        <v>11240.859999999995</v>
      </c>
      <c r="Q10" s="301">
        <f t="shared" si="2"/>
        <v>34.86186577347722</v>
      </c>
    </row>
    <row r="11" spans="1:17" ht="12.75" customHeight="1" x14ac:dyDescent="0.2">
      <c r="A11" s="173">
        <v>6</v>
      </c>
      <c r="B11" s="174" t="s">
        <v>12</v>
      </c>
      <c r="C11" s="292">
        <v>5</v>
      </c>
      <c r="D11" s="292">
        <v>817</v>
      </c>
      <c r="E11" s="292">
        <v>0</v>
      </c>
      <c r="F11" s="292">
        <v>0</v>
      </c>
      <c r="G11" s="301">
        <f t="shared" si="0"/>
        <v>0</v>
      </c>
      <c r="H11" s="292">
        <v>1168</v>
      </c>
      <c r="I11" s="292">
        <v>1300</v>
      </c>
      <c r="J11" s="292">
        <v>196</v>
      </c>
      <c r="K11" s="292">
        <v>279.21000000000009</v>
      </c>
      <c r="L11" s="301">
        <f t="shared" si="1"/>
        <v>21.477692307692315</v>
      </c>
      <c r="M11" s="292">
        <v>5391</v>
      </c>
      <c r="N11" s="292">
        <v>12660</v>
      </c>
      <c r="O11" s="292">
        <v>263</v>
      </c>
      <c r="P11" s="292">
        <v>1854.9899999999998</v>
      </c>
      <c r="Q11" s="301">
        <f t="shared" si="2"/>
        <v>14.652369668246443</v>
      </c>
    </row>
    <row r="12" spans="1:17" ht="12.75" customHeight="1" x14ac:dyDescent="0.2">
      <c r="A12" s="173">
        <v>7</v>
      </c>
      <c r="B12" s="174" t="s">
        <v>13</v>
      </c>
      <c r="C12" s="292">
        <v>0</v>
      </c>
      <c r="D12" s="292">
        <v>0</v>
      </c>
      <c r="E12" s="292">
        <v>0</v>
      </c>
      <c r="F12" s="292">
        <v>0</v>
      </c>
      <c r="G12" s="301" t="e">
        <f t="shared" si="0"/>
        <v>#DIV/0!</v>
      </c>
      <c r="H12" s="292">
        <v>381</v>
      </c>
      <c r="I12" s="292">
        <v>633</v>
      </c>
      <c r="J12" s="292">
        <v>72</v>
      </c>
      <c r="K12" s="292">
        <v>83.490000000000009</v>
      </c>
      <c r="L12" s="301">
        <f t="shared" si="1"/>
        <v>13.189573459715639</v>
      </c>
      <c r="M12" s="292">
        <v>1753</v>
      </c>
      <c r="N12" s="292">
        <v>8971</v>
      </c>
      <c r="O12" s="292">
        <v>523</v>
      </c>
      <c r="P12" s="292">
        <v>4515.3600000000006</v>
      </c>
      <c r="Q12" s="301">
        <f t="shared" si="2"/>
        <v>50.332850295396284</v>
      </c>
    </row>
    <row r="13" spans="1:17" ht="12.75" customHeight="1" x14ac:dyDescent="0.2">
      <c r="A13" s="173">
        <v>8</v>
      </c>
      <c r="B13" s="174" t="s">
        <v>971</v>
      </c>
      <c r="C13" s="292">
        <v>0</v>
      </c>
      <c r="D13" s="292">
        <v>0</v>
      </c>
      <c r="E13" s="292">
        <v>0</v>
      </c>
      <c r="F13" s="292">
        <v>0</v>
      </c>
      <c r="G13" s="301" t="e">
        <f t="shared" si="0"/>
        <v>#DIV/0!</v>
      </c>
      <c r="H13" s="292">
        <v>377</v>
      </c>
      <c r="I13" s="292">
        <v>722</v>
      </c>
      <c r="J13" s="292">
        <v>6</v>
      </c>
      <c r="K13" s="292">
        <v>10.67</v>
      </c>
      <c r="L13" s="301">
        <f t="shared" si="1"/>
        <v>1.4778393351800554</v>
      </c>
      <c r="M13" s="292">
        <v>1270</v>
      </c>
      <c r="N13" s="292">
        <v>1293</v>
      </c>
      <c r="O13" s="292">
        <v>18</v>
      </c>
      <c r="P13" s="292">
        <v>193.53</v>
      </c>
      <c r="Q13" s="301">
        <f t="shared" si="2"/>
        <v>14.967517401392112</v>
      </c>
    </row>
    <row r="14" spans="1:17" ht="12.75" customHeight="1" x14ac:dyDescent="0.2">
      <c r="A14" s="173">
        <v>9</v>
      </c>
      <c r="B14" s="174" t="s">
        <v>14</v>
      </c>
      <c r="C14" s="292">
        <v>28</v>
      </c>
      <c r="D14" s="292">
        <v>2055</v>
      </c>
      <c r="E14" s="292">
        <v>10</v>
      </c>
      <c r="F14" s="292">
        <v>5490</v>
      </c>
      <c r="G14" s="301">
        <f t="shared" si="0"/>
        <v>267.15328467153284</v>
      </c>
      <c r="H14" s="292">
        <v>2827</v>
      </c>
      <c r="I14" s="292">
        <v>4510</v>
      </c>
      <c r="J14" s="292">
        <v>1320</v>
      </c>
      <c r="K14" s="292">
        <v>1950.0700000000004</v>
      </c>
      <c r="L14" s="301">
        <f t="shared" si="1"/>
        <v>43.238802660753883</v>
      </c>
      <c r="M14" s="292">
        <v>9100</v>
      </c>
      <c r="N14" s="292">
        <v>34704</v>
      </c>
      <c r="O14" s="292">
        <v>1739</v>
      </c>
      <c r="P14" s="292">
        <v>12354.649999999998</v>
      </c>
      <c r="Q14" s="301">
        <f t="shared" si="2"/>
        <v>35.600074919317649</v>
      </c>
    </row>
    <row r="15" spans="1:17" ht="12.75" customHeight="1" x14ac:dyDescent="0.2">
      <c r="A15" s="173">
        <v>10</v>
      </c>
      <c r="B15" s="174" t="s">
        <v>15</v>
      </c>
      <c r="C15" s="292">
        <v>16</v>
      </c>
      <c r="D15" s="292">
        <v>6571</v>
      </c>
      <c r="E15" s="292">
        <v>1</v>
      </c>
      <c r="F15" s="292">
        <v>3000</v>
      </c>
      <c r="G15" s="301">
        <f t="shared" si="0"/>
        <v>45.655151422918884</v>
      </c>
      <c r="H15" s="292">
        <v>7031</v>
      </c>
      <c r="I15" s="292">
        <v>14638</v>
      </c>
      <c r="J15" s="292">
        <v>2745</v>
      </c>
      <c r="K15" s="292">
        <v>4041.6399999999985</v>
      </c>
      <c r="L15" s="301">
        <f t="shared" si="1"/>
        <v>27.610602541330771</v>
      </c>
      <c r="M15" s="292">
        <v>33143</v>
      </c>
      <c r="N15" s="292">
        <v>167130</v>
      </c>
      <c r="O15" s="292">
        <v>3287</v>
      </c>
      <c r="P15" s="292">
        <v>20567.930000000015</v>
      </c>
      <c r="Q15" s="301">
        <f t="shared" si="2"/>
        <v>12.306545802668589</v>
      </c>
    </row>
    <row r="16" spans="1:17" ht="12.75" customHeight="1" x14ac:dyDescent="0.2">
      <c r="A16" s="173">
        <v>11</v>
      </c>
      <c r="B16" s="174" t="s">
        <v>16</v>
      </c>
      <c r="C16" s="292">
        <v>0</v>
      </c>
      <c r="D16" s="292">
        <v>0</v>
      </c>
      <c r="E16" s="292">
        <v>0</v>
      </c>
      <c r="F16" s="292">
        <v>0</v>
      </c>
      <c r="G16" s="301" t="e">
        <f t="shared" si="0"/>
        <v>#DIV/0!</v>
      </c>
      <c r="H16" s="292">
        <v>1043</v>
      </c>
      <c r="I16" s="292">
        <v>1054</v>
      </c>
      <c r="J16" s="292">
        <v>261</v>
      </c>
      <c r="K16" s="292">
        <v>246.14000000000001</v>
      </c>
      <c r="L16" s="301">
        <f t="shared" si="1"/>
        <v>23.352941176470587</v>
      </c>
      <c r="M16" s="292">
        <v>3853</v>
      </c>
      <c r="N16" s="292">
        <v>20359</v>
      </c>
      <c r="O16" s="292">
        <v>953</v>
      </c>
      <c r="P16" s="292">
        <v>7183.3700000000008</v>
      </c>
      <c r="Q16" s="301">
        <f t="shared" si="2"/>
        <v>35.28351097794588</v>
      </c>
    </row>
    <row r="17" spans="1:17" ht="12.75" customHeight="1" x14ac:dyDescent="0.2">
      <c r="A17" s="173">
        <v>12</v>
      </c>
      <c r="B17" s="174" t="s">
        <v>17</v>
      </c>
      <c r="C17" s="292">
        <v>4</v>
      </c>
      <c r="D17" s="292">
        <v>450</v>
      </c>
      <c r="E17" s="292">
        <v>0</v>
      </c>
      <c r="F17" s="292">
        <v>0</v>
      </c>
      <c r="G17" s="301">
        <f t="shared" si="0"/>
        <v>0</v>
      </c>
      <c r="H17" s="292">
        <v>2549</v>
      </c>
      <c r="I17" s="292">
        <v>3833</v>
      </c>
      <c r="J17" s="292">
        <v>1171</v>
      </c>
      <c r="K17" s="292">
        <v>1793.410000000001</v>
      </c>
      <c r="L17" s="301">
        <f t="shared" si="1"/>
        <v>46.788677276284915</v>
      </c>
      <c r="M17" s="292">
        <v>8415</v>
      </c>
      <c r="N17" s="292">
        <v>41915</v>
      </c>
      <c r="O17" s="292">
        <v>568</v>
      </c>
      <c r="P17" s="292">
        <v>3856.7300000000014</v>
      </c>
      <c r="Q17" s="301">
        <f t="shared" si="2"/>
        <v>9.2013121794107153</v>
      </c>
    </row>
    <row r="18" spans="1:17" s="151" customFormat="1" ht="12.75" customHeight="1" x14ac:dyDescent="0.2">
      <c r="A18" s="172"/>
      <c r="B18" s="177" t="s">
        <v>18</v>
      </c>
      <c r="C18" s="302">
        <f t="shared" ref="C18:P18" si="3">SUM(C6:C17)</f>
        <v>98</v>
      </c>
      <c r="D18" s="302">
        <f t="shared" si="3"/>
        <v>14930</v>
      </c>
      <c r="E18" s="302">
        <f t="shared" si="3"/>
        <v>11</v>
      </c>
      <c r="F18" s="302">
        <f t="shared" si="3"/>
        <v>8490</v>
      </c>
      <c r="G18" s="301">
        <f t="shared" si="0"/>
        <v>56.865371734762221</v>
      </c>
      <c r="H18" s="302">
        <f t="shared" si="3"/>
        <v>24825</v>
      </c>
      <c r="I18" s="302">
        <f t="shared" si="3"/>
        <v>43440</v>
      </c>
      <c r="J18" s="302">
        <f t="shared" si="3"/>
        <v>11281</v>
      </c>
      <c r="K18" s="302">
        <f t="shared" si="3"/>
        <v>16265.12</v>
      </c>
      <c r="L18" s="301">
        <f t="shared" si="1"/>
        <v>37.442725598526707</v>
      </c>
      <c r="M18" s="302">
        <f t="shared" si="3"/>
        <v>103292</v>
      </c>
      <c r="N18" s="302">
        <f t="shared" si="3"/>
        <v>452875</v>
      </c>
      <c r="O18" s="302">
        <f t="shared" si="3"/>
        <v>18915</v>
      </c>
      <c r="P18" s="302">
        <f t="shared" si="3"/>
        <v>107276.42</v>
      </c>
      <c r="Q18" s="301">
        <f t="shared" si="2"/>
        <v>23.68786530499586</v>
      </c>
    </row>
    <row r="19" spans="1:17" ht="12.75" customHeight="1" x14ac:dyDescent="0.2">
      <c r="A19" s="173">
        <v>13</v>
      </c>
      <c r="B19" s="126" t="s">
        <v>19</v>
      </c>
      <c r="C19" s="292">
        <v>2</v>
      </c>
      <c r="D19" s="292">
        <v>2409</v>
      </c>
      <c r="E19" s="292">
        <v>3</v>
      </c>
      <c r="F19" s="292">
        <v>8017.91</v>
      </c>
      <c r="G19" s="301">
        <f t="shared" si="0"/>
        <v>332.83146533831467</v>
      </c>
      <c r="H19" s="292">
        <v>805</v>
      </c>
      <c r="I19" s="292">
        <v>1432</v>
      </c>
      <c r="J19" s="292">
        <v>84</v>
      </c>
      <c r="K19" s="292">
        <v>277.95</v>
      </c>
      <c r="L19" s="301">
        <f t="shared" si="1"/>
        <v>19.409916201117319</v>
      </c>
      <c r="M19" s="292">
        <v>2089</v>
      </c>
      <c r="N19" s="292">
        <v>11044</v>
      </c>
      <c r="O19" s="292">
        <v>311</v>
      </c>
      <c r="P19" s="292">
        <v>3123.93</v>
      </c>
      <c r="Q19" s="301">
        <f t="shared" si="2"/>
        <v>28.286218761318363</v>
      </c>
    </row>
    <row r="20" spans="1:17" ht="12.75" customHeight="1" x14ac:dyDescent="0.2">
      <c r="A20" s="173">
        <v>14</v>
      </c>
      <c r="B20" s="126" t="s">
        <v>20</v>
      </c>
      <c r="C20" s="292">
        <v>0</v>
      </c>
      <c r="D20" s="292">
        <v>0</v>
      </c>
      <c r="E20" s="292">
        <v>0</v>
      </c>
      <c r="F20" s="292">
        <v>0</v>
      </c>
      <c r="G20" s="301" t="e">
        <f t="shared" si="0"/>
        <v>#DIV/0!</v>
      </c>
      <c r="H20" s="292">
        <v>368</v>
      </c>
      <c r="I20" s="292">
        <v>626</v>
      </c>
      <c r="J20" s="292">
        <v>0</v>
      </c>
      <c r="K20" s="292">
        <v>0</v>
      </c>
      <c r="L20" s="301">
        <f t="shared" si="1"/>
        <v>0</v>
      </c>
      <c r="M20" s="292">
        <v>4625</v>
      </c>
      <c r="N20" s="292">
        <v>48508</v>
      </c>
      <c r="O20" s="292">
        <v>0</v>
      </c>
      <c r="P20" s="292">
        <v>0</v>
      </c>
      <c r="Q20" s="301">
        <f t="shared" si="2"/>
        <v>0</v>
      </c>
    </row>
    <row r="21" spans="1:17" ht="12.75" customHeight="1" x14ac:dyDescent="0.2">
      <c r="A21" s="173">
        <v>15</v>
      </c>
      <c r="B21" s="126" t="s">
        <v>21</v>
      </c>
      <c r="C21" s="292">
        <v>0</v>
      </c>
      <c r="D21" s="292">
        <v>0</v>
      </c>
      <c r="E21" s="292">
        <v>0</v>
      </c>
      <c r="F21" s="292">
        <v>0</v>
      </c>
      <c r="G21" s="301" t="e">
        <f t="shared" si="0"/>
        <v>#DIV/0!</v>
      </c>
      <c r="H21" s="292">
        <v>0</v>
      </c>
      <c r="I21" s="292">
        <v>0</v>
      </c>
      <c r="J21" s="292">
        <v>0</v>
      </c>
      <c r="K21" s="292">
        <v>0</v>
      </c>
      <c r="L21" s="301" t="e">
        <f t="shared" si="1"/>
        <v>#DIV/0!</v>
      </c>
      <c r="M21" s="292">
        <v>28</v>
      </c>
      <c r="N21" s="292">
        <v>196</v>
      </c>
      <c r="O21" s="292">
        <v>0</v>
      </c>
      <c r="P21" s="292">
        <v>0</v>
      </c>
      <c r="Q21" s="301">
        <f t="shared" si="2"/>
        <v>0</v>
      </c>
    </row>
    <row r="22" spans="1:17" ht="12.75" customHeight="1" x14ac:dyDescent="0.2">
      <c r="A22" s="173">
        <v>16</v>
      </c>
      <c r="B22" s="126" t="s">
        <v>22</v>
      </c>
      <c r="C22" s="292">
        <v>0</v>
      </c>
      <c r="D22" s="292">
        <v>0</v>
      </c>
      <c r="E22" s="292">
        <v>0</v>
      </c>
      <c r="F22" s="292">
        <v>0</v>
      </c>
      <c r="G22" s="301" t="e">
        <f t="shared" si="0"/>
        <v>#DIV/0!</v>
      </c>
      <c r="H22" s="292">
        <v>128</v>
      </c>
      <c r="I22" s="292">
        <v>200</v>
      </c>
      <c r="J22" s="292">
        <v>1</v>
      </c>
      <c r="K22" s="292">
        <v>0.56999999999999995</v>
      </c>
      <c r="L22" s="301">
        <f t="shared" si="1"/>
        <v>0.28499999999999998</v>
      </c>
      <c r="M22" s="292">
        <v>342</v>
      </c>
      <c r="N22" s="292">
        <v>1652</v>
      </c>
      <c r="O22" s="292">
        <v>17</v>
      </c>
      <c r="P22" s="292">
        <v>177.15</v>
      </c>
      <c r="Q22" s="301">
        <f t="shared" si="2"/>
        <v>10.723365617433414</v>
      </c>
    </row>
    <row r="23" spans="1:17" ht="12.75" customHeight="1" x14ac:dyDescent="0.2">
      <c r="A23" s="173">
        <v>17</v>
      </c>
      <c r="B23" s="126" t="s">
        <v>23</v>
      </c>
      <c r="C23" s="292">
        <v>0</v>
      </c>
      <c r="D23" s="292">
        <v>0</v>
      </c>
      <c r="E23" s="292">
        <v>0</v>
      </c>
      <c r="F23" s="292">
        <v>0</v>
      </c>
      <c r="G23" s="301" t="e">
        <f t="shared" si="0"/>
        <v>#DIV/0!</v>
      </c>
      <c r="H23" s="292">
        <v>209</v>
      </c>
      <c r="I23" s="292">
        <v>353</v>
      </c>
      <c r="J23" s="292">
        <v>10</v>
      </c>
      <c r="K23" s="292">
        <v>84.39</v>
      </c>
      <c r="L23" s="301">
        <f t="shared" si="1"/>
        <v>23.906515580736542</v>
      </c>
      <c r="M23" s="292">
        <v>1366</v>
      </c>
      <c r="N23" s="292">
        <v>13174</v>
      </c>
      <c r="O23" s="292">
        <v>5139</v>
      </c>
      <c r="P23" s="292">
        <v>5063.5200000000004</v>
      </c>
      <c r="Q23" s="301">
        <f t="shared" si="2"/>
        <v>38.435706695005315</v>
      </c>
    </row>
    <row r="24" spans="1:17" ht="12.75" customHeight="1" x14ac:dyDescent="0.2">
      <c r="A24" s="173">
        <v>18</v>
      </c>
      <c r="B24" s="126" t="s">
        <v>24</v>
      </c>
      <c r="C24" s="292">
        <v>0</v>
      </c>
      <c r="D24" s="292">
        <v>0</v>
      </c>
      <c r="E24" s="292">
        <v>0</v>
      </c>
      <c r="F24" s="292">
        <v>0</v>
      </c>
      <c r="G24" s="301" t="e">
        <f t="shared" si="0"/>
        <v>#DIV/0!</v>
      </c>
      <c r="H24" s="292">
        <v>55</v>
      </c>
      <c r="I24" s="292">
        <v>86</v>
      </c>
      <c r="J24" s="292">
        <v>0</v>
      </c>
      <c r="K24" s="292">
        <v>0</v>
      </c>
      <c r="L24" s="301">
        <f t="shared" si="1"/>
        <v>0</v>
      </c>
      <c r="M24" s="292">
        <v>125</v>
      </c>
      <c r="N24" s="292">
        <v>600</v>
      </c>
      <c r="O24" s="292">
        <v>2</v>
      </c>
      <c r="P24" s="292">
        <v>7</v>
      </c>
      <c r="Q24" s="301">
        <f t="shared" si="2"/>
        <v>1.1666666666666667</v>
      </c>
    </row>
    <row r="25" spans="1:17" ht="12.75" customHeight="1" x14ac:dyDescent="0.2">
      <c r="A25" s="173">
        <v>19</v>
      </c>
      <c r="B25" s="126" t="s">
        <v>25</v>
      </c>
      <c r="C25" s="292">
        <v>0</v>
      </c>
      <c r="D25" s="292">
        <v>0</v>
      </c>
      <c r="E25" s="292">
        <v>0</v>
      </c>
      <c r="F25" s="292">
        <v>0</v>
      </c>
      <c r="G25" s="301" t="e">
        <f t="shared" si="0"/>
        <v>#DIV/0!</v>
      </c>
      <c r="H25" s="292">
        <v>199</v>
      </c>
      <c r="I25" s="292">
        <v>347</v>
      </c>
      <c r="J25" s="292">
        <v>1</v>
      </c>
      <c r="K25" s="292">
        <v>20</v>
      </c>
      <c r="L25" s="301">
        <f t="shared" si="1"/>
        <v>5.7636887608069163</v>
      </c>
      <c r="M25" s="292">
        <v>636</v>
      </c>
      <c r="N25" s="292">
        <v>3120</v>
      </c>
      <c r="O25" s="292">
        <v>9</v>
      </c>
      <c r="P25" s="292">
        <v>94.96</v>
      </c>
      <c r="Q25" s="301">
        <f t="shared" si="2"/>
        <v>3.0435897435897434</v>
      </c>
    </row>
    <row r="26" spans="1:17" ht="12.75" customHeight="1" x14ac:dyDescent="0.2">
      <c r="A26" s="173">
        <v>20</v>
      </c>
      <c r="B26" s="126" t="s">
        <v>26</v>
      </c>
      <c r="C26" s="292">
        <v>42</v>
      </c>
      <c r="D26" s="292">
        <v>10887</v>
      </c>
      <c r="E26" s="292">
        <v>0</v>
      </c>
      <c r="F26" s="292">
        <v>0</v>
      </c>
      <c r="G26" s="301">
        <f t="shared" si="0"/>
        <v>0</v>
      </c>
      <c r="H26" s="292">
        <v>976</v>
      </c>
      <c r="I26" s="292">
        <v>1711</v>
      </c>
      <c r="J26" s="292">
        <v>272</v>
      </c>
      <c r="K26" s="292">
        <v>395.67000000000019</v>
      </c>
      <c r="L26" s="301">
        <f t="shared" si="1"/>
        <v>23.125073056692006</v>
      </c>
      <c r="M26" s="292">
        <v>4227</v>
      </c>
      <c r="N26" s="292">
        <v>21108</v>
      </c>
      <c r="O26" s="292">
        <v>497</v>
      </c>
      <c r="P26" s="292">
        <v>431.87</v>
      </c>
      <c r="Q26" s="301">
        <f t="shared" si="2"/>
        <v>2.0460015160128862</v>
      </c>
    </row>
    <row r="27" spans="1:17" ht="12.75" customHeight="1" x14ac:dyDescent="0.2">
      <c r="A27" s="173">
        <v>21</v>
      </c>
      <c r="B27" s="126" t="s">
        <v>27</v>
      </c>
      <c r="C27" s="292">
        <v>35</v>
      </c>
      <c r="D27" s="292">
        <v>2600</v>
      </c>
      <c r="E27" s="292">
        <v>0</v>
      </c>
      <c r="F27" s="292">
        <v>0</v>
      </c>
      <c r="G27" s="301">
        <f t="shared" si="0"/>
        <v>0</v>
      </c>
      <c r="H27" s="292">
        <v>1249</v>
      </c>
      <c r="I27" s="292">
        <v>2103</v>
      </c>
      <c r="J27" s="292">
        <v>160</v>
      </c>
      <c r="K27" s="292">
        <v>1187.9699999999993</v>
      </c>
      <c r="L27" s="301">
        <f t="shared" si="1"/>
        <v>56.489300998573441</v>
      </c>
      <c r="M27" s="292">
        <v>5043</v>
      </c>
      <c r="N27" s="292">
        <v>25003</v>
      </c>
      <c r="O27" s="292">
        <v>509</v>
      </c>
      <c r="P27" s="292">
        <v>7099.7199999999993</v>
      </c>
      <c r="Q27" s="301">
        <f t="shared" si="2"/>
        <v>28.395472543294801</v>
      </c>
    </row>
    <row r="28" spans="1:17" ht="12.75" customHeight="1" x14ac:dyDescent="0.2">
      <c r="A28" s="173">
        <v>22</v>
      </c>
      <c r="B28" s="126" t="s">
        <v>28</v>
      </c>
      <c r="C28" s="292">
        <v>3</v>
      </c>
      <c r="D28" s="292">
        <v>150</v>
      </c>
      <c r="E28" s="292">
        <v>0</v>
      </c>
      <c r="F28" s="292">
        <v>0</v>
      </c>
      <c r="G28" s="301">
        <f t="shared" si="0"/>
        <v>0</v>
      </c>
      <c r="H28" s="292">
        <v>604</v>
      </c>
      <c r="I28" s="292">
        <v>1134</v>
      </c>
      <c r="J28" s="292">
        <v>85</v>
      </c>
      <c r="K28" s="292">
        <v>115.49</v>
      </c>
      <c r="L28" s="301">
        <f t="shared" si="1"/>
        <v>10.184303350970017</v>
      </c>
      <c r="M28" s="292">
        <v>1629</v>
      </c>
      <c r="N28" s="292">
        <v>8402</v>
      </c>
      <c r="O28" s="292">
        <v>72</v>
      </c>
      <c r="P28" s="292">
        <v>329.29</v>
      </c>
      <c r="Q28" s="301">
        <f t="shared" si="2"/>
        <v>3.919185908117115</v>
      </c>
    </row>
    <row r="29" spans="1:17" ht="12.75" customHeight="1" x14ac:dyDescent="0.2">
      <c r="A29" s="173">
        <v>23</v>
      </c>
      <c r="B29" s="126" t="s">
        <v>29</v>
      </c>
      <c r="C29" s="292">
        <v>0</v>
      </c>
      <c r="D29" s="292">
        <v>0</v>
      </c>
      <c r="E29" s="292">
        <v>0</v>
      </c>
      <c r="F29" s="292">
        <v>0</v>
      </c>
      <c r="G29" s="301" t="e">
        <f t="shared" si="0"/>
        <v>#DIV/0!</v>
      </c>
      <c r="H29" s="292">
        <v>243</v>
      </c>
      <c r="I29" s="292">
        <v>424</v>
      </c>
      <c r="J29" s="292">
        <v>0</v>
      </c>
      <c r="K29" s="292">
        <v>0</v>
      </c>
      <c r="L29" s="301">
        <f t="shared" si="1"/>
        <v>0</v>
      </c>
      <c r="M29" s="292">
        <v>1557</v>
      </c>
      <c r="N29" s="292">
        <v>9611</v>
      </c>
      <c r="O29" s="292">
        <v>647</v>
      </c>
      <c r="P29" s="292">
        <v>2425.2200000000003</v>
      </c>
      <c r="Q29" s="301">
        <f t="shared" si="2"/>
        <v>25.233794610342319</v>
      </c>
    </row>
    <row r="30" spans="1:17" ht="12.75" customHeight="1" x14ac:dyDescent="0.2">
      <c r="A30" s="173">
        <v>24</v>
      </c>
      <c r="B30" s="126" t="s">
        <v>30</v>
      </c>
      <c r="C30" s="292">
        <v>0</v>
      </c>
      <c r="D30" s="292">
        <v>0</v>
      </c>
      <c r="E30" s="292">
        <v>0</v>
      </c>
      <c r="F30" s="292">
        <v>0</v>
      </c>
      <c r="G30" s="301" t="e">
        <f t="shared" si="0"/>
        <v>#DIV/0!</v>
      </c>
      <c r="H30" s="292">
        <v>312</v>
      </c>
      <c r="I30" s="292">
        <v>544</v>
      </c>
      <c r="J30" s="292">
        <v>0</v>
      </c>
      <c r="K30" s="292">
        <v>0</v>
      </c>
      <c r="L30" s="301">
        <f t="shared" si="1"/>
        <v>0</v>
      </c>
      <c r="M30" s="292">
        <v>1065</v>
      </c>
      <c r="N30" s="292">
        <v>5400</v>
      </c>
      <c r="O30" s="292">
        <v>59</v>
      </c>
      <c r="P30" s="292">
        <v>261.72000000000003</v>
      </c>
      <c r="Q30" s="301">
        <f t="shared" si="2"/>
        <v>4.8466666666666676</v>
      </c>
    </row>
    <row r="31" spans="1:17" ht="12.75" customHeight="1" x14ac:dyDescent="0.2">
      <c r="A31" s="173">
        <v>25</v>
      </c>
      <c r="B31" s="126" t="s">
        <v>31</v>
      </c>
      <c r="C31" s="292">
        <v>0</v>
      </c>
      <c r="D31" s="292">
        <v>0</v>
      </c>
      <c r="E31" s="292">
        <v>0</v>
      </c>
      <c r="F31" s="292">
        <v>0</v>
      </c>
      <c r="G31" s="301" t="e">
        <f t="shared" si="0"/>
        <v>#DIV/0!</v>
      </c>
      <c r="H31" s="292">
        <v>335</v>
      </c>
      <c r="I31" s="292">
        <v>526</v>
      </c>
      <c r="J31" s="292">
        <v>2</v>
      </c>
      <c r="K31" s="292">
        <v>1.55</v>
      </c>
      <c r="L31" s="301">
        <f t="shared" si="1"/>
        <v>0.29467680608365021</v>
      </c>
      <c r="M31" s="292">
        <v>533</v>
      </c>
      <c r="N31" s="292">
        <v>2570</v>
      </c>
      <c r="O31" s="292">
        <v>6</v>
      </c>
      <c r="P31" s="292">
        <v>25.759999999999998</v>
      </c>
      <c r="Q31" s="301">
        <f t="shared" si="2"/>
        <v>1.0023346303501945</v>
      </c>
    </row>
    <row r="32" spans="1:17" ht="12.75" customHeight="1" x14ac:dyDescent="0.2">
      <c r="A32" s="173">
        <v>26</v>
      </c>
      <c r="B32" s="126" t="s">
        <v>32</v>
      </c>
      <c r="C32" s="292">
        <v>0</v>
      </c>
      <c r="D32" s="292">
        <v>0</v>
      </c>
      <c r="E32" s="292">
        <v>0</v>
      </c>
      <c r="F32" s="292">
        <v>0</v>
      </c>
      <c r="G32" s="301" t="e">
        <f t="shared" si="0"/>
        <v>#DIV/0!</v>
      </c>
      <c r="H32" s="292">
        <v>281</v>
      </c>
      <c r="I32" s="292">
        <v>844</v>
      </c>
      <c r="J32" s="292">
        <v>2</v>
      </c>
      <c r="K32" s="292">
        <v>2.39</v>
      </c>
      <c r="L32" s="301">
        <f t="shared" si="1"/>
        <v>0.28317535545023698</v>
      </c>
      <c r="M32" s="292">
        <v>420</v>
      </c>
      <c r="N32" s="292">
        <v>2114</v>
      </c>
      <c r="O32" s="292">
        <v>10</v>
      </c>
      <c r="P32" s="292">
        <v>70.58</v>
      </c>
      <c r="Q32" s="301">
        <f t="shared" si="2"/>
        <v>3.338694418164617</v>
      </c>
    </row>
    <row r="33" spans="1:17" ht="12.75" customHeight="1" x14ac:dyDescent="0.2">
      <c r="A33" s="173">
        <v>27</v>
      </c>
      <c r="B33" s="126" t="s">
        <v>33</v>
      </c>
      <c r="C33" s="292">
        <v>0</v>
      </c>
      <c r="D33" s="292">
        <v>0</v>
      </c>
      <c r="E33" s="292">
        <v>0</v>
      </c>
      <c r="F33" s="292">
        <v>0</v>
      </c>
      <c r="G33" s="301" t="e">
        <f t="shared" si="0"/>
        <v>#DIV/0!</v>
      </c>
      <c r="H33" s="292">
        <v>226</v>
      </c>
      <c r="I33" s="292">
        <v>354</v>
      </c>
      <c r="J33" s="292">
        <v>0</v>
      </c>
      <c r="K33" s="292">
        <v>0</v>
      </c>
      <c r="L33" s="301">
        <f t="shared" si="1"/>
        <v>0</v>
      </c>
      <c r="M33" s="292">
        <v>440</v>
      </c>
      <c r="N33" s="292">
        <v>2125</v>
      </c>
      <c r="O33" s="292">
        <v>0</v>
      </c>
      <c r="P33" s="292">
        <v>0</v>
      </c>
      <c r="Q33" s="301">
        <f t="shared" si="2"/>
        <v>0</v>
      </c>
    </row>
    <row r="34" spans="1:17" ht="12.75" customHeight="1" x14ac:dyDescent="0.2">
      <c r="A34" s="173">
        <v>28</v>
      </c>
      <c r="B34" s="126" t="s">
        <v>34</v>
      </c>
      <c r="C34" s="292">
        <v>0</v>
      </c>
      <c r="D34" s="292">
        <v>0</v>
      </c>
      <c r="E34" s="292">
        <v>0</v>
      </c>
      <c r="F34" s="292">
        <v>0</v>
      </c>
      <c r="G34" s="301" t="e">
        <f t="shared" si="0"/>
        <v>#DIV/0!</v>
      </c>
      <c r="H34" s="292">
        <v>261</v>
      </c>
      <c r="I34" s="292">
        <v>424</v>
      </c>
      <c r="J34" s="292">
        <v>0</v>
      </c>
      <c r="K34" s="292">
        <v>0</v>
      </c>
      <c r="L34" s="301">
        <f t="shared" si="1"/>
        <v>0</v>
      </c>
      <c r="M34" s="292">
        <v>1061</v>
      </c>
      <c r="N34" s="292">
        <v>5231</v>
      </c>
      <c r="O34" s="292">
        <v>38</v>
      </c>
      <c r="P34" s="292">
        <v>479.71999999999997</v>
      </c>
      <c r="Q34" s="301">
        <f t="shared" si="2"/>
        <v>9.1707130567769077</v>
      </c>
    </row>
    <row r="35" spans="1:17" ht="12.75" customHeight="1" x14ac:dyDescent="0.2">
      <c r="A35" s="173">
        <v>29</v>
      </c>
      <c r="B35" s="126" t="s">
        <v>35</v>
      </c>
      <c r="C35" s="292">
        <v>0</v>
      </c>
      <c r="D35" s="292">
        <v>0</v>
      </c>
      <c r="E35" s="292">
        <v>0</v>
      </c>
      <c r="F35" s="292">
        <v>0</v>
      </c>
      <c r="G35" s="301" t="e">
        <f t="shared" si="0"/>
        <v>#DIV/0!</v>
      </c>
      <c r="H35" s="292">
        <v>121</v>
      </c>
      <c r="I35" s="292">
        <v>190</v>
      </c>
      <c r="J35" s="292">
        <v>0</v>
      </c>
      <c r="K35" s="292">
        <v>0</v>
      </c>
      <c r="L35" s="301">
        <f t="shared" si="1"/>
        <v>0</v>
      </c>
      <c r="M35" s="292">
        <v>270</v>
      </c>
      <c r="N35" s="292">
        <v>1308</v>
      </c>
      <c r="O35" s="292">
        <v>0</v>
      </c>
      <c r="P35" s="292">
        <v>0</v>
      </c>
      <c r="Q35" s="301">
        <f t="shared" si="2"/>
        <v>0</v>
      </c>
    </row>
    <row r="36" spans="1:17" ht="12.75" customHeight="1" x14ac:dyDescent="0.2">
      <c r="A36" s="173">
        <v>30</v>
      </c>
      <c r="B36" s="126" t="s">
        <v>36</v>
      </c>
      <c r="C36" s="292">
        <v>0</v>
      </c>
      <c r="D36" s="292">
        <v>0</v>
      </c>
      <c r="E36" s="292">
        <v>0</v>
      </c>
      <c r="F36" s="292">
        <v>0</v>
      </c>
      <c r="G36" s="301" t="e">
        <f t="shared" si="0"/>
        <v>#DIV/0!</v>
      </c>
      <c r="H36" s="292">
        <v>140</v>
      </c>
      <c r="I36" s="292">
        <v>262</v>
      </c>
      <c r="J36" s="292">
        <v>0</v>
      </c>
      <c r="K36" s="292">
        <v>0</v>
      </c>
      <c r="L36" s="301">
        <f t="shared" si="1"/>
        <v>0</v>
      </c>
      <c r="M36" s="292">
        <v>604</v>
      </c>
      <c r="N36" s="292">
        <v>3020</v>
      </c>
      <c r="O36" s="292">
        <v>29</v>
      </c>
      <c r="P36" s="292">
        <v>280.38</v>
      </c>
      <c r="Q36" s="301">
        <f t="shared" si="2"/>
        <v>9.2841059602649008</v>
      </c>
    </row>
    <row r="37" spans="1:17" ht="12.75" customHeight="1" x14ac:dyDescent="0.2">
      <c r="A37" s="173">
        <v>31</v>
      </c>
      <c r="B37" s="126" t="s">
        <v>37</v>
      </c>
      <c r="C37" s="292">
        <v>0</v>
      </c>
      <c r="D37" s="292">
        <v>0</v>
      </c>
      <c r="E37" s="292">
        <v>0</v>
      </c>
      <c r="F37" s="292">
        <v>0</v>
      </c>
      <c r="G37" s="301" t="e">
        <f t="shared" si="0"/>
        <v>#DIV/0!</v>
      </c>
      <c r="H37" s="292">
        <v>202</v>
      </c>
      <c r="I37" s="292">
        <v>318</v>
      </c>
      <c r="J37" s="292">
        <v>0</v>
      </c>
      <c r="K37" s="292">
        <v>0</v>
      </c>
      <c r="L37" s="301">
        <f t="shared" si="1"/>
        <v>0</v>
      </c>
      <c r="M37" s="292">
        <v>383</v>
      </c>
      <c r="N37" s="292">
        <v>1904</v>
      </c>
      <c r="O37" s="292">
        <v>0</v>
      </c>
      <c r="P37" s="292">
        <v>0</v>
      </c>
      <c r="Q37" s="301">
        <f t="shared" si="2"/>
        <v>0</v>
      </c>
    </row>
    <row r="38" spans="1:17" ht="12.75" customHeight="1" x14ac:dyDescent="0.2">
      <c r="A38" s="173">
        <v>32</v>
      </c>
      <c r="B38" s="126" t="s">
        <v>38</v>
      </c>
      <c r="C38" s="292">
        <v>0</v>
      </c>
      <c r="D38" s="292">
        <v>0</v>
      </c>
      <c r="E38" s="292">
        <v>0</v>
      </c>
      <c r="F38" s="292">
        <v>0</v>
      </c>
      <c r="G38" s="301" t="e">
        <f t="shared" si="0"/>
        <v>#DIV/0!</v>
      </c>
      <c r="H38" s="292">
        <v>0</v>
      </c>
      <c r="I38" s="292">
        <v>0</v>
      </c>
      <c r="J38" s="292">
        <v>0</v>
      </c>
      <c r="K38" s="292">
        <v>0</v>
      </c>
      <c r="L38" s="301" t="e">
        <f t="shared" si="1"/>
        <v>#DIV/0!</v>
      </c>
      <c r="M38" s="292">
        <v>0</v>
      </c>
      <c r="N38" s="292">
        <v>0</v>
      </c>
      <c r="O38" s="292">
        <v>0</v>
      </c>
      <c r="P38" s="292">
        <v>0</v>
      </c>
      <c r="Q38" s="301" t="e">
        <f t="shared" si="2"/>
        <v>#DIV/0!</v>
      </c>
    </row>
    <row r="39" spans="1:17" ht="12.75" customHeight="1" x14ac:dyDescent="0.2">
      <c r="A39" s="173">
        <v>33</v>
      </c>
      <c r="B39" s="126" t="s">
        <v>39</v>
      </c>
      <c r="C39" s="292">
        <v>0</v>
      </c>
      <c r="D39" s="292">
        <v>0</v>
      </c>
      <c r="E39" s="292">
        <v>0</v>
      </c>
      <c r="F39" s="292">
        <v>0</v>
      </c>
      <c r="G39" s="301" t="e">
        <f t="shared" si="0"/>
        <v>#DIV/0!</v>
      </c>
      <c r="H39" s="292">
        <v>16</v>
      </c>
      <c r="I39" s="292">
        <v>39</v>
      </c>
      <c r="J39" s="292">
        <v>0</v>
      </c>
      <c r="K39" s="292">
        <v>0</v>
      </c>
      <c r="L39" s="301">
        <f t="shared" si="1"/>
        <v>0</v>
      </c>
      <c r="M39" s="292">
        <v>130</v>
      </c>
      <c r="N39" s="292">
        <v>622</v>
      </c>
      <c r="O39" s="292">
        <v>3</v>
      </c>
      <c r="P39" s="292">
        <v>4.09</v>
      </c>
      <c r="Q39" s="301">
        <f t="shared" si="2"/>
        <v>0.657556270096463</v>
      </c>
    </row>
    <row r="40" spans="1:17" ht="12.75" customHeight="1" x14ac:dyDescent="0.2">
      <c r="A40" s="173">
        <v>34</v>
      </c>
      <c r="B40" s="126" t="s">
        <v>40</v>
      </c>
      <c r="C40" s="292">
        <v>0</v>
      </c>
      <c r="D40" s="292">
        <v>0</v>
      </c>
      <c r="E40" s="292">
        <v>0</v>
      </c>
      <c r="F40" s="292">
        <v>0</v>
      </c>
      <c r="G40" s="301" t="e">
        <f t="shared" si="0"/>
        <v>#DIV/0!</v>
      </c>
      <c r="H40" s="292">
        <v>207</v>
      </c>
      <c r="I40" s="292">
        <v>382</v>
      </c>
      <c r="J40" s="292">
        <v>8</v>
      </c>
      <c r="K40" s="292">
        <v>101.85</v>
      </c>
      <c r="L40" s="301">
        <f t="shared" si="1"/>
        <v>26.662303664921467</v>
      </c>
      <c r="M40" s="292">
        <v>719</v>
      </c>
      <c r="N40" s="292">
        <v>10273</v>
      </c>
      <c r="O40" s="292">
        <v>431</v>
      </c>
      <c r="P40" s="292">
        <v>6514.43</v>
      </c>
      <c r="Q40" s="301">
        <f t="shared" si="2"/>
        <v>63.413121775528083</v>
      </c>
    </row>
    <row r="41" spans="1:17" s="151" customFormat="1" ht="12.75" customHeight="1" x14ac:dyDescent="0.2">
      <c r="A41" s="172"/>
      <c r="B41" s="177" t="s">
        <v>106</v>
      </c>
      <c r="C41" s="302">
        <f>SUM(C19:C37)</f>
        <v>82</v>
      </c>
      <c r="D41" s="302">
        <f>SUM(D19:D37)</f>
        <v>16046</v>
      </c>
      <c r="E41" s="302">
        <f>SUM(E19:E37)</f>
        <v>3</v>
      </c>
      <c r="F41" s="302">
        <f>SUM(F19:F37)</f>
        <v>8017.91</v>
      </c>
      <c r="G41" s="301">
        <f t="shared" si="0"/>
        <v>49.968278698741116</v>
      </c>
      <c r="H41" s="302">
        <f>SUM(H19:H40)</f>
        <v>6937</v>
      </c>
      <c r="I41" s="302">
        <f t="shared" ref="I41:K41" si="4">SUM(I19:I40)</f>
        <v>12299</v>
      </c>
      <c r="J41" s="302">
        <f t="shared" si="4"/>
        <v>625</v>
      </c>
      <c r="K41" s="302">
        <f t="shared" si="4"/>
        <v>2187.8299999999995</v>
      </c>
      <c r="L41" s="301">
        <f t="shared" si="1"/>
        <v>17.788682006667205</v>
      </c>
      <c r="M41" s="302">
        <f>SUM(M19:M40)</f>
        <v>27292</v>
      </c>
      <c r="N41" s="302">
        <f t="shared" ref="N41:P41" si="5">SUM(N19:N40)</f>
        <v>176985</v>
      </c>
      <c r="O41" s="302">
        <f t="shared" si="5"/>
        <v>7779</v>
      </c>
      <c r="P41" s="302">
        <f t="shared" si="5"/>
        <v>26389.340000000004</v>
      </c>
      <c r="Q41" s="301">
        <f t="shared" si="2"/>
        <v>14.910495239709583</v>
      </c>
    </row>
    <row r="42" spans="1:17" s="151" customFormat="1" ht="12.75" customHeight="1" x14ac:dyDescent="0.2">
      <c r="A42" s="172"/>
      <c r="B42" s="177" t="s">
        <v>42</v>
      </c>
      <c r="C42" s="303">
        <f>C41+C18</f>
        <v>180</v>
      </c>
      <c r="D42" s="303">
        <f>D41+D18</f>
        <v>30976</v>
      </c>
      <c r="E42" s="303">
        <f>E41+E18</f>
        <v>14</v>
      </c>
      <c r="F42" s="303">
        <f>F41+F18</f>
        <v>16507.91</v>
      </c>
      <c r="G42" s="301">
        <f t="shared" si="0"/>
        <v>53.292581353305785</v>
      </c>
      <c r="H42" s="303">
        <f>H41+H18</f>
        <v>31762</v>
      </c>
      <c r="I42" s="303">
        <f t="shared" ref="I42:K42" si="6">I41+I18</f>
        <v>55739</v>
      </c>
      <c r="J42" s="303">
        <f t="shared" si="6"/>
        <v>11906</v>
      </c>
      <c r="K42" s="303">
        <f t="shared" si="6"/>
        <v>18452.95</v>
      </c>
      <c r="L42" s="301">
        <f t="shared" si="1"/>
        <v>33.105994007786286</v>
      </c>
      <c r="M42" s="303">
        <f>M41+M18</f>
        <v>130584</v>
      </c>
      <c r="N42" s="303">
        <f t="shared" ref="N42:P42" si="7">N41+N18</f>
        <v>629860</v>
      </c>
      <c r="O42" s="303">
        <f t="shared" si="7"/>
        <v>26694</v>
      </c>
      <c r="P42" s="303">
        <f t="shared" si="7"/>
        <v>133665.76</v>
      </c>
      <c r="Q42" s="301">
        <f t="shared" si="2"/>
        <v>21.221503191185342</v>
      </c>
    </row>
    <row r="43" spans="1:17" ht="12.75" customHeight="1" x14ac:dyDescent="0.2">
      <c r="A43" s="173">
        <v>35</v>
      </c>
      <c r="B43" s="174" t="s">
        <v>43</v>
      </c>
      <c r="C43" s="292">
        <v>0</v>
      </c>
      <c r="D43" s="292">
        <v>0</v>
      </c>
      <c r="E43" s="292">
        <v>0</v>
      </c>
      <c r="F43" s="292">
        <v>0</v>
      </c>
      <c r="G43" s="301" t="e">
        <f t="shared" si="0"/>
        <v>#DIV/0!</v>
      </c>
      <c r="H43" s="292">
        <v>320</v>
      </c>
      <c r="I43" s="292">
        <v>221</v>
      </c>
      <c r="J43" s="292">
        <v>19</v>
      </c>
      <c r="K43" s="292">
        <v>81.490000000000009</v>
      </c>
      <c r="L43" s="301">
        <f t="shared" si="1"/>
        <v>36.873303167420822</v>
      </c>
      <c r="M43" s="292">
        <v>4125</v>
      </c>
      <c r="N43" s="292">
        <v>19939</v>
      </c>
      <c r="O43" s="292">
        <v>660</v>
      </c>
      <c r="P43" s="292">
        <v>8707.76</v>
      </c>
      <c r="Q43" s="301">
        <f t="shared" si="2"/>
        <v>43.671999598776267</v>
      </c>
    </row>
    <row r="44" spans="1:17" ht="12.75" customHeight="1" x14ac:dyDescent="0.2">
      <c r="A44" s="173">
        <v>36</v>
      </c>
      <c r="B44" s="174" t="s">
        <v>44</v>
      </c>
      <c r="C44" s="292">
        <v>0</v>
      </c>
      <c r="D44" s="292">
        <v>0</v>
      </c>
      <c r="E44" s="292">
        <v>0</v>
      </c>
      <c r="F44" s="292">
        <v>0</v>
      </c>
      <c r="G44" s="301" t="e">
        <f t="shared" si="0"/>
        <v>#DIV/0!</v>
      </c>
      <c r="H44" s="292">
        <v>563</v>
      </c>
      <c r="I44" s="292">
        <v>633</v>
      </c>
      <c r="J44" s="292">
        <v>66</v>
      </c>
      <c r="K44" s="292">
        <v>304.47999999999996</v>
      </c>
      <c r="L44" s="301">
        <f t="shared" si="1"/>
        <v>48.101105845181671</v>
      </c>
      <c r="M44" s="292">
        <v>2249</v>
      </c>
      <c r="N44" s="292">
        <v>18396</v>
      </c>
      <c r="O44" s="292">
        <v>812</v>
      </c>
      <c r="P44" s="292">
        <v>11128.610000000004</v>
      </c>
      <c r="Q44" s="301">
        <f t="shared" si="2"/>
        <v>60.494727114590155</v>
      </c>
    </row>
    <row r="45" spans="1:17" s="151" customFormat="1" ht="12.75" customHeight="1" x14ac:dyDescent="0.2">
      <c r="A45" s="172"/>
      <c r="B45" s="177" t="s">
        <v>45</v>
      </c>
      <c r="C45" s="302">
        <f t="shared" ref="C45:P45" si="8">SUM(C43:C44)</f>
        <v>0</v>
      </c>
      <c r="D45" s="302">
        <f t="shared" si="8"/>
        <v>0</v>
      </c>
      <c r="E45" s="302">
        <f t="shared" si="8"/>
        <v>0</v>
      </c>
      <c r="F45" s="302">
        <f t="shared" si="8"/>
        <v>0</v>
      </c>
      <c r="G45" s="301" t="e">
        <f t="shared" si="0"/>
        <v>#DIV/0!</v>
      </c>
      <c r="H45" s="302">
        <f t="shared" si="8"/>
        <v>883</v>
      </c>
      <c r="I45" s="302">
        <f t="shared" si="8"/>
        <v>854</v>
      </c>
      <c r="J45" s="302">
        <f t="shared" si="8"/>
        <v>85</v>
      </c>
      <c r="K45" s="302">
        <f t="shared" si="8"/>
        <v>385.96999999999997</v>
      </c>
      <c r="L45" s="301">
        <f t="shared" si="1"/>
        <v>45.195550351288055</v>
      </c>
      <c r="M45" s="302">
        <f t="shared" si="8"/>
        <v>6374</v>
      </c>
      <c r="N45" s="302">
        <f t="shared" si="8"/>
        <v>38335</v>
      </c>
      <c r="O45" s="302">
        <f t="shared" si="8"/>
        <v>1472</v>
      </c>
      <c r="P45" s="302">
        <f t="shared" si="8"/>
        <v>19836.370000000003</v>
      </c>
      <c r="Q45" s="301">
        <f t="shared" si="2"/>
        <v>51.744802399895661</v>
      </c>
    </row>
    <row r="46" spans="1:17" ht="12.75" customHeight="1" x14ac:dyDescent="0.2">
      <c r="A46" s="173">
        <v>37</v>
      </c>
      <c r="B46" s="174" t="s">
        <v>46</v>
      </c>
      <c r="C46" s="292">
        <v>0</v>
      </c>
      <c r="D46" s="292">
        <v>0</v>
      </c>
      <c r="E46" s="292">
        <v>0</v>
      </c>
      <c r="F46" s="292">
        <v>0</v>
      </c>
      <c r="G46" s="301" t="e">
        <f t="shared" si="0"/>
        <v>#DIV/0!</v>
      </c>
      <c r="H46" s="292">
        <v>171</v>
      </c>
      <c r="I46" s="292">
        <v>102</v>
      </c>
      <c r="J46" s="292">
        <v>1</v>
      </c>
      <c r="K46" s="292">
        <v>13</v>
      </c>
      <c r="L46" s="301">
        <f t="shared" si="1"/>
        <v>12.745098039215685</v>
      </c>
      <c r="M46" s="292">
        <v>1779</v>
      </c>
      <c r="N46" s="292">
        <v>8995</v>
      </c>
      <c r="O46" s="292">
        <v>50</v>
      </c>
      <c r="P46" s="292">
        <v>751.24</v>
      </c>
      <c r="Q46" s="301">
        <f t="shared" si="2"/>
        <v>8.3517509727626464</v>
      </c>
    </row>
    <row r="47" spans="1:17" s="151" customFormat="1" ht="12.75" customHeight="1" x14ac:dyDescent="0.2">
      <c r="A47" s="172"/>
      <c r="B47" s="177" t="s">
        <v>47</v>
      </c>
      <c r="C47" s="302">
        <f t="shared" ref="C47:P47" si="9">C46</f>
        <v>0</v>
      </c>
      <c r="D47" s="302">
        <f t="shared" si="9"/>
        <v>0</v>
      </c>
      <c r="E47" s="302">
        <f t="shared" si="9"/>
        <v>0</v>
      </c>
      <c r="F47" s="302">
        <f t="shared" si="9"/>
        <v>0</v>
      </c>
      <c r="G47" s="301" t="e">
        <f t="shared" si="0"/>
        <v>#DIV/0!</v>
      </c>
      <c r="H47" s="302">
        <f t="shared" si="9"/>
        <v>171</v>
      </c>
      <c r="I47" s="302">
        <f t="shared" si="9"/>
        <v>102</v>
      </c>
      <c r="J47" s="302">
        <f t="shared" si="9"/>
        <v>1</v>
      </c>
      <c r="K47" s="302">
        <f t="shared" si="9"/>
        <v>13</v>
      </c>
      <c r="L47" s="301">
        <f t="shared" si="1"/>
        <v>12.745098039215685</v>
      </c>
      <c r="M47" s="302">
        <f t="shared" si="9"/>
        <v>1779</v>
      </c>
      <c r="N47" s="302">
        <f t="shared" si="9"/>
        <v>8995</v>
      </c>
      <c r="O47" s="302">
        <f t="shared" si="9"/>
        <v>50</v>
      </c>
      <c r="P47" s="302">
        <f t="shared" si="9"/>
        <v>751.24</v>
      </c>
      <c r="Q47" s="301">
        <f t="shared" si="2"/>
        <v>8.3517509727626464</v>
      </c>
    </row>
    <row r="48" spans="1:17" ht="12.75" customHeight="1" x14ac:dyDescent="0.2">
      <c r="A48" s="173">
        <v>38</v>
      </c>
      <c r="B48" s="174" t="s">
        <v>48</v>
      </c>
      <c r="C48" s="292">
        <v>0</v>
      </c>
      <c r="D48" s="292">
        <v>0</v>
      </c>
      <c r="E48" s="292">
        <v>0</v>
      </c>
      <c r="F48" s="292">
        <v>0</v>
      </c>
      <c r="G48" s="301" t="e">
        <f t="shared" si="0"/>
        <v>#DIV/0!</v>
      </c>
      <c r="H48" s="292">
        <v>279</v>
      </c>
      <c r="I48" s="292">
        <v>474</v>
      </c>
      <c r="J48" s="292">
        <v>0</v>
      </c>
      <c r="K48" s="292">
        <v>0</v>
      </c>
      <c r="L48" s="301">
        <f t="shared" si="1"/>
        <v>0</v>
      </c>
      <c r="M48" s="292">
        <v>3006</v>
      </c>
      <c r="N48" s="292">
        <v>26324</v>
      </c>
      <c r="O48" s="292">
        <v>1272</v>
      </c>
      <c r="P48" s="292">
        <v>13742.610000000002</v>
      </c>
      <c r="Q48" s="301">
        <f t="shared" si="2"/>
        <v>52.205629843488843</v>
      </c>
    </row>
    <row r="49" spans="1:17" ht="12.75" customHeight="1" x14ac:dyDescent="0.2">
      <c r="A49" s="173">
        <v>39</v>
      </c>
      <c r="B49" s="174" t="s">
        <v>49</v>
      </c>
      <c r="C49" s="292">
        <v>0</v>
      </c>
      <c r="D49" s="292">
        <v>0</v>
      </c>
      <c r="E49" s="292">
        <v>0</v>
      </c>
      <c r="F49" s="292">
        <v>0</v>
      </c>
      <c r="G49" s="301" t="e">
        <f t="shared" si="0"/>
        <v>#DIV/0!</v>
      </c>
      <c r="H49" s="292">
        <v>161</v>
      </c>
      <c r="I49" s="292">
        <v>257</v>
      </c>
      <c r="J49" s="292">
        <v>0</v>
      </c>
      <c r="K49" s="292">
        <v>0</v>
      </c>
      <c r="L49" s="301">
        <f t="shared" si="1"/>
        <v>0</v>
      </c>
      <c r="M49" s="292">
        <v>564</v>
      </c>
      <c r="N49" s="292">
        <v>2778</v>
      </c>
      <c r="O49" s="292">
        <v>25</v>
      </c>
      <c r="P49" s="292">
        <v>174.26</v>
      </c>
      <c r="Q49" s="301">
        <f t="shared" si="2"/>
        <v>6.2728581713462921</v>
      </c>
    </row>
    <row r="50" spans="1:17" ht="12.75" customHeight="1" x14ac:dyDescent="0.2">
      <c r="A50" s="173">
        <v>40</v>
      </c>
      <c r="B50" s="174" t="s">
        <v>50</v>
      </c>
      <c r="C50" s="292">
        <v>0</v>
      </c>
      <c r="D50" s="292">
        <v>0</v>
      </c>
      <c r="E50" s="292">
        <v>0</v>
      </c>
      <c r="F50" s="292">
        <v>0</v>
      </c>
      <c r="G50" s="301" t="e">
        <f t="shared" si="0"/>
        <v>#DIV/0!</v>
      </c>
      <c r="H50" s="292">
        <v>120</v>
      </c>
      <c r="I50" s="292">
        <v>196</v>
      </c>
      <c r="J50" s="292">
        <v>83</v>
      </c>
      <c r="K50" s="292">
        <v>38.799999999999997</v>
      </c>
      <c r="L50" s="301">
        <f t="shared" si="1"/>
        <v>19.795918367346935</v>
      </c>
      <c r="M50" s="292">
        <v>388</v>
      </c>
      <c r="N50" s="292">
        <v>1856</v>
      </c>
      <c r="O50" s="292">
        <v>27</v>
      </c>
      <c r="P50" s="292">
        <v>184.25000000000003</v>
      </c>
      <c r="Q50" s="301">
        <f t="shared" si="2"/>
        <v>9.927262931034484</v>
      </c>
    </row>
    <row r="51" spans="1:17" ht="12.75" customHeight="1" x14ac:dyDescent="0.2">
      <c r="A51" s="173">
        <v>41</v>
      </c>
      <c r="B51" s="174" t="s">
        <v>51</v>
      </c>
      <c r="C51" s="292">
        <v>0</v>
      </c>
      <c r="D51" s="292">
        <v>0</v>
      </c>
      <c r="E51" s="292">
        <v>0</v>
      </c>
      <c r="F51" s="292">
        <v>0</v>
      </c>
      <c r="G51" s="301" t="e">
        <f t="shared" si="0"/>
        <v>#DIV/0!</v>
      </c>
      <c r="H51" s="292">
        <v>8</v>
      </c>
      <c r="I51" s="292">
        <v>18</v>
      </c>
      <c r="J51" s="292">
        <v>0</v>
      </c>
      <c r="K51" s="292">
        <v>0</v>
      </c>
      <c r="L51" s="301">
        <f t="shared" si="1"/>
        <v>0</v>
      </c>
      <c r="M51" s="292">
        <v>147</v>
      </c>
      <c r="N51" s="292">
        <v>703</v>
      </c>
      <c r="O51" s="292">
        <v>0</v>
      </c>
      <c r="P51" s="292">
        <v>0</v>
      </c>
      <c r="Q51" s="301">
        <f t="shared" si="2"/>
        <v>0</v>
      </c>
    </row>
    <row r="52" spans="1:17" ht="12.75" customHeight="1" x14ac:dyDescent="0.2">
      <c r="A52" s="173">
        <v>42</v>
      </c>
      <c r="B52" s="174" t="s">
        <v>52</v>
      </c>
      <c r="C52" s="292">
        <v>0</v>
      </c>
      <c r="D52" s="292">
        <v>0</v>
      </c>
      <c r="E52" s="292">
        <v>0</v>
      </c>
      <c r="F52" s="292">
        <v>0</v>
      </c>
      <c r="G52" s="301" t="e">
        <f t="shared" si="0"/>
        <v>#DIV/0!</v>
      </c>
      <c r="H52" s="292">
        <v>95</v>
      </c>
      <c r="I52" s="292">
        <v>149</v>
      </c>
      <c r="J52" s="292">
        <v>0</v>
      </c>
      <c r="K52" s="292">
        <v>0</v>
      </c>
      <c r="L52" s="301">
        <f t="shared" si="1"/>
        <v>0</v>
      </c>
      <c r="M52" s="292">
        <v>1917</v>
      </c>
      <c r="N52" s="292">
        <v>9275</v>
      </c>
      <c r="O52" s="292">
        <v>7268</v>
      </c>
      <c r="P52" s="292">
        <v>11024.779999999999</v>
      </c>
      <c r="Q52" s="301">
        <f t="shared" si="2"/>
        <v>118.8655525606469</v>
      </c>
    </row>
    <row r="53" spans="1:17" ht="12.75" customHeight="1" x14ac:dyDescent="0.2">
      <c r="A53" s="173">
        <v>43</v>
      </c>
      <c r="B53" s="174" t="s">
        <v>1012</v>
      </c>
      <c r="C53" s="292">
        <v>0</v>
      </c>
      <c r="D53" s="292">
        <v>0</v>
      </c>
      <c r="E53" s="292">
        <v>0</v>
      </c>
      <c r="F53" s="292">
        <v>0</v>
      </c>
      <c r="G53" s="301"/>
      <c r="H53" s="292">
        <v>0</v>
      </c>
      <c r="I53" s="292">
        <v>0</v>
      </c>
      <c r="J53" s="292">
        <v>0</v>
      </c>
      <c r="K53" s="292">
        <v>0</v>
      </c>
      <c r="L53" s="301" t="e">
        <f t="shared" si="1"/>
        <v>#DIV/0!</v>
      </c>
      <c r="M53" s="292">
        <v>0</v>
      </c>
      <c r="N53" s="292">
        <v>0</v>
      </c>
      <c r="O53" s="292">
        <v>11</v>
      </c>
      <c r="P53" s="292">
        <v>71</v>
      </c>
      <c r="Q53" s="301" t="e">
        <f t="shared" si="2"/>
        <v>#DIV/0!</v>
      </c>
    </row>
    <row r="54" spans="1:17" ht="12.75" customHeight="1" x14ac:dyDescent="0.2">
      <c r="A54" s="173">
        <v>44</v>
      </c>
      <c r="B54" s="174" t="s">
        <v>53</v>
      </c>
      <c r="C54" s="292">
        <v>0</v>
      </c>
      <c r="D54" s="292">
        <v>0</v>
      </c>
      <c r="E54" s="292">
        <v>0</v>
      </c>
      <c r="F54" s="292">
        <v>0</v>
      </c>
      <c r="G54" s="301" t="e">
        <f t="shared" si="0"/>
        <v>#DIV/0!</v>
      </c>
      <c r="H54" s="292">
        <v>103</v>
      </c>
      <c r="I54" s="292">
        <v>167</v>
      </c>
      <c r="J54" s="292">
        <v>0</v>
      </c>
      <c r="K54" s="292">
        <v>0</v>
      </c>
      <c r="L54" s="301">
        <f t="shared" si="1"/>
        <v>0</v>
      </c>
      <c r="M54" s="292">
        <v>380</v>
      </c>
      <c r="N54" s="292">
        <v>1866</v>
      </c>
      <c r="O54" s="292">
        <v>11</v>
      </c>
      <c r="P54" s="292">
        <v>7.66</v>
      </c>
      <c r="Q54" s="301">
        <f t="shared" si="2"/>
        <v>0.41050375133976419</v>
      </c>
    </row>
    <row r="55" spans="1:17" ht="12.75" customHeight="1" x14ac:dyDescent="0.2">
      <c r="A55" s="173">
        <v>45</v>
      </c>
      <c r="B55" s="174" t="s">
        <v>54</v>
      </c>
      <c r="C55" s="292">
        <v>0</v>
      </c>
      <c r="D55" s="292">
        <v>0</v>
      </c>
      <c r="E55" s="292">
        <v>0</v>
      </c>
      <c r="F55" s="292">
        <v>0</v>
      </c>
      <c r="G55" s="301"/>
      <c r="H55" s="292">
        <v>51</v>
      </c>
      <c r="I55" s="292">
        <v>80</v>
      </c>
      <c r="J55" s="292">
        <v>0</v>
      </c>
      <c r="K55" s="292">
        <v>0</v>
      </c>
      <c r="L55" s="301">
        <f t="shared" si="1"/>
        <v>0</v>
      </c>
      <c r="M55" s="292">
        <v>589</v>
      </c>
      <c r="N55" s="292">
        <v>5965</v>
      </c>
      <c r="O55" s="292">
        <v>2054</v>
      </c>
      <c r="P55" s="292">
        <v>3139.6800000000003</v>
      </c>
      <c r="Q55" s="301">
        <f t="shared" si="2"/>
        <v>52.63503772003353</v>
      </c>
    </row>
    <row r="56" spans="1:17" ht="12.75" customHeight="1" x14ac:dyDescent="0.2">
      <c r="A56" s="173">
        <v>46</v>
      </c>
      <c r="B56" s="174" t="s">
        <v>55</v>
      </c>
      <c r="C56" s="292">
        <v>0</v>
      </c>
      <c r="D56" s="292">
        <v>0</v>
      </c>
      <c r="E56" s="292">
        <v>0</v>
      </c>
      <c r="F56" s="292">
        <v>0</v>
      </c>
      <c r="G56" s="301" t="e">
        <f t="shared" si="0"/>
        <v>#DIV/0!</v>
      </c>
      <c r="H56" s="292">
        <v>95</v>
      </c>
      <c r="I56" s="292">
        <v>149</v>
      </c>
      <c r="J56" s="292">
        <v>0</v>
      </c>
      <c r="K56" s="292">
        <v>0</v>
      </c>
      <c r="L56" s="301">
        <f t="shared" si="1"/>
        <v>0</v>
      </c>
      <c r="M56" s="292">
        <v>333</v>
      </c>
      <c r="N56" s="292">
        <v>1604</v>
      </c>
      <c r="O56" s="292">
        <v>47</v>
      </c>
      <c r="P56" s="292">
        <v>95.960000000000008</v>
      </c>
      <c r="Q56" s="301">
        <f t="shared" si="2"/>
        <v>5.9825436408977559</v>
      </c>
    </row>
    <row r="57" spans="1:17" s="151" customFormat="1" ht="12.75" customHeight="1" x14ac:dyDescent="0.2">
      <c r="A57" s="172"/>
      <c r="B57" s="177" t="s">
        <v>56</v>
      </c>
      <c r="C57" s="302">
        <f>SUM(C48:C56)</f>
        <v>0</v>
      </c>
      <c r="D57" s="302">
        <f>SUM(D48:D56)</f>
        <v>0</v>
      </c>
      <c r="E57" s="302">
        <f>SUM(E48:E56)</f>
        <v>0</v>
      </c>
      <c r="F57" s="302">
        <f>SUM(F48:F56)</f>
        <v>0</v>
      </c>
      <c r="G57" s="301" t="e">
        <f t="shared" si="0"/>
        <v>#DIV/0!</v>
      </c>
      <c r="H57" s="302">
        <f>SUM(H48:H56)</f>
        <v>912</v>
      </c>
      <c r="I57" s="302">
        <f t="shared" ref="I57:K57" si="10">SUM(I48:I56)</f>
        <v>1490</v>
      </c>
      <c r="J57" s="302">
        <f t="shared" si="10"/>
        <v>83</v>
      </c>
      <c r="K57" s="302">
        <f t="shared" si="10"/>
        <v>38.799999999999997</v>
      </c>
      <c r="L57" s="301">
        <f t="shared" si="1"/>
        <v>2.6040268456375837</v>
      </c>
      <c r="M57" s="302">
        <f>SUM(M48:M56)</f>
        <v>7324</v>
      </c>
      <c r="N57" s="302">
        <f t="shared" ref="N57:P57" si="11">SUM(N48:N56)</f>
        <v>50371</v>
      </c>
      <c r="O57" s="302">
        <f t="shared" si="11"/>
        <v>10715</v>
      </c>
      <c r="P57" s="302">
        <f t="shared" si="11"/>
        <v>28440.2</v>
      </c>
      <c r="Q57" s="301">
        <f t="shared" si="2"/>
        <v>56.461455996505926</v>
      </c>
    </row>
    <row r="58" spans="1:17" s="151" customFormat="1" ht="12.75" customHeight="1" x14ac:dyDescent="0.2">
      <c r="A58" s="177"/>
      <c r="B58" s="177" t="s">
        <v>6</v>
      </c>
      <c r="C58" s="302">
        <f>C57+C47+C45+C42</f>
        <v>180</v>
      </c>
      <c r="D58" s="302">
        <f>D57+D47+D45+D42</f>
        <v>30976</v>
      </c>
      <c r="E58" s="302">
        <f>E57+E47+E45+E42</f>
        <v>14</v>
      </c>
      <c r="F58" s="302">
        <f>F57+F47+F45+F42</f>
        <v>16507.91</v>
      </c>
      <c r="G58" s="301">
        <f t="shared" si="0"/>
        <v>53.292581353305785</v>
      </c>
      <c r="H58" s="302">
        <f>H57+H47+H45+H42</f>
        <v>33728</v>
      </c>
      <c r="I58" s="302">
        <f t="shared" ref="I58:K58" si="12">I57+I47+I45+I42</f>
        <v>58185</v>
      </c>
      <c r="J58" s="302">
        <f t="shared" si="12"/>
        <v>12075</v>
      </c>
      <c r="K58" s="302">
        <f t="shared" si="12"/>
        <v>18890.72</v>
      </c>
      <c r="L58" s="301">
        <f t="shared" si="1"/>
        <v>32.466649480106554</v>
      </c>
      <c r="M58" s="302">
        <f>M57+M47+M45+M42</f>
        <v>146061</v>
      </c>
      <c r="N58" s="302">
        <f t="shared" ref="N58" si="13">N57+N47+N45+N42</f>
        <v>727561</v>
      </c>
      <c r="O58" s="302">
        <f t="shared" ref="O58:P58" si="14">O57+O47+O45+O42</f>
        <v>38931</v>
      </c>
      <c r="P58" s="302">
        <f t="shared" si="14"/>
        <v>182693.57</v>
      </c>
      <c r="Q58" s="301">
        <f t="shared" si="2"/>
        <v>25.110412735152103</v>
      </c>
    </row>
    <row r="59" spans="1:17" ht="13.5" customHeight="1" x14ac:dyDescent="0.2">
      <c r="A59" s="84"/>
      <c r="B59" s="84"/>
      <c r="C59" s="144"/>
      <c r="D59" s="144"/>
      <c r="E59" s="144"/>
      <c r="F59" s="144"/>
      <c r="G59" s="152"/>
      <c r="H59" s="144"/>
      <c r="I59" s="145" t="s">
        <v>1054</v>
      </c>
      <c r="J59" s="144"/>
      <c r="K59" s="144"/>
      <c r="L59" s="152"/>
      <c r="M59" s="144"/>
      <c r="N59" s="144"/>
      <c r="O59" s="144"/>
      <c r="P59" s="144"/>
      <c r="Q59" s="152"/>
    </row>
    <row r="60" spans="1:17" ht="13.5" customHeight="1" x14ac:dyDescent="0.2">
      <c r="A60" s="84"/>
      <c r="B60" s="84"/>
      <c r="C60" s="144"/>
      <c r="D60" s="144"/>
      <c r="E60" s="144"/>
      <c r="F60" s="144"/>
      <c r="G60" s="152"/>
      <c r="H60" s="144"/>
      <c r="I60" s="144"/>
      <c r="J60" s="144"/>
      <c r="K60" s="144"/>
      <c r="L60" s="144"/>
      <c r="M60" s="144"/>
      <c r="N60" s="144"/>
      <c r="O60" s="144"/>
      <c r="P60" s="144"/>
      <c r="Q60" s="152"/>
    </row>
    <row r="61" spans="1:17" ht="13.5" customHeight="1" x14ac:dyDescent="0.2">
      <c r="A61" s="84"/>
      <c r="B61" s="84"/>
      <c r="C61" s="144"/>
      <c r="D61" s="144"/>
      <c r="E61" s="144"/>
      <c r="F61" s="144"/>
      <c r="G61" s="152"/>
      <c r="H61" s="144"/>
      <c r="I61" s="144"/>
      <c r="J61" s="144"/>
      <c r="K61" s="144"/>
      <c r="L61" s="152"/>
      <c r="M61" s="144"/>
      <c r="N61" s="144"/>
      <c r="O61" s="144"/>
      <c r="P61" s="144"/>
      <c r="Q61" s="152"/>
    </row>
    <row r="62" spans="1:17" ht="13.5" customHeight="1" x14ac:dyDescent="0.2">
      <c r="A62" s="84"/>
      <c r="B62" s="8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</row>
    <row r="63" spans="1:17" ht="13.5" customHeight="1" x14ac:dyDescent="0.2">
      <c r="A63" s="84"/>
      <c r="B63" s="84"/>
      <c r="C63" s="144"/>
      <c r="D63" s="144"/>
      <c r="E63" s="144"/>
      <c r="F63" s="144"/>
      <c r="G63" s="152"/>
      <c r="H63" s="144"/>
      <c r="I63" s="144"/>
      <c r="J63" s="145"/>
      <c r="K63" s="145"/>
      <c r="L63" s="152"/>
      <c r="M63" s="144"/>
      <c r="N63" s="144"/>
      <c r="O63" s="144"/>
      <c r="P63" s="144"/>
      <c r="Q63" s="152"/>
    </row>
    <row r="64" spans="1:17" ht="13.5" customHeight="1" x14ac:dyDescent="0.2">
      <c r="A64" s="84"/>
      <c r="B64" s="84"/>
      <c r="C64" s="144"/>
      <c r="D64" s="144"/>
      <c r="E64" s="144"/>
      <c r="F64" s="144"/>
      <c r="G64" s="152"/>
      <c r="H64" s="144"/>
      <c r="I64" s="144"/>
      <c r="J64" s="144"/>
      <c r="K64" s="144"/>
      <c r="L64" s="152"/>
      <c r="M64" s="144"/>
      <c r="N64" s="144"/>
      <c r="O64" s="144"/>
      <c r="P64" s="144"/>
      <c r="Q64" s="152"/>
    </row>
    <row r="65" spans="1:17" ht="13.5" customHeight="1" x14ac:dyDescent="0.2">
      <c r="A65" s="84"/>
      <c r="B65" s="84"/>
      <c r="C65" s="144"/>
      <c r="D65" s="144"/>
      <c r="E65" s="144"/>
      <c r="F65" s="144"/>
      <c r="G65" s="152"/>
      <c r="H65" s="144"/>
      <c r="I65" s="144"/>
      <c r="J65" s="144"/>
      <c r="K65" s="144"/>
      <c r="L65" s="152"/>
      <c r="M65" s="144"/>
      <c r="N65" s="144"/>
      <c r="O65" s="144"/>
      <c r="P65" s="144"/>
      <c r="Q65" s="152"/>
    </row>
    <row r="66" spans="1:17" ht="13.5" customHeight="1" x14ac:dyDescent="0.2">
      <c r="A66" s="84"/>
      <c r="B66" s="84"/>
      <c r="C66" s="144"/>
      <c r="D66" s="144"/>
      <c r="E66" s="144"/>
      <c r="F66" s="144"/>
      <c r="G66" s="152"/>
      <c r="H66" s="144"/>
      <c r="I66" s="144"/>
      <c r="J66" s="144"/>
      <c r="K66" s="144"/>
      <c r="L66" s="152"/>
      <c r="M66" s="144"/>
      <c r="N66" s="144"/>
      <c r="O66" s="144"/>
      <c r="P66" s="144"/>
      <c r="Q66" s="152"/>
    </row>
    <row r="67" spans="1:17" ht="13.5" customHeight="1" x14ac:dyDescent="0.2">
      <c r="A67" s="84"/>
      <c r="B67" s="84"/>
      <c r="C67" s="144"/>
      <c r="D67" s="144"/>
      <c r="E67" s="144"/>
      <c r="F67" s="144"/>
      <c r="G67" s="152"/>
      <c r="H67" s="144"/>
      <c r="I67" s="144"/>
      <c r="J67" s="144"/>
      <c r="K67" s="144"/>
      <c r="L67" s="152"/>
      <c r="M67" s="144"/>
      <c r="N67" s="144"/>
      <c r="O67" s="144"/>
      <c r="P67" s="144"/>
      <c r="Q67" s="152"/>
    </row>
    <row r="68" spans="1:17" ht="13.5" customHeight="1" x14ac:dyDescent="0.2">
      <c r="A68" s="84"/>
      <c r="B68" s="84"/>
      <c r="C68" s="144"/>
      <c r="D68" s="144"/>
      <c r="E68" s="144"/>
      <c r="F68" s="144"/>
      <c r="G68" s="152"/>
      <c r="H68" s="144"/>
      <c r="I68" s="144"/>
      <c r="J68" s="144"/>
      <c r="K68" s="144"/>
      <c r="L68" s="152"/>
      <c r="M68" s="144"/>
      <c r="N68" s="144"/>
      <c r="O68" s="144"/>
      <c r="P68" s="144"/>
      <c r="Q68" s="152"/>
    </row>
    <row r="69" spans="1:17" ht="13.5" customHeight="1" x14ac:dyDescent="0.2">
      <c r="A69" s="84"/>
      <c r="B69" s="84"/>
      <c r="C69" s="144"/>
      <c r="D69" s="144"/>
      <c r="E69" s="144"/>
      <c r="F69" s="144"/>
      <c r="G69" s="152"/>
      <c r="H69" s="144"/>
      <c r="I69" s="144"/>
      <c r="J69" s="144"/>
      <c r="K69" s="144"/>
      <c r="L69" s="152"/>
      <c r="M69" s="144"/>
      <c r="N69" s="144"/>
      <c r="O69" s="144"/>
      <c r="P69" s="144"/>
      <c r="Q69" s="152"/>
    </row>
    <row r="70" spans="1:17" ht="13.5" customHeight="1" x14ac:dyDescent="0.2">
      <c r="A70" s="84"/>
      <c r="B70" s="84"/>
      <c r="C70" s="144"/>
      <c r="D70" s="144"/>
      <c r="E70" s="144"/>
      <c r="F70" s="144"/>
      <c r="G70" s="152"/>
      <c r="H70" s="144"/>
      <c r="I70" s="144"/>
      <c r="J70" s="144"/>
      <c r="K70" s="144"/>
      <c r="L70" s="152"/>
      <c r="M70" s="144"/>
      <c r="N70" s="144"/>
      <c r="O70" s="144"/>
      <c r="P70" s="144"/>
      <c r="Q70" s="152"/>
    </row>
    <row r="71" spans="1:17" ht="13.5" customHeight="1" x14ac:dyDescent="0.2">
      <c r="A71" s="84"/>
      <c r="B71" s="84"/>
      <c r="C71" s="144"/>
      <c r="D71" s="144"/>
      <c r="E71" s="144"/>
      <c r="F71" s="144"/>
      <c r="G71" s="152"/>
      <c r="H71" s="144"/>
      <c r="I71" s="144"/>
      <c r="J71" s="144"/>
      <c r="K71" s="144"/>
      <c r="L71" s="152"/>
      <c r="M71" s="144"/>
      <c r="N71" s="144"/>
      <c r="O71" s="144"/>
      <c r="P71" s="144"/>
      <c r="Q71" s="152"/>
    </row>
    <row r="72" spans="1:17" ht="13.5" customHeight="1" x14ac:dyDescent="0.2">
      <c r="A72" s="84"/>
      <c r="B72" s="84"/>
      <c r="C72" s="144"/>
      <c r="D72" s="144"/>
      <c r="E72" s="144"/>
      <c r="F72" s="144"/>
      <c r="G72" s="152"/>
      <c r="H72" s="144"/>
      <c r="I72" s="144"/>
      <c r="J72" s="144"/>
      <c r="K72" s="144"/>
      <c r="L72" s="152"/>
      <c r="M72" s="144"/>
      <c r="N72" s="144"/>
      <c r="O72" s="144"/>
      <c r="P72" s="144"/>
      <c r="Q72" s="152"/>
    </row>
    <row r="73" spans="1:17" ht="13.5" customHeight="1" x14ac:dyDescent="0.2">
      <c r="A73" s="84"/>
      <c r="B73" s="84"/>
      <c r="C73" s="144"/>
      <c r="D73" s="144"/>
      <c r="E73" s="144"/>
      <c r="F73" s="144"/>
      <c r="G73" s="152"/>
      <c r="H73" s="144"/>
      <c r="I73" s="144"/>
      <c r="J73" s="144"/>
      <c r="K73" s="144"/>
      <c r="L73" s="152"/>
      <c r="M73" s="144"/>
      <c r="N73" s="144"/>
      <c r="O73" s="144"/>
      <c r="P73" s="144"/>
      <c r="Q73" s="152"/>
    </row>
    <row r="74" spans="1:17" ht="13.5" customHeight="1" x14ac:dyDescent="0.2">
      <c r="A74" s="84"/>
      <c r="B74" s="84"/>
      <c r="C74" s="144"/>
      <c r="D74" s="144"/>
      <c r="E74" s="144"/>
      <c r="F74" s="144"/>
      <c r="G74" s="152"/>
      <c r="H74" s="144"/>
      <c r="I74" s="144"/>
      <c r="J74" s="144"/>
      <c r="K74" s="144"/>
      <c r="L74" s="152"/>
      <c r="M74" s="144"/>
      <c r="N74" s="144"/>
      <c r="O74" s="144"/>
      <c r="P74" s="144"/>
      <c r="Q74" s="152"/>
    </row>
    <row r="75" spans="1:17" ht="13.5" customHeight="1" x14ac:dyDescent="0.2">
      <c r="A75" s="84"/>
      <c r="B75" s="84"/>
      <c r="C75" s="144"/>
      <c r="D75" s="144"/>
      <c r="E75" s="144"/>
      <c r="F75" s="144"/>
      <c r="G75" s="152"/>
      <c r="H75" s="144"/>
      <c r="I75" s="144"/>
      <c r="J75" s="144"/>
      <c r="K75" s="144"/>
      <c r="L75" s="152"/>
      <c r="M75" s="144"/>
      <c r="N75" s="144"/>
      <c r="O75" s="144"/>
      <c r="P75" s="144"/>
      <c r="Q75" s="152"/>
    </row>
    <row r="76" spans="1:17" ht="13.5" customHeight="1" x14ac:dyDescent="0.2">
      <c r="A76" s="84"/>
      <c r="B76" s="84"/>
      <c r="C76" s="144"/>
      <c r="D76" s="144"/>
      <c r="E76" s="144"/>
      <c r="F76" s="144"/>
      <c r="G76" s="152"/>
      <c r="H76" s="144"/>
      <c r="I76" s="144"/>
      <c r="J76" s="144"/>
      <c r="K76" s="144"/>
      <c r="L76" s="152"/>
      <c r="M76" s="144"/>
      <c r="N76" s="144"/>
      <c r="O76" s="144"/>
      <c r="P76" s="144"/>
      <c r="Q76" s="152"/>
    </row>
    <row r="77" spans="1:17" ht="13.5" customHeight="1" x14ac:dyDescent="0.2">
      <c r="A77" s="84"/>
      <c r="B77" s="84"/>
      <c r="C77" s="144"/>
      <c r="D77" s="144"/>
      <c r="E77" s="144"/>
      <c r="F77" s="144"/>
      <c r="G77" s="152"/>
      <c r="H77" s="144"/>
      <c r="I77" s="144"/>
      <c r="J77" s="144"/>
      <c r="K77" s="144"/>
      <c r="L77" s="152"/>
      <c r="M77" s="144"/>
      <c r="N77" s="144"/>
      <c r="O77" s="144"/>
      <c r="P77" s="144"/>
      <c r="Q77" s="152"/>
    </row>
    <row r="78" spans="1:17" ht="13.5" customHeight="1" x14ac:dyDescent="0.2">
      <c r="A78" s="84"/>
      <c r="B78" s="84"/>
      <c r="C78" s="144"/>
      <c r="D78" s="144"/>
      <c r="E78" s="144"/>
      <c r="F78" s="144"/>
      <c r="G78" s="152"/>
      <c r="H78" s="144"/>
      <c r="I78" s="144"/>
      <c r="J78" s="144"/>
      <c r="K78" s="144"/>
      <c r="L78" s="152"/>
      <c r="M78" s="144"/>
      <c r="N78" s="144"/>
      <c r="O78" s="144"/>
      <c r="P78" s="144"/>
      <c r="Q78" s="152"/>
    </row>
    <row r="79" spans="1:17" ht="13.5" customHeight="1" x14ac:dyDescent="0.2">
      <c r="A79" s="84"/>
      <c r="B79" s="84"/>
      <c r="C79" s="144"/>
      <c r="D79" s="144"/>
      <c r="E79" s="144"/>
      <c r="F79" s="144"/>
      <c r="G79" s="152"/>
      <c r="H79" s="144"/>
      <c r="I79" s="144"/>
      <c r="J79" s="144"/>
      <c r="K79" s="144"/>
      <c r="L79" s="152"/>
      <c r="M79" s="144"/>
      <c r="N79" s="144"/>
      <c r="O79" s="144"/>
      <c r="P79" s="144"/>
      <c r="Q79" s="152"/>
    </row>
    <row r="80" spans="1:17" ht="13.5" customHeight="1" x14ac:dyDescent="0.2">
      <c r="A80" s="84"/>
      <c r="B80" s="84"/>
      <c r="C80" s="144"/>
      <c r="D80" s="144"/>
      <c r="E80" s="144"/>
      <c r="F80" s="144"/>
      <c r="G80" s="152"/>
      <c r="H80" s="144"/>
      <c r="I80" s="144"/>
      <c r="J80" s="144"/>
      <c r="K80" s="144"/>
      <c r="L80" s="152"/>
      <c r="M80" s="144"/>
      <c r="N80" s="144"/>
      <c r="O80" s="144"/>
      <c r="P80" s="144"/>
      <c r="Q80" s="152"/>
    </row>
    <row r="81" spans="1:17" ht="13.5" customHeight="1" x14ac:dyDescent="0.2">
      <c r="A81" s="84"/>
      <c r="B81" s="84"/>
      <c r="C81" s="144"/>
      <c r="D81" s="144"/>
      <c r="E81" s="144"/>
      <c r="F81" s="144"/>
      <c r="G81" s="152"/>
      <c r="H81" s="144"/>
      <c r="I81" s="144"/>
      <c r="J81" s="144"/>
      <c r="K81" s="144"/>
      <c r="L81" s="152"/>
      <c r="M81" s="144"/>
      <c r="N81" s="144"/>
      <c r="O81" s="144"/>
      <c r="P81" s="144"/>
      <c r="Q81" s="152"/>
    </row>
    <row r="82" spans="1:17" ht="13.5" customHeight="1" x14ac:dyDescent="0.2">
      <c r="A82" s="84"/>
      <c r="B82" s="84"/>
      <c r="C82" s="144"/>
      <c r="D82" s="144"/>
      <c r="E82" s="144"/>
      <c r="F82" s="144"/>
      <c r="G82" s="152"/>
      <c r="H82" s="144"/>
      <c r="I82" s="144"/>
      <c r="J82" s="144"/>
      <c r="K82" s="144"/>
      <c r="L82" s="152"/>
      <c r="M82" s="144"/>
      <c r="N82" s="144"/>
      <c r="O82" s="144"/>
      <c r="P82" s="144"/>
      <c r="Q82" s="152"/>
    </row>
    <row r="83" spans="1:17" ht="13.5" customHeight="1" x14ac:dyDescent="0.2">
      <c r="A83" s="84"/>
      <c r="B83" s="84"/>
      <c r="C83" s="144"/>
      <c r="D83" s="144"/>
      <c r="E83" s="144"/>
      <c r="F83" s="144"/>
      <c r="G83" s="152"/>
      <c r="H83" s="144"/>
      <c r="I83" s="144"/>
      <c r="J83" s="144"/>
      <c r="K83" s="144"/>
      <c r="L83" s="152"/>
      <c r="M83" s="144"/>
      <c r="N83" s="144"/>
      <c r="O83" s="144"/>
      <c r="P83" s="144"/>
      <c r="Q83" s="152"/>
    </row>
    <row r="84" spans="1:17" ht="13.5" customHeight="1" x14ac:dyDescent="0.2">
      <c r="A84" s="84"/>
      <c r="B84" s="84"/>
      <c r="C84" s="144"/>
      <c r="D84" s="144"/>
      <c r="E84" s="144"/>
      <c r="F84" s="144"/>
      <c r="G84" s="152"/>
      <c r="H84" s="144"/>
      <c r="I84" s="144"/>
      <c r="J84" s="144"/>
      <c r="K84" s="144"/>
      <c r="L84" s="152"/>
      <c r="M84" s="144"/>
      <c r="N84" s="144"/>
      <c r="O84" s="144"/>
      <c r="P84" s="144"/>
      <c r="Q84" s="152"/>
    </row>
    <row r="85" spans="1:17" ht="13.5" customHeight="1" x14ac:dyDescent="0.2">
      <c r="A85" s="84"/>
      <c r="B85" s="84"/>
      <c r="C85" s="144"/>
      <c r="D85" s="144"/>
      <c r="E85" s="144"/>
      <c r="F85" s="144"/>
      <c r="G85" s="152"/>
      <c r="H85" s="144"/>
      <c r="I85" s="144"/>
      <c r="J85" s="144"/>
      <c r="K85" s="144"/>
      <c r="L85" s="152"/>
      <c r="M85" s="144"/>
      <c r="N85" s="144"/>
      <c r="O85" s="144"/>
      <c r="P85" s="144"/>
      <c r="Q85" s="152"/>
    </row>
    <row r="86" spans="1:17" ht="13.5" customHeight="1" x14ac:dyDescent="0.2">
      <c r="A86" s="84"/>
      <c r="B86" s="84"/>
      <c r="C86" s="144"/>
      <c r="D86" s="144"/>
      <c r="E86" s="144"/>
      <c r="F86" s="144"/>
      <c r="G86" s="152"/>
      <c r="H86" s="144"/>
      <c r="I86" s="144"/>
      <c r="J86" s="144"/>
      <c r="K86" s="144"/>
      <c r="L86" s="152"/>
      <c r="M86" s="144"/>
      <c r="N86" s="144"/>
      <c r="O86" s="144"/>
      <c r="P86" s="144"/>
      <c r="Q86" s="152"/>
    </row>
    <row r="87" spans="1:17" ht="13.5" customHeight="1" x14ac:dyDescent="0.2">
      <c r="A87" s="84"/>
      <c r="B87" s="84"/>
      <c r="C87" s="144"/>
      <c r="D87" s="144"/>
      <c r="E87" s="144"/>
      <c r="F87" s="144"/>
      <c r="G87" s="152"/>
      <c r="H87" s="144"/>
      <c r="I87" s="144"/>
      <c r="J87" s="144"/>
      <c r="K87" s="144"/>
      <c r="L87" s="152"/>
      <c r="M87" s="144"/>
      <c r="N87" s="144"/>
      <c r="O87" s="144"/>
      <c r="P87" s="144"/>
      <c r="Q87" s="152"/>
    </row>
    <row r="88" spans="1:17" ht="13.5" customHeight="1" x14ac:dyDescent="0.2">
      <c r="A88" s="84"/>
      <c r="B88" s="84"/>
      <c r="C88" s="144"/>
      <c r="D88" s="144"/>
      <c r="E88" s="144"/>
      <c r="F88" s="144"/>
      <c r="G88" s="152"/>
      <c r="H88" s="144"/>
      <c r="I88" s="144"/>
      <c r="J88" s="144"/>
      <c r="K88" s="144"/>
      <c r="L88" s="152"/>
      <c r="M88" s="144"/>
      <c r="N88" s="144"/>
      <c r="O88" s="144"/>
      <c r="P88" s="144"/>
      <c r="Q88" s="152"/>
    </row>
    <row r="89" spans="1:17" ht="13.5" customHeight="1" x14ac:dyDescent="0.2">
      <c r="A89" s="84"/>
      <c r="B89" s="84"/>
      <c r="C89" s="144"/>
      <c r="D89" s="144"/>
      <c r="E89" s="144"/>
      <c r="F89" s="144"/>
      <c r="G89" s="152"/>
      <c r="H89" s="144"/>
      <c r="I89" s="144"/>
      <c r="J89" s="144"/>
      <c r="K89" s="144"/>
      <c r="L89" s="152"/>
      <c r="M89" s="144"/>
      <c r="N89" s="144"/>
      <c r="O89" s="144"/>
      <c r="P89" s="144"/>
      <c r="Q89" s="152"/>
    </row>
    <row r="90" spans="1:17" ht="13.5" customHeight="1" x14ac:dyDescent="0.2">
      <c r="A90" s="84"/>
      <c r="B90" s="84"/>
      <c r="C90" s="144"/>
      <c r="D90" s="144"/>
      <c r="E90" s="144"/>
      <c r="F90" s="144"/>
      <c r="G90" s="152"/>
      <c r="H90" s="144"/>
      <c r="I90" s="144"/>
      <c r="J90" s="144"/>
      <c r="K90" s="144"/>
      <c r="L90" s="152"/>
      <c r="M90" s="144"/>
      <c r="N90" s="144"/>
      <c r="O90" s="144"/>
      <c r="P90" s="144"/>
      <c r="Q90" s="152"/>
    </row>
    <row r="91" spans="1:17" ht="13.5" customHeight="1" x14ac:dyDescent="0.2">
      <c r="A91" s="84"/>
      <c r="B91" s="84"/>
      <c r="C91" s="144"/>
      <c r="D91" s="144"/>
      <c r="E91" s="144"/>
      <c r="F91" s="144"/>
      <c r="G91" s="152"/>
      <c r="H91" s="144"/>
      <c r="I91" s="144"/>
      <c r="J91" s="144"/>
      <c r="K91" s="144"/>
      <c r="L91" s="152"/>
      <c r="M91" s="144"/>
      <c r="N91" s="144"/>
      <c r="O91" s="144"/>
      <c r="P91" s="144"/>
      <c r="Q91" s="152"/>
    </row>
    <row r="92" spans="1:17" ht="13.5" customHeight="1" x14ac:dyDescent="0.2">
      <c r="A92" s="84"/>
      <c r="B92" s="84"/>
      <c r="C92" s="144"/>
      <c r="D92" s="144"/>
      <c r="E92" s="144"/>
      <c r="F92" s="144"/>
      <c r="G92" s="152"/>
      <c r="H92" s="144"/>
      <c r="I92" s="144"/>
      <c r="J92" s="144"/>
      <c r="K92" s="144"/>
      <c r="L92" s="152"/>
      <c r="M92" s="144"/>
      <c r="N92" s="144"/>
      <c r="O92" s="144"/>
      <c r="P92" s="144"/>
      <c r="Q92" s="152"/>
    </row>
    <row r="93" spans="1:17" ht="13.5" customHeight="1" x14ac:dyDescent="0.2">
      <c r="A93" s="84"/>
      <c r="B93" s="84"/>
      <c r="C93" s="144"/>
      <c r="D93" s="144"/>
      <c r="E93" s="144"/>
      <c r="F93" s="144"/>
      <c r="G93" s="152"/>
      <c r="H93" s="144"/>
      <c r="I93" s="144"/>
      <c r="J93" s="144"/>
      <c r="K93" s="144"/>
      <c r="L93" s="152"/>
      <c r="M93" s="144"/>
      <c r="N93" s="144"/>
      <c r="O93" s="144"/>
      <c r="P93" s="144"/>
      <c r="Q93" s="152"/>
    </row>
    <row r="94" spans="1:17" ht="13.5" customHeight="1" x14ac:dyDescent="0.2">
      <c r="A94" s="84"/>
      <c r="B94" s="84"/>
      <c r="C94" s="144"/>
      <c r="D94" s="144"/>
      <c r="E94" s="144"/>
      <c r="F94" s="144"/>
      <c r="G94" s="152"/>
      <c r="H94" s="144"/>
      <c r="I94" s="144"/>
      <c r="J94" s="144"/>
      <c r="K94" s="144"/>
      <c r="L94" s="152"/>
      <c r="M94" s="144"/>
      <c r="N94" s="144"/>
      <c r="O94" s="144"/>
      <c r="P94" s="144"/>
      <c r="Q94" s="152"/>
    </row>
    <row r="95" spans="1:17" ht="13.5" customHeight="1" x14ac:dyDescent="0.2">
      <c r="A95" s="84"/>
      <c r="B95" s="84"/>
      <c r="C95" s="144"/>
      <c r="D95" s="144"/>
      <c r="E95" s="144"/>
      <c r="F95" s="144"/>
      <c r="G95" s="152"/>
      <c r="H95" s="144"/>
      <c r="I95" s="144"/>
      <c r="J95" s="144"/>
      <c r="K95" s="144"/>
      <c r="L95" s="152"/>
      <c r="M95" s="144"/>
      <c r="N95" s="144"/>
      <c r="O95" s="144"/>
      <c r="P95" s="144"/>
      <c r="Q95" s="152"/>
    </row>
    <row r="96" spans="1:17" ht="13.5" customHeight="1" x14ac:dyDescent="0.2">
      <c r="A96" s="84"/>
      <c r="B96" s="84"/>
      <c r="C96" s="144"/>
      <c r="D96" s="144"/>
      <c r="E96" s="144"/>
      <c r="F96" s="144"/>
      <c r="G96" s="152"/>
      <c r="H96" s="144"/>
      <c r="I96" s="144"/>
      <c r="J96" s="144"/>
      <c r="K96" s="144"/>
      <c r="L96" s="152"/>
      <c r="M96" s="144"/>
      <c r="N96" s="144"/>
      <c r="O96" s="144"/>
      <c r="P96" s="144"/>
      <c r="Q96" s="152"/>
    </row>
    <row r="97" spans="1:17" ht="13.5" customHeight="1" x14ac:dyDescent="0.2">
      <c r="A97" s="84"/>
      <c r="B97" s="84"/>
      <c r="C97" s="144"/>
      <c r="D97" s="144"/>
      <c r="E97" s="144"/>
      <c r="F97" s="144"/>
      <c r="G97" s="152"/>
      <c r="H97" s="144"/>
      <c r="I97" s="144"/>
      <c r="J97" s="144"/>
      <c r="K97" s="144"/>
      <c r="L97" s="152"/>
      <c r="M97" s="144"/>
      <c r="N97" s="144"/>
      <c r="O97" s="144"/>
      <c r="P97" s="144"/>
      <c r="Q97" s="152"/>
    </row>
    <row r="98" spans="1:17" ht="13.5" customHeight="1" x14ac:dyDescent="0.2">
      <c r="A98" s="84"/>
      <c r="B98" s="84"/>
      <c r="C98" s="144"/>
      <c r="D98" s="144"/>
      <c r="E98" s="144"/>
      <c r="F98" s="144"/>
      <c r="G98" s="152"/>
      <c r="H98" s="144"/>
      <c r="I98" s="144"/>
      <c r="J98" s="144"/>
      <c r="K98" s="144"/>
      <c r="L98" s="152"/>
      <c r="M98" s="144"/>
      <c r="N98" s="144"/>
      <c r="O98" s="144"/>
      <c r="P98" s="144"/>
      <c r="Q98" s="152"/>
    </row>
    <row r="99" spans="1:17" ht="13.5" customHeight="1" x14ac:dyDescent="0.2">
      <c r="A99" s="84"/>
      <c r="B99" s="84"/>
      <c r="C99" s="144"/>
      <c r="D99" s="144"/>
      <c r="E99" s="144"/>
      <c r="F99" s="144"/>
      <c r="G99" s="152"/>
      <c r="H99" s="144"/>
      <c r="I99" s="144"/>
      <c r="J99" s="144"/>
      <c r="K99" s="144"/>
      <c r="L99" s="152"/>
      <c r="M99" s="144"/>
      <c r="N99" s="144"/>
      <c r="O99" s="144"/>
      <c r="P99" s="144"/>
      <c r="Q99" s="152"/>
    </row>
    <row r="100" spans="1:17" ht="13.5" customHeight="1" x14ac:dyDescent="0.2">
      <c r="A100" s="84"/>
      <c r="B100" s="84"/>
      <c r="C100" s="144"/>
      <c r="D100" s="144"/>
      <c r="E100" s="144"/>
      <c r="F100" s="144"/>
      <c r="G100" s="152"/>
      <c r="H100" s="144"/>
      <c r="I100" s="144"/>
      <c r="J100" s="144"/>
      <c r="K100" s="144"/>
      <c r="L100" s="152"/>
      <c r="M100" s="144"/>
      <c r="N100" s="144"/>
      <c r="O100" s="144"/>
      <c r="P100" s="144"/>
      <c r="Q100" s="152"/>
    </row>
    <row r="101" spans="1:17" ht="13.5" customHeight="1" x14ac:dyDescent="0.2">
      <c r="A101" s="84"/>
      <c r="B101" s="84"/>
      <c r="C101" s="144"/>
      <c r="D101" s="144"/>
      <c r="E101" s="144"/>
      <c r="F101" s="144"/>
      <c r="G101" s="152"/>
      <c r="H101" s="144"/>
      <c r="I101" s="144"/>
      <c r="J101" s="144"/>
      <c r="K101" s="144"/>
      <c r="L101" s="152"/>
      <c r="M101" s="144"/>
      <c r="N101" s="144"/>
      <c r="O101" s="144"/>
      <c r="P101" s="144"/>
      <c r="Q101" s="152"/>
    </row>
  </sheetData>
  <mergeCells count="16">
    <mergeCell ref="Q3:Q5"/>
    <mergeCell ref="A1:Q1"/>
    <mergeCell ref="A3:A5"/>
    <mergeCell ref="B3:B5"/>
    <mergeCell ref="J4:K4"/>
    <mergeCell ref="G3:G5"/>
    <mergeCell ref="H4:I4"/>
    <mergeCell ref="E4:F4"/>
    <mergeCell ref="C3:F3"/>
    <mergeCell ref="C4:D4"/>
    <mergeCell ref="O4:P4"/>
    <mergeCell ref="N2:P2"/>
    <mergeCell ref="H3:K3"/>
    <mergeCell ref="M3:P3"/>
    <mergeCell ref="M4:N4"/>
    <mergeCell ref="L3:L5"/>
  </mergeCells>
  <pageMargins left="0.75" right="0.2" top="0.75" bottom="0.75" header="0" footer="0"/>
  <pageSetup scale="6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101"/>
  <sheetViews>
    <sheetView zoomScaleNormal="100" workbookViewId="0">
      <pane xSplit="2" ySplit="5" topLeftCell="E46" activePane="bottomRight" state="frozen"/>
      <selection pane="topRight" activeCell="C1" sqref="C1"/>
      <selection pane="bottomLeft" activeCell="A6" sqref="A6"/>
      <selection pane="bottomRight" activeCell="T58" sqref="T58"/>
    </sheetView>
  </sheetViews>
  <sheetFormatPr defaultColWidth="14.42578125" defaultRowHeight="15" customHeight="1" x14ac:dyDescent="0.2"/>
  <cols>
    <col min="1" max="1" width="4.42578125" style="106" customWidth="1"/>
    <col min="2" max="2" width="21.85546875" style="106" customWidth="1"/>
    <col min="3" max="3" width="9.5703125" style="106" customWidth="1"/>
    <col min="4" max="4" width="8.5703125" style="106" customWidth="1"/>
    <col min="5" max="5" width="8" style="106" customWidth="1"/>
    <col min="6" max="7" width="8.140625" style="106" customWidth="1"/>
    <col min="8" max="8" width="8" style="106" customWidth="1"/>
    <col min="9" max="11" width="8.140625" style="106" customWidth="1"/>
    <col min="12" max="12" width="9.42578125" style="106" customWidth="1"/>
    <col min="13" max="13" width="8" style="106" customWidth="1"/>
    <col min="14" max="14" width="8.140625" style="106" customWidth="1"/>
    <col min="15" max="15" width="8.5703125" style="106" customWidth="1"/>
    <col min="16" max="17" width="9.140625" style="106" customWidth="1"/>
    <col min="18" max="18" width="9.85546875" style="106" customWidth="1"/>
    <col min="19" max="19" width="10.140625" style="106" customWidth="1"/>
    <col min="20" max="20" width="10.42578125" style="106" customWidth="1"/>
    <col min="21" max="21" width="8" style="106" customWidth="1"/>
    <col min="22" max="23" width="7.85546875" style="106" customWidth="1"/>
    <col min="24" max="16384" width="14.42578125" style="106"/>
  </cols>
  <sheetData>
    <row r="1" spans="1:23" ht="13.5" customHeight="1" x14ac:dyDescent="0.2">
      <c r="A1" s="429" t="s">
        <v>1028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152"/>
      <c r="V1" s="281"/>
      <c r="W1" s="281"/>
    </row>
    <row r="2" spans="1:23" ht="13.5" customHeight="1" x14ac:dyDescent="0.2">
      <c r="A2" s="84"/>
      <c r="B2" s="86" t="s">
        <v>76</v>
      </c>
      <c r="C2" s="144"/>
      <c r="D2" s="144"/>
      <c r="E2" s="144"/>
      <c r="F2" s="144"/>
      <c r="G2" s="152"/>
      <c r="H2" s="144"/>
      <c r="I2" s="144"/>
      <c r="J2" s="144" t="s">
        <v>96</v>
      </c>
      <c r="K2" s="144"/>
      <c r="L2" s="152"/>
      <c r="M2" s="144"/>
      <c r="N2" s="144"/>
      <c r="O2" s="144"/>
      <c r="P2" s="145" t="s">
        <v>138</v>
      </c>
      <c r="Q2" s="145"/>
      <c r="R2" s="145"/>
      <c r="S2" s="145"/>
      <c r="T2" s="145"/>
      <c r="U2" s="152"/>
      <c r="V2" s="281"/>
      <c r="W2" s="281"/>
    </row>
    <row r="3" spans="1:23" ht="15" customHeight="1" x14ac:dyDescent="0.2">
      <c r="A3" s="415" t="s">
        <v>1</v>
      </c>
      <c r="B3" s="415" t="s">
        <v>79</v>
      </c>
      <c r="C3" s="402" t="s">
        <v>139</v>
      </c>
      <c r="D3" s="427"/>
      <c r="E3" s="427"/>
      <c r="F3" s="421"/>
      <c r="G3" s="434" t="s">
        <v>121</v>
      </c>
      <c r="H3" s="402" t="s">
        <v>140</v>
      </c>
      <c r="I3" s="427"/>
      <c r="J3" s="427"/>
      <c r="K3" s="421"/>
      <c r="L3" s="434" t="s">
        <v>121</v>
      </c>
      <c r="M3" s="402" t="s">
        <v>141</v>
      </c>
      <c r="N3" s="427"/>
      <c r="O3" s="427"/>
      <c r="P3" s="421"/>
      <c r="Q3" s="402" t="s">
        <v>142</v>
      </c>
      <c r="R3" s="427"/>
      <c r="S3" s="427"/>
      <c r="T3" s="421"/>
      <c r="U3" s="434" t="s">
        <v>121</v>
      </c>
      <c r="V3" s="281"/>
      <c r="W3" s="281"/>
    </row>
    <row r="4" spans="1:23" ht="15" customHeight="1" x14ac:dyDescent="0.2">
      <c r="A4" s="423"/>
      <c r="B4" s="423"/>
      <c r="C4" s="402" t="s">
        <v>123</v>
      </c>
      <c r="D4" s="421"/>
      <c r="E4" s="402" t="s">
        <v>124</v>
      </c>
      <c r="F4" s="421"/>
      <c r="G4" s="423"/>
      <c r="H4" s="402" t="s">
        <v>123</v>
      </c>
      <c r="I4" s="421"/>
      <c r="J4" s="402" t="s">
        <v>124</v>
      </c>
      <c r="K4" s="421"/>
      <c r="L4" s="423"/>
      <c r="M4" s="402" t="s">
        <v>123</v>
      </c>
      <c r="N4" s="421"/>
      <c r="O4" s="402" t="s">
        <v>124</v>
      </c>
      <c r="P4" s="421"/>
      <c r="Q4" s="402" t="s">
        <v>123</v>
      </c>
      <c r="R4" s="421"/>
      <c r="S4" s="402" t="s">
        <v>124</v>
      </c>
      <c r="T4" s="421"/>
      <c r="U4" s="423"/>
      <c r="V4" s="281"/>
      <c r="W4" s="281"/>
    </row>
    <row r="5" spans="1:23" ht="15" customHeight="1" x14ac:dyDescent="0.2">
      <c r="A5" s="424"/>
      <c r="B5" s="424"/>
      <c r="C5" s="172" t="s">
        <v>125</v>
      </c>
      <c r="D5" s="172" t="s">
        <v>126</v>
      </c>
      <c r="E5" s="172" t="s">
        <v>125</v>
      </c>
      <c r="F5" s="172" t="s">
        <v>126</v>
      </c>
      <c r="G5" s="424"/>
      <c r="H5" s="172" t="s">
        <v>125</v>
      </c>
      <c r="I5" s="172" t="s">
        <v>126</v>
      </c>
      <c r="J5" s="172" t="s">
        <v>125</v>
      </c>
      <c r="K5" s="172" t="s">
        <v>126</v>
      </c>
      <c r="L5" s="424"/>
      <c r="M5" s="172" t="s">
        <v>125</v>
      </c>
      <c r="N5" s="172" t="s">
        <v>126</v>
      </c>
      <c r="O5" s="172" t="s">
        <v>125</v>
      </c>
      <c r="P5" s="172" t="s">
        <v>126</v>
      </c>
      <c r="Q5" s="172" t="s">
        <v>125</v>
      </c>
      <c r="R5" s="172" t="s">
        <v>126</v>
      </c>
      <c r="S5" s="172" t="s">
        <v>125</v>
      </c>
      <c r="T5" s="172" t="s">
        <v>126</v>
      </c>
      <c r="U5" s="424"/>
      <c r="V5" s="281"/>
      <c r="W5" s="281"/>
    </row>
    <row r="6" spans="1:23" ht="12.75" customHeight="1" x14ac:dyDescent="0.2">
      <c r="A6" s="173">
        <v>1</v>
      </c>
      <c r="B6" s="174" t="s">
        <v>7</v>
      </c>
      <c r="C6" s="285">
        <v>2368</v>
      </c>
      <c r="D6" s="285">
        <v>2637</v>
      </c>
      <c r="E6" s="285">
        <v>1</v>
      </c>
      <c r="F6" s="285">
        <v>10</v>
      </c>
      <c r="G6" s="286">
        <f t="shared" ref="G6:G20" si="0">F6*100/D6</f>
        <v>0.37921880925293894</v>
      </c>
      <c r="H6" s="285">
        <v>763</v>
      </c>
      <c r="I6" s="285">
        <v>642</v>
      </c>
      <c r="J6" s="285">
        <v>6</v>
      </c>
      <c r="K6" s="285">
        <v>38.619999999999997</v>
      </c>
      <c r="L6" s="286">
        <f t="shared" ref="L6:L23" si="1">K6*100/I6</f>
        <v>6.0155763239875384</v>
      </c>
      <c r="M6" s="287">
        <v>13313</v>
      </c>
      <c r="N6" s="287">
        <v>9377</v>
      </c>
      <c r="O6" s="285">
        <v>0</v>
      </c>
      <c r="P6" s="285">
        <v>0</v>
      </c>
      <c r="Q6" s="287">
        <f>'ACP_Agri_9(ii)'!M6+ACP_MSME_10!C6+'ACP_PS_11(i)'!C6+'ACP_PS_11(i)'!H6+'ACP_PS_11(i)'!M6+'ACP_PS_11(ii)'!C6+H6+M6</f>
        <v>288074</v>
      </c>
      <c r="R6" s="287">
        <f>'ACP_Agri_9(ii)'!N6+ACP_MSME_10!D6+'ACP_PS_11(i)'!D6+'ACP_PS_11(i)'!I6+'ACP_PS_11(i)'!N6+'ACP_PS_11(ii)'!D6+I6+N6</f>
        <v>893928</v>
      </c>
      <c r="S6" s="287">
        <f>'ACP_Agri_9(ii)'!O6+ACP_MSME_10!O6+'ACP_PS_11(i)'!E6+'ACP_PS_11(i)'!J6+'ACP_PS_11(i)'!O6+'ACP_PS_11(ii)'!E6+J6+O6</f>
        <v>70829</v>
      </c>
      <c r="T6" s="287">
        <f>'ACP_Agri_9(ii)'!P6+ACP_MSME_10!P6+'ACP_PS_11(i)'!F6+'ACP_PS_11(i)'!K6+'ACP_PS_11(i)'!P6+'ACP_PS_11(ii)'!F6+K6+P6</f>
        <v>311037.74000000011</v>
      </c>
      <c r="U6" s="286">
        <f t="shared" ref="U6:U58" si="2">T6*100/R6</f>
        <v>34.79449575357301</v>
      </c>
      <c r="V6" s="281"/>
      <c r="W6" s="281"/>
    </row>
    <row r="7" spans="1:23" ht="12.75" customHeight="1" x14ac:dyDescent="0.2">
      <c r="A7" s="173">
        <v>2</v>
      </c>
      <c r="B7" s="174" t="s">
        <v>8</v>
      </c>
      <c r="C7" s="285">
        <v>3641</v>
      </c>
      <c r="D7" s="285">
        <v>3960</v>
      </c>
      <c r="E7" s="285">
        <v>0</v>
      </c>
      <c r="F7" s="285">
        <v>0</v>
      </c>
      <c r="G7" s="286">
        <f t="shared" si="0"/>
        <v>0</v>
      </c>
      <c r="H7" s="285">
        <v>381</v>
      </c>
      <c r="I7" s="285">
        <v>411</v>
      </c>
      <c r="J7" s="285">
        <v>0</v>
      </c>
      <c r="K7" s="285">
        <v>0</v>
      </c>
      <c r="L7" s="286">
        <f t="shared" si="1"/>
        <v>0</v>
      </c>
      <c r="M7" s="287">
        <v>25457</v>
      </c>
      <c r="N7" s="287">
        <v>17672</v>
      </c>
      <c r="O7" s="285">
        <v>17</v>
      </c>
      <c r="P7" s="285">
        <v>397.86</v>
      </c>
      <c r="Q7" s="287">
        <f>'ACP_Agri_9(ii)'!M7+ACP_MSME_10!C7+'ACP_PS_11(i)'!C7+'ACP_PS_11(i)'!H7+'ACP_PS_11(i)'!M7+'ACP_PS_11(ii)'!C7+H7+M7</f>
        <v>629375</v>
      </c>
      <c r="R7" s="287">
        <f>'ACP_Agri_9(ii)'!N7+ACP_MSME_10!D7+'ACP_PS_11(i)'!D7+'ACP_PS_11(i)'!I7+'ACP_PS_11(i)'!N7+'ACP_PS_11(ii)'!D7+I7+N7</f>
        <v>1398057</v>
      </c>
      <c r="S7" s="287">
        <f>'ACP_Agri_9(ii)'!O7+ACP_MSME_10!O7+'ACP_PS_11(i)'!E7+'ACP_PS_11(i)'!J7+'ACP_PS_11(i)'!O7+'ACP_PS_11(ii)'!E7+J7+O7</f>
        <v>464638</v>
      </c>
      <c r="T7" s="287">
        <f>'ACP_Agri_9(ii)'!P7+ACP_MSME_10!P7+'ACP_PS_11(i)'!F7+'ACP_PS_11(i)'!K7+'ACP_PS_11(i)'!P7+'ACP_PS_11(ii)'!F7+K7+P7</f>
        <v>998715.1</v>
      </c>
      <c r="U7" s="286">
        <f t="shared" si="2"/>
        <v>71.435935730803536</v>
      </c>
      <c r="V7" s="281"/>
      <c r="W7" s="281"/>
    </row>
    <row r="8" spans="1:23" ht="12.75" customHeight="1" x14ac:dyDescent="0.2">
      <c r="A8" s="173">
        <v>3</v>
      </c>
      <c r="B8" s="174" t="s">
        <v>9</v>
      </c>
      <c r="C8" s="285">
        <v>1871</v>
      </c>
      <c r="D8" s="285">
        <v>1536</v>
      </c>
      <c r="E8" s="285">
        <v>0</v>
      </c>
      <c r="F8" s="285">
        <v>0</v>
      </c>
      <c r="G8" s="286">
        <f t="shared" si="0"/>
        <v>0</v>
      </c>
      <c r="H8" s="285">
        <v>33</v>
      </c>
      <c r="I8" s="285">
        <v>71</v>
      </c>
      <c r="J8" s="285">
        <v>0</v>
      </c>
      <c r="K8" s="285">
        <v>0</v>
      </c>
      <c r="L8" s="286">
        <f t="shared" si="1"/>
        <v>0</v>
      </c>
      <c r="M8" s="287">
        <v>5455</v>
      </c>
      <c r="N8" s="287">
        <v>3780</v>
      </c>
      <c r="O8" s="285">
        <v>500</v>
      </c>
      <c r="P8" s="285">
        <v>738.99999999999989</v>
      </c>
      <c r="Q8" s="287">
        <f>'ACP_Agri_9(ii)'!M8+ACP_MSME_10!C8+'ACP_PS_11(i)'!C8+'ACP_PS_11(i)'!H8+'ACP_PS_11(i)'!M8+'ACP_PS_11(ii)'!C8+H8+M8</f>
        <v>123447</v>
      </c>
      <c r="R8" s="287">
        <f>'ACP_Agri_9(ii)'!N8+ACP_MSME_10!D8+'ACP_PS_11(i)'!D8+'ACP_PS_11(i)'!I8+'ACP_PS_11(i)'!N8+'ACP_PS_11(ii)'!D8+I8+N8</f>
        <v>366874</v>
      </c>
      <c r="S8" s="287">
        <f>'ACP_Agri_9(ii)'!O8+ACP_MSME_10!O8+'ACP_PS_11(i)'!E8+'ACP_PS_11(i)'!J8+'ACP_PS_11(i)'!O8+'ACP_PS_11(ii)'!E8+J8+O8</f>
        <v>26496</v>
      </c>
      <c r="T8" s="287">
        <f>'ACP_Agri_9(ii)'!P8+ACP_MSME_10!P8+'ACP_PS_11(i)'!F8+'ACP_PS_11(i)'!K8+'ACP_PS_11(i)'!P8+'ACP_PS_11(ii)'!F8+K8+P8</f>
        <v>122424.21000000002</v>
      </c>
      <c r="U8" s="286">
        <f t="shared" si="2"/>
        <v>33.369551944264245</v>
      </c>
      <c r="V8" s="281"/>
      <c r="W8" s="281"/>
    </row>
    <row r="9" spans="1:23" ht="12.75" customHeight="1" x14ac:dyDescent="0.2">
      <c r="A9" s="173">
        <v>4</v>
      </c>
      <c r="B9" s="174" t="s">
        <v>10</v>
      </c>
      <c r="C9" s="285">
        <v>2366</v>
      </c>
      <c r="D9" s="285">
        <v>2093</v>
      </c>
      <c r="E9" s="285">
        <v>0</v>
      </c>
      <c r="F9" s="285">
        <v>0</v>
      </c>
      <c r="G9" s="286">
        <f t="shared" si="0"/>
        <v>0</v>
      </c>
      <c r="H9" s="285">
        <v>394</v>
      </c>
      <c r="I9" s="285">
        <v>356</v>
      </c>
      <c r="J9" s="285">
        <v>0</v>
      </c>
      <c r="K9" s="285">
        <v>0</v>
      </c>
      <c r="L9" s="286">
        <f t="shared" si="1"/>
        <v>0</v>
      </c>
      <c r="M9" s="287">
        <v>11440</v>
      </c>
      <c r="N9" s="287">
        <v>8096</v>
      </c>
      <c r="O9" s="285">
        <v>4</v>
      </c>
      <c r="P9" s="285">
        <v>780.84</v>
      </c>
      <c r="Q9" s="287">
        <f>'ACP_Agri_9(ii)'!M9+ACP_MSME_10!C9+'ACP_PS_11(i)'!C9+'ACP_PS_11(i)'!H9+'ACP_PS_11(i)'!M9+'ACP_PS_11(ii)'!C9+H9+M9</f>
        <v>273786</v>
      </c>
      <c r="R9" s="287">
        <f>'ACP_Agri_9(ii)'!N9+ACP_MSME_10!D9+'ACP_PS_11(i)'!D9+'ACP_PS_11(i)'!I9+'ACP_PS_11(i)'!N9+'ACP_PS_11(ii)'!D9+I9+N9</f>
        <v>663964</v>
      </c>
      <c r="S9" s="287">
        <f>'ACP_Agri_9(ii)'!O9+ACP_MSME_10!O9+'ACP_PS_11(i)'!E9+'ACP_PS_11(i)'!J9+'ACP_PS_11(i)'!O9+'ACP_PS_11(ii)'!E9+J9+O9</f>
        <v>92353</v>
      </c>
      <c r="T9" s="287">
        <f>'ACP_Agri_9(ii)'!P9+ACP_MSME_10!P9+'ACP_PS_11(i)'!F9+'ACP_PS_11(i)'!K9+'ACP_PS_11(i)'!P9+'ACP_PS_11(ii)'!F9+K9+P9</f>
        <v>311209.39000000019</v>
      </c>
      <c r="U9" s="286">
        <f t="shared" si="2"/>
        <v>46.871425257995945</v>
      </c>
      <c r="V9" s="281"/>
      <c r="W9" s="281"/>
    </row>
    <row r="10" spans="1:23" ht="12.75" customHeight="1" x14ac:dyDescent="0.2">
      <c r="A10" s="173">
        <v>5</v>
      </c>
      <c r="B10" s="174" t="s">
        <v>11</v>
      </c>
      <c r="C10" s="285">
        <v>4714</v>
      </c>
      <c r="D10" s="285">
        <v>4067</v>
      </c>
      <c r="E10" s="285">
        <v>11</v>
      </c>
      <c r="F10" s="285">
        <v>508.77</v>
      </c>
      <c r="G10" s="286">
        <f t="shared" si="0"/>
        <v>12.509712318662405</v>
      </c>
      <c r="H10" s="285">
        <v>313</v>
      </c>
      <c r="I10" s="285">
        <v>302</v>
      </c>
      <c r="J10" s="285">
        <v>0</v>
      </c>
      <c r="K10" s="285">
        <v>0</v>
      </c>
      <c r="L10" s="286">
        <f t="shared" si="1"/>
        <v>0</v>
      </c>
      <c r="M10" s="287">
        <v>14521</v>
      </c>
      <c r="N10" s="287">
        <v>10252</v>
      </c>
      <c r="O10" s="285">
        <v>0</v>
      </c>
      <c r="P10" s="285">
        <v>0</v>
      </c>
      <c r="Q10" s="287">
        <f>'ACP_Agri_9(ii)'!M10+ACP_MSME_10!C10+'ACP_PS_11(i)'!C10+'ACP_PS_11(i)'!H10+'ACP_PS_11(i)'!M10+'ACP_PS_11(ii)'!C10+H10+M10</f>
        <v>613501</v>
      </c>
      <c r="R10" s="287">
        <f>'ACP_Agri_9(ii)'!N10+ACP_MSME_10!D10+'ACP_PS_11(i)'!D10+'ACP_PS_11(i)'!I10+'ACP_PS_11(i)'!N10+'ACP_PS_11(ii)'!D10+I10+N10</f>
        <v>1285660</v>
      </c>
      <c r="S10" s="287">
        <f>'ACP_Agri_9(ii)'!O10+ACP_MSME_10!O10+'ACP_PS_11(i)'!E10+'ACP_PS_11(i)'!J10+'ACP_PS_11(i)'!O10+'ACP_PS_11(ii)'!E10+J10+O10</f>
        <v>468199</v>
      </c>
      <c r="T10" s="287">
        <f>'ACP_Agri_9(ii)'!P10+ACP_MSME_10!P10+'ACP_PS_11(i)'!F10+'ACP_PS_11(i)'!K10+'ACP_PS_11(i)'!P10+'ACP_PS_11(ii)'!F10+K10+P10</f>
        <v>746286.35</v>
      </c>
      <c r="U10" s="286">
        <f t="shared" si="2"/>
        <v>58.046944759889861</v>
      </c>
      <c r="V10" s="281"/>
      <c r="W10" s="281"/>
    </row>
    <row r="11" spans="1:23" ht="12.75" customHeight="1" x14ac:dyDescent="0.2">
      <c r="A11" s="173">
        <v>6</v>
      </c>
      <c r="B11" s="174" t="s">
        <v>12</v>
      </c>
      <c r="C11" s="285">
        <v>772</v>
      </c>
      <c r="D11" s="285">
        <v>669</v>
      </c>
      <c r="E11" s="285">
        <v>0</v>
      </c>
      <c r="F11" s="285">
        <v>0</v>
      </c>
      <c r="G11" s="286">
        <f t="shared" si="0"/>
        <v>0</v>
      </c>
      <c r="H11" s="285">
        <v>370</v>
      </c>
      <c r="I11" s="285">
        <v>288</v>
      </c>
      <c r="J11" s="285">
        <v>0</v>
      </c>
      <c r="K11" s="285">
        <v>0</v>
      </c>
      <c r="L11" s="286">
        <f t="shared" si="1"/>
        <v>0</v>
      </c>
      <c r="M11" s="287">
        <v>8995</v>
      </c>
      <c r="N11" s="287">
        <v>6576</v>
      </c>
      <c r="O11" s="285">
        <v>0</v>
      </c>
      <c r="P11" s="285">
        <v>0</v>
      </c>
      <c r="Q11" s="287">
        <f>'ACP_Agri_9(ii)'!M11+ACP_MSME_10!C11+'ACP_PS_11(i)'!C11+'ACP_PS_11(i)'!H11+'ACP_PS_11(i)'!M11+'ACP_PS_11(ii)'!C11+H11+M11</f>
        <v>195466</v>
      </c>
      <c r="R11" s="287">
        <f>'ACP_Agri_9(ii)'!N11+ACP_MSME_10!D11+'ACP_PS_11(i)'!D11+'ACP_PS_11(i)'!I11+'ACP_PS_11(i)'!N11+'ACP_PS_11(ii)'!D11+I11+N11</f>
        <v>660964</v>
      </c>
      <c r="S11" s="287">
        <f>'ACP_Agri_9(ii)'!O11+ACP_MSME_10!O11+'ACP_PS_11(i)'!E11+'ACP_PS_11(i)'!J11+'ACP_PS_11(i)'!O11+'ACP_PS_11(ii)'!E11+J11+O11</f>
        <v>56204</v>
      </c>
      <c r="T11" s="287">
        <f>'ACP_Agri_9(ii)'!P11+ACP_MSME_10!P11+'ACP_PS_11(i)'!F11+'ACP_PS_11(i)'!K11+'ACP_PS_11(i)'!P11+'ACP_PS_11(ii)'!F11+K11+P11</f>
        <v>243549.56000000003</v>
      </c>
      <c r="U11" s="286">
        <f t="shared" si="2"/>
        <v>36.847628615174209</v>
      </c>
      <c r="V11" s="281"/>
      <c r="W11" s="281"/>
    </row>
    <row r="12" spans="1:23" ht="12.75" customHeight="1" x14ac:dyDescent="0.2">
      <c r="A12" s="173">
        <v>7</v>
      </c>
      <c r="B12" s="174" t="s">
        <v>13</v>
      </c>
      <c r="C12" s="285">
        <v>635</v>
      </c>
      <c r="D12" s="285">
        <v>523</v>
      </c>
      <c r="E12" s="285">
        <v>0</v>
      </c>
      <c r="F12" s="285">
        <v>0</v>
      </c>
      <c r="G12" s="286">
        <f t="shared" si="0"/>
        <v>0</v>
      </c>
      <c r="H12" s="285">
        <v>122</v>
      </c>
      <c r="I12" s="285">
        <v>65</v>
      </c>
      <c r="J12" s="285">
        <v>0</v>
      </c>
      <c r="K12" s="285">
        <v>0</v>
      </c>
      <c r="L12" s="286">
        <f t="shared" si="1"/>
        <v>0</v>
      </c>
      <c r="M12" s="287">
        <v>3521</v>
      </c>
      <c r="N12" s="287">
        <v>2356</v>
      </c>
      <c r="O12" s="285">
        <v>12</v>
      </c>
      <c r="P12" s="285">
        <v>39.82</v>
      </c>
      <c r="Q12" s="287">
        <f>'ACP_Agri_9(ii)'!M12+ACP_MSME_10!C12+'ACP_PS_11(i)'!C12+'ACP_PS_11(i)'!H12+'ACP_PS_11(i)'!M12+'ACP_PS_11(ii)'!C12+H12+M12</f>
        <v>28014</v>
      </c>
      <c r="R12" s="287">
        <f>'ACP_Agri_9(ii)'!N12+ACP_MSME_10!D12+'ACP_PS_11(i)'!D12+'ACP_PS_11(i)'!I12+'ACP_PS_11(i)'!N12+'ACP_PS_11(ii)'!D12+I12+N12</f>
        <v>70827</v>
      </c>
      <c r="S12" s="287">
        <f>'ACP_Agri_9(ii)'!O12+ACP_MSME_10!O12+'ACP_PS_11(i)'!E12+'ACP_PS_11(i)'!J12+'ACP_PS_11(i)'!O12+'ACP_PS_11(ii)'!E12+J12+O12</f>
        <v>5964</v>
      </c>
      <c r="T12" s="287">
        <f>'ACP_Agri_9(ii)'!P12+ACP_MSME_10!P12+'ACP_PS_11(i)'!F12+'ACP_PS_11(i)'!K12+'ACP_PS_11(i)'!P12+'ACP_PS_11(ii)'!F12+K12+P12</f>
        <v>15877.76</v>
      </c>
      <c r="U12" s="286">
        <f t="shared" si="2"/>
        <v>22.41766557951064</v>
      </c>
      <c r="V12" s="281"/>
      <c r="W12" s="281"/>
    </row>
    <row r="13" spans="1:23" ht="12.75" customHeight="1" x14ac:dyDescent="0.2">
      <c r="A13" s="173">
        <v>8</v>
      </c>
      <c r="B13" s="174" t="s">
        <v>971</v>
      </c>
      <c r="C13" s="285">
        <v>3</v>
      </c>
      <c r="D13" s="285">
        <v>9</v>
      </c>
      <c r="E13" s="285">
        <v>1</v>
      </c>
      <c r="F13" s="285">
        <v>2.94</v>
      </c>
      <c r="G13" s="286">
        <f t="shared" si="0"/>
        <v>32.666666666666664</v>
      </c>
      <c r="H13" s="285">
        <v>98</v>
      </c>
      <c r="I13" s="285">
        <v>73</v>
      </c>
      <c r="J13" s="285">
        <v>0</v>
      </c>
      <c r="K13" s="285">
        <v>0</v>
      </c>
      <c r="L13" s="286">
        <f t="shared" si="1"/>
        <v>0</v>
      </c>
      <c r="M13" s="287">
        <v>884</v>
      </c>
      <c r="N13" s="287">
        <v>646</v>
      </c>
      <c r="O13" s="285">
        <v>4</v>
      </c>
      <c r="P13" s="285">
        <v>6.62</v>
      </c>
      <c r="Q13" s="287">
        <f>'ACP_Agri_9(ii)'!M13+ACP_MSME_10!C13+'ACP_PS_11(i)'!C13+'ACP_PS_11(i)'!H13+'ACP_PS_11(i)'!M13+'ACP_PS_11(ii)'!C13+H13+M13</f>
        <v>16171</v>
      </c>
      <c r="R13" s="287">
        <f>'ACP_Agri_9(ii)'!N13+ACP_MSME_10!D13+'ACP_PS_11(i)'!D13+'ACP_PS_11(i)'!I13+'ACP_PS_11(i)'!N13+'ACP_PS_11(ii)'!D13+I13+N13</f>
        <v>35477</v>
      </c>
      <c r="S13" s="287">
        <f>'ACP_Agri_9(ii)'!O13+ACP_MSME_10!O13+'ACP_PS_11(i)'!E13+'ACP_PS_11(i)'!J13+'ACP_PS_11(i)'!O13+'ACP_PS_11(ii)'!E13+J13+O13</f>
        <v>1522</v>
      </c>
      <c r="T13" s="287">
        <f>'ACP_Agri_9(ii)'!P13+ACP_MSME_10!P13+'ACP_PS_11(i)'!F13+'ACP_PS_11(i)'!K13+'ACP_PS_11(i)'!P13+'ACP_PS_11(ii)'!F13+K13+P13</f>
        <v>8445.9800000000014</v>
      </c>
      <c r="U13" s="286">
        <f t="shared" si="2"/>
        <v>23.806917157595066</v>
      </c>
      <c r="V13" s="281"/>
      <c r="W13" s="281"/>
    </row>
    <row r="14" spans="1:23" ht="12.75" customHeight="1" x14ac:dyDescent="0.2">
      <c r="A14" s="173">
        <v>9</v>
      </c>
      <c r="B14" s="174" t="s">
        <v>14</v>
      </c>
      <c r="C14" s="285">
        <v>3277</v>
      </c>
      <c r="D14" s="285">
        <v>3738</v>
      </c>
      <c r="E14" s="285">
        <v>0</v>
      </c>
      <c r="F14" s="285">
        <v>0</v>
      </c>
      <c r="G14" s="286">
        <f t="shared" si="0"/>
        <v>0</v>
      </c>
      <c r="H14" s="285">
        <v>457</v>
      </c>
      <c r="I14" s="285">
        <v>452</v>
      </c>
      <c r="J14" s="285">
        <v>1</v>
      </c>
      <c r="K14" s="285">
        <v>0.5</v>
      </c>
      <c r="L14" s="286">
        <f t="shared" si="1"/>
        <v>0.11061946902654868</v>
      </c>
      <c r="M14" s="287">
        <v>13975</v>
      </c>
      <c r="N14" s="287">
        <v>9700</v>
      </c>
      <c r="O14" s="285">
        <v>89</v>
      </c>
      <c r="P14" s="285">
        <v>4222.619999999999</v>
      </c>
      <c r="Q14" s="287">
        <f>'ACP_Agri_9(ii)'!M14+ACP_MSME_10!C14+'ACP_PS_11(i)'!C14+'ACP_PS_11(i)'!H14+'ACP_PS_11(i)'!M14+'ACP_PS_11(ii)'!C14+H14+M14</f>
        <v>381184</v>
      </c>
      <c r="R14" s="287">
        <f>'ACP_Agri_9(ii)'!N14+ACP_MSME_10!D14+'ACP_PS_11(i)'!D14+'ACP_PS_11(i)'!I14+'ACP_PS_11(i)'!N14+'ACP_PS_11(ii)'!D14+I14+N14</f>
        <v>1034981</v>
      </c>
      <c r="S14" s="287">
        <f>'ACP_Agri_9(ii)'!O14+ACP_MSME_10!O14+'ACP_PS_11(i)'!E14+'ACP_PS_11(i)'!J14+'ACP_PS_11(i)'!O14+'ACP_PS_11(ii)'!E14+J14+O14</f>
        <v>76487</v>
      </c>
      <c r="T14" s="287">
        <f>'ACP_Agri_9(ii)'!P14+ACP_MSME_10!P14+'ACP_PS_11(i)'!F14+'ACP_PS_11(i)'!K14+'ACP_PS_11(i)'!P14+'ACP_PS_11(ii)'!F14+K14+P14</f>
        <v>298020.50000000006</v>
      </c>
      <c r="U14" s="286">
        <f t="shared" si="2"/>
        <v>28.794779807552029</v>
      </c>
      <c r="V14" s="281"/>
      <c r="W14" s="281"/>
    </row>
    <row r="15" spans="1:23" ht="12.75" customHeight="1" x14ac:dyDescent="0.2">
      <c r="A15" s="173">
        <v>10</v>
      </c>
      <c r="B15" s="174" t="s">
        <v>15</v>
      </c>
      <c r="C15" s="285">
        <v>5779</v>
      </c>
      <c r="D15" s="285">
        <v>5908</v>
      </c>
      <c r="E15" s="285">
        <v>0</v>
      </c>
      <c r="F15" s="285">
        <v>0</v>
      </c>
      <c r="G15" s="286">
        <f t="shared" si="0"/>
        <v>0</v>
      </c>
      <c r="H15" s="285">
        <v>759</v>
      </c>
      <c r="I15" s="285">
        <v>819</v>
      </c>
      <c r="J15" s="285">
        <v>0</v>
      </c>
      <c r="K15" s="285">
        <v>0</v>
      </c>
      <c r="L15" s="286">
        <f t="shared" si="1"/>
        <v>0</v>
      </c>
      <c r="M15" s="287">
        <v>49177</v>
      </c>
      <c r="N15" s="287">
        <v>28593</v>
      </c>
      <c r="O15" s="285">
        <v>0</v>
      </c>
      <c r="P15" s="285">
        <v>0</v>
      </c>
      <c r="Q15" s="287">
        <f>'ACP_Agri_9(ii)'!M15+ACP_MSME_10!C15+'ACP_PS_11(i)'!C15+'ACP_PS_11(i)'!H15+'ACP_PS_11(i)'!M15+'ACP_PS_11(ii)'!C15+H15+M15</f>
        <v>1279515</v>
      </c>
      <c r="R15" s="287">
        <f>'ACP_Agri_9(ii)'!N15+ACP_MSME_10!D15+'ACP_PS_11(i)'!D15+'ACP_PS_11(i)'!I15+'ACP_PS_11(i)'!N15+'ACP_PS_11(ii)'!D15+I15+N15</f>
        <v>3223686</v>
      </c>
      <c r="S15" s="287">
        <f>'ACP_Agri_9(ii)'!O15+ACP_MSME_10!O15+'ACP_PS_11(i)'!E15+'ACP_PS_11(i)'!J15+'ACP_PS_11(i)'!O15+'ACP_PS_11(ii)'!E15+J15+O15</f>
        <v>209193</v>
      </c>
      <c r="T15" s="287">
        <f>'ACP_Agri_9(ii)'!P15+ACP_MSME_10!P15+'ACP_PS_11(i)'!F15+'ACP_PS_11(i)'!K15+'ACP_PS_11(i)'!P15+'ACP_PS_11(ii)'!F15+K15+P15</f>
        <v>1294664.67</v>
      </c>
      <c r="U15" s="286">
        <f t="shared" si="2"/>
        <v>40.16100420450379</v>
      </c>
      <c r="V15" s="281"/>
      <c r="W15" s="281"/>
    </row>
    <row r="16" spans="1:23" ht="12.75" customHeight="1" x14ac:dyDescent="0.2">
      <c r="A16" s="173">
        <v>11</v>
      </c>
      <c r="B16" s="174" t="s">
        <v>16</v>
      </c>
      <c r="C16" s="285">
        <v>334</v>
      </c>
      <c r="D16" s="285">
        <v>416</v>
      </c>
      <c r="E16" s="285">
        <v>2</v>
      </c>
      <c r="F16" s="285">
        <v>3053</v>
      </c>
      <c r="G16" s="286">
        <f t="shared" si="0"/>
        <v>733.89423076923072</v>
      </c>
      <c r="H16" s="285">
        <v>153</v>
      </c>
      <c r="I16" s="285">
        <v>173</v>
      </c>
      <c r="J16" s="285">
        <v>0</v>
      </c>
      <c r="K16" s="285">
        <v>0</v>
      </c>
      <c r="L16" s="286">
        <f t="shared" si="1"/>
        <v>0</v>
      </c>
      <c r="M16" s="287">
        <v>25899</v>
      </c>
      <c r="N16" s="287">
        <v>18335</v>
      </c>
      <c r="O16" s="285">
        <v>2605</v>
      </c>
      <c r="P16" s="285">
        <v>14426.54</v>
      </c>
      <c r="Q16" s="287">
        <f>'ACP_Agri_9(ii)'!M16+ACP_MSME_10!C16+'ACP_PS_11(i)'!C16+'ACP_PS_11(i)'!H16+'ACP_PS_11(i)'!M16+'ACP_PS_11(ii)'!C16+H16+M16</f>
        <v>139772</v>
      </c>
      <c r="R16" s="287">
        <f>'ACP_Agri_9(ii)'!N16+ACP_MSME_10!D16+'ACP_PS_11(i)'!D16+'ACP_PS_11(i)'!I16+'ACP_PS_11(i)'!N16+'ACP_PS_11(ii)'!D16+I16+N16</f>
        <v>316930</v>
      </c>
      <c r="S16" s="287">
        <f>'ACP_Agri_9(ii)'!O16+ACP_MSME_10!O16+'ACP_PS_11(i)'!E16+'ACP_PS_11(i)'!J16+'ACP_PS_11(i)'!O16+'ACP_PS_11(ii)'!E16+J16+O16</f>
        <v>26393</v>
      </c>
      <c r="T16" s="287">
        <f>'ACP_Agri_9(ii)'!P16+ACP_MSME_10!P16+'ACP_PS_11(i)'!F16+'ACP_PS_11(i)'!K16+'ACP_PS_11(i)'!P16+'ACP_PS_11(ii)'!F16+K16+P16</f>
        <v>127983.82999999996</v>
      </c>
      <c r="U16" s="286">
        <f t="shared" si="2"/>
        <v>40.38236519105164</v>
      </c>
      <c r="V16" s="281"/>
      <c r="W16" s="281"/>
    </row>
    <row r="17" spans="1:23" ht="12.75" customHeight="1" x14ac:dyDescent="0.2">
      <c r="A17" s="173">
        <v>12</v>
      </c>
      <c r="B17" s="174" t="s">
        <v>17</v>
      </c>
      <c r="C17" s="285">
        <v>1490</v>
      </c>
      <c r="D17" s="285">
        <v>1623</v>
      </c>
      <c r="E17" s="285">
        <v>2</v>
      </c>
      <c r="F17" s="285">
        <v>5.5</v>
      </c>
      <c r="G17" s="286">
        <f t="shared" si="0"/>
        <v>0.33887861983980283</v>
      </c>
      <c r="H17" s="285">
        <v>319</v>
      </c>
      <c r="I17" s="285">
        <v>333</v>
      </c>
      <c r="J17" s="285">
        <v>0</v>
      </c>
      <c r="K17" s="285">
        <v>0</v>
      </c>
      <c r="L17" s="286">
        <f t="shared" si="1"/>
        <v>0</v>
      </c>
      <c r="M17" s="287">
        <v>11671</v>
      </c>
      <c r="N17" s="287">
        <v>8507</v>
      </c>
      <c r="O17" s="285">
        <v>0</v>
      </c>
      <c r="P17" s="285">
        <v>0</v>
      </c>
      <c r="Q17" s="287">
        <f>'ACP_Agri_9(ii)'!M17+ACP_MSME_10!C17+'ACP_PS_11(i)'!C17+'ACP_PS_11(i)'!H17+'ACP_PS_11(i)'!M17+'ACP_PS_11(ii)'!C17+H17+M17</f>
        <v>344860</v>
      </c>
      <c r="R17" s="287">
        <f>'ACP_Agri_9(ii)'!N17+ACP_MSME_10!D17+'ACP_PS_11(i)'!D17+'ACP_PS_11(i)'!I17+'ACP_PS_11(i)'!N17+'ACP_PS_11(ii)'!D17+I17+N17</f>
        <v>1128285</v>
      </c>
      <c r="S17" s="287">
        <f>'ACP_Agri_9(ii)'!O17+ACP_MSME_10!O17+'ACP_PS_11(i)'!E17+'ACP_PS_11(i)'!J17+'ACP_PS_11(i)'!O17+'ACP_PS_11(ii)'!E17+J17+O17</f>
        <v>141011</v>
      </c>
      <c r="T17" s="287">
        <f>'ACP_Agri_9(ii)'!P17+ACP_MSME_10!P17+'ACP_PS_11(i)'!F17+'ACP_PS_11(i)'!K17+'ACP_PS_11(i)'!P17+'ACP_PS_11(ii)'!F17+K17+P17</f>
        <v>570228.06999999995</v>
      </c>
      <c r="U17" s="286">
        <f t="shared" si="2"/>
        <v>50.539364610891745</v>
      </c>
      <c r="V17" s="281"/>
      <c r="W17" s="281"/>
    </row>
    <row r="18" spans="1:23" s="151" customFormat="1" ht="12.75" customHeight="1" x14ac:dyDescent="0.2">
      <c r="A18" s="172"/>
      <c r="B18" s="177" t="s">
        <v>18</v>
      </c>
      <c r="C18" s="288">
        <f t="shared" ref="C18:F18" si="3">SUM(C6:C17)</f>
        <v>27250</v>
      </c>
      <c r="D18" s="288">
        <f t="shared" si="3"/>
        <v>27179</v>
      </c>
      <c r="E18" s="288">
        <f t="shared" si="3"/>
        <v>17</v>
      </c>
      <c r="F18" s="288">
        <f t="shared" si="3"/>
        <v>3580.21</v>
      </c>
      <c r="G18" s="289">
        <f t="shared" si="0"/>
        <v>13.172706869274071</v>
      </c>
      <c r="H18" s="288">
        <f t="shared" ref="H18:K18" si="4">SUM(H6:H17)</f>
        <v>4162</v>
      </c>
      <c r="I18" s="288">
        <f t="shared" si="4"/>
        <v>3985</v>
      </c>
      <c r="J18" s="288">
        <f t="shared" si="4"/>
        <v>7</v>
      </c>
      <c r="K18" s="288">
        <f t="shared" si="4"/>
        <v>39.119999999999997</v>
      </c>
      <c r="L18" s="289">
        <f t="shared" si="1"/>
        <v>0.98168130489334993</v>
      </c>
      <c r="M18" s="288">
        <f>SUM(M6:M17)</f>
        <v>184308</v>
      </c>
      <c r="N18" s="288">
        <f>SUM(N6:N17)</f>
        <v>123890</v>
      </c>
      <c r="O18" s="288">
        <f t="shared" ref="O18:P18" si="5">SUM(O6:O17)</f>
        <v>3231</v>
      </c>
      <c r="P18" s="288">
        <f t="shared" si="5"/>
        <v>20613.3</v>
      </c>
      <c r="Q18" s="290">
        <f>'ACP_Agri_9(ii)'!M18+ACP_MSME_10!C18+'ACP_PS_11(i)'!C18+'ACP_PS_11(i)'!H18+'ACP_PS_11(i)'!M18+'ACP_PS_11(ii)'!C18+H18+M18</f>
        <v>4313165</v>
      </c>
      <c r="R18" s="290">
        <f>'ACP_Agri_9(ii)'!N18+ACP_MSME_10!D18+'ACP_PS_11(i)'!D18+'ACP_PS_11(i)'!I18+'ACP_PS_11(i)'!N18+'ACP_PS_11(ii)'!D18+I18+N18</f>
        <v>11079633</v>
      </c>
      <c r="S18" s="290">
        <f>'ACP_Agri_9(ii)'!O18+ACP_MSME_10!O18+'ACP_PS_11(i)'!E18+'ACP_PS_11(i)'!J18+'ACP_PS_11(i)'!O18+'ACP_PS_11(ii)'!E18+J18+O18</f>
        <v>1639289</v>
      </c>
      <c r="T18" s="290">
        <f>'ACP_Agri_9(ii)'!P18+ACP_MSME_10!P18+'ACP_PS_11(i)'!F18+'ACP_PS_11(i)'!K18+'ACP_PS_11(i)'!P18+'ACP_PS_11(ii)'!F18+K18+P18</f>
        <v>5048443.16</v>
      </c>
      <c r="U18" s="289">
        <f t="shared" si="2"/>
        <v>45.565075666314939</v>
      </c>
      <c r="V18" s="282"/>
      <c r="W18" s="282"/>
    </row>
    <row r="19" spans="1:23" ht="12.75" customHeight="1" x14ac:dyDescent="0.2">
      <c r="A19" s="173">
        <v>13</v>
      </c>
      <c r="B19" s="126" t="s">
        <v>19</v>
      </c>
      <c r="C19" s="285">
        <v>2173</v>
      </c>
      <c r="D19" s="285">
        <v>2000</v>
      </c>
      <c r="E19" s="285">
        <v>0</v>
      </c>
      <c r="F19" s="285">
        <v>0</v>
      </c>
      <c r="G19" s="286">
        <f t="shared" si="0"/>
        <v>0</v>
      </c>
      <c r="H19" s="285">
        <v>604</v>
      </c>
      <c r="I19" s="285">
        <v>367</v>
      </c>
      <c r="J19" s="285">
        <v>0</v>
      </c>
      <c r="K19" s="285">
        <v>0</v>
      </c>
      <c r="L19" s="286">
        <f t="shared" si="1"/>
        <v>0</v>
      </c>
      <c r="M19" s="287">
        <v>17931</v>
      </c>
      <c r="N19" s="287">
        <v>12750</v>
      </c>
      <c r="O19" s="285">
        <v>20871</v>
      </c>
      <c r="P19" s="285">
        <v>10828.800000000003</v>
      </c>
      <c r="Q19" s="287">
        <f>'ACP_Agri_9(ii)'!M19+ACP_MSME_10!C19+'ACP_PS_11(i)'!C19+'ACP_PS_11(i)'!H19+'ACP_PS_11(i)'!M19+'ACP_PS_11(ii)'!C19+H19+M19</f>
        <v>139754</v>
      </c>
      <c r="R19" s="287">
        <f>'ACP_Agri_9(ii)'!N19+ACP_MSME_10!D19+'ACP_PS_11(i)'!D19+'ACP_PS_11(i)'!I19+'ACP_PS_11(i)'!N19+'ACP_PS_11(ii)'!D19+I19+N19</f>
        <v>503853</v>
      </c>
      <c r="S19" s="287">
        <f>'ACP_Agri_9(ii)'!O19+ACP_MSME_10!O19+'ACP_PS_11(i)'!E19+'ACP_PS_11(i)'!J19+'ACP_PS_11(i)'!O19+'ACP_PS_11(ii)'!E19+J19+O19</f>
        <v>90210</v>
      </c>
      <c r="T19" s="287">
        <f>'ACP_Agri_9(ii)'!P19+ACP_MSME_10!P19+'ACP_PS_11(i)'!F19+'ACP_PS_11(i)'!K19+'ACP_PS_11(i)'!P19+'ACP_PS_11(ii)'!F19+K19+P19</f>
        <v>750451.48000000021</v>
      </c>
      <c r="U19" s="286">
        <f t="shared" si="2"/>
        <v>148.94254475015532</v>
      </c>
      <c r="V19" s="281"/>
      <c r="W19" s="281"/>
    </row>
    <row r="20" spans="1:23" ht="12.75" customHeight="1" x14ac:dyDescent="0.2">
      <c r="A20" s="173">
        <v>14</v>
      </c>
      <c r="B20" s="126" t="s">
        <v>20</v>
      </c>
      <c r="C20" s="285">
        <v>2358</v>
      </c>
      <c r="D20" s="285">
        <v>1908</v>
      </c>
      <c r="E20" s="285">
        <v>0</v>
      </c>
      <c r="F20" s="285">
        <v>0</v>
      </c>
      <c r="G20" s="286">
        <f t="shared" si="0"/>
        <v>0</v>
      </c>
      <c r="H20" s="285">
        <v>77</v>
      </c>
      <c r="I20" s="285">
        <v>83</v>
      </c>
      <c r="J20" s="285">
        <v>0</v>
      </c>
      <c r="K20" s="285">
        <v>0</v>
      </c>
      <c r="L20" s="286">
        <f t="shared" si="1"/>
        <v>0</v>
      </c>
      <c r="M20" s="287">
        <v>152190</v>
      </c>
      <c r="N20" s="287">
        <v>108043</v>
      </c>
      <c r="O20" s="285">
        <v>119829</v>
      </c>
      <c r="P20" s="285">
        <v>61748.799999999996</v>
      </c>
      <c r="Q20" s="287">
        <f>'ACP_Agri_9(ii)'!M20+ACP_MSME_10!C20+'ACP_PS_11(i)'!C20+'ACP_PS_11(i)'!H20+'ACP_PS_11(i)'!M20+'ACP_PS_11(ii)'!C20+H20+M20</f>
        <v>191169</v>
      </c>
      <c r="R20" s="287">
        <f>'ACP_Agri_9(ii)'!N20+ACP_MSME_10!D20+'ACP_PS_11(i)'!D20+'ACP_PS_11(i)'!I20+'ACP_PS_11(i)'!N20+'ACP_PS_11(ii)'!D20+I20+N20</f>
        <v>233645</v>
      </c>
      <c r="S20" s="287">
        <f>'ACP_Agri_9(ii)'!O20+ACP_MSME_10!O20+'ACP_PS_11(i)'!E20+'ACP_PS_11(i)'!J20+'ACP_PS_11(i)'!O20+'ACP_PS_11(ii)'!E20+J20+O20</f>
        <v>148516</v>
      </c>
      <c r="T20" s="287">
        <f>'ACP_Agri_9(ii)'!P20+ACP_MSME_10!P20+'ACP_PS_11(i)'!F20+'ACP_PS_11(i)'!K20+'ACP_PS_11(i)'!P20+'ACP_PS_11(ii)'!F20+K20+P20</f>
        <v>87923.67</v>
      </c>
      <c r="U20" s="286">
        <f t="shared" si="2"/>
        <v>37.63130818121509</v>
      </c>
      <c r="V20" s="281"/>
      <c r="W20" s="281"/>
    </row>
    <row r="21" spans="1:23" ht="12.75" customHeight="1" x14ac:dyDescent="0.2">
      <c r="A21" s="173">
        <v>15</v>
      </c>
      <c r="B21" s="126" t="s">
        <v>21</v>
      </c>
      <c r="C21" s="285">
        <v>0</v>
      </c>
      <c r="D21" s="285">
        <v>0</v>
      </c>
      <c r="E21" s="285">
        <v>0</v>
      </c>
      <c r="F21" s="285">
        <v>0</v>
      </c>
      <c r="G21" s="286">
        <v>0</v>
      </c>
      <c r="H21" s="285">
        <v>11</v>
      </c>
      <c r="I21" s="285">
        <v>12</v>
      </c>
      <c r="J21" s="285">
        <v>0</v>
      </c>
      <c r="K21" s="285">
        <v>0</v>
      </c>
      <c r="L21" s="286">
        <f t="shared" si="1"/>
        <v>0</v>
      </c>
      <c r="M21" s="287">
        <v>0</v>
      </c>
      <c r="N21" s="287">
        <v>0</v>
      </c>
      <c r="O21" s="285">
        <v>0</v>
      </c>
      <c r="P21" s="285">
        <v>0</v>
      </c>
      <c r="Q21" s="287">
        <f>'ACP_Agri_9(ii)'!M21+ACP_MSME_10!C21+'ACP_PS_11(i)'!C21+'ACP_PS_11(i)'!H21+'ACP_PS_11(i)'!M21+'ACP_PS_11(ii)'!C21+H21+M21</f>
        <v>418</v>
      </c>
      <c r="R21" s="287">
        <f>'ACP_Agri_9(ii)'!N21+ACP_MSME_10!D21+'ACP_PS_11(i)'!D21+'ACP_PS_11(i)'!I21+'ACP_PS_11(i)'!N21+'ACP_PS_11(ii)'!D21+I21+N21</f>
        <v>3173</v>
      </c>
      <c r="S21" s="287">
        <f>'ACP_Agri_9(ii)'!O21+ACP_MSME_10!O21+'ACP_PS_11(i)'!E21+'ACP_PS_11(i)'!J21+'ACP_PS_11(i)'!O21+'ACP_PS_11(ii)'!E21+J21+O21</f>
        <v>777</v>
      </c>
      <c r="T21" s="287">
        <f>'ACP_Agri_9(ii)'!P21+ACP_MSME_10!P21+'ACP_PS_11(i)'!F21+'ACP_PS_11(i)'!K21+'ACP_PS_11(i)'!P21+'ACP_PS_11(ii)'!F21+K21+P21</f>
        <v>1199.6299999999999</v>
      </c>
      <c r="U21" s="286">
        <f t="shared" si="2"/>
        <v>37.807437756066811</v>
      </c>
      <c r="V21" s="281"/>
      <c r="W21" s="281"/>
    </row>
    <row r="22" spans="1:23" ht="12.75" customHeight="1" x14ac:dyDescent="0.2">
      <c r="A22" s="173">
        <v>16</v>
      </c>
      <c r="B22" s="126" t="s">
        <v>22</v>
      </c>
      <c r="C22" s="285">
        <v>0</v>
      </c>
      <c r="D22" s="285">
        <v>0</v>
      </c>
      <c r="E22" s="285">
        <v>0</v>
      </c>
      <c r="F22" s="285">
        <v>0</v>
      </c>
      <c r="G22" s="286">
        <v>0</v>
      </c>
      <c r="H22" s="285">
        <v>48</v>
      </c>
      <c r="I22" s="285">
        <v>40</v>
      </c>
      <c r="J22" s="285">
        <v>0</v>
      </c>
      <c r="K22" s="285">
        <v>0</v>
      </c>
      <c r="L22" s="286">
        <f t="shared" si="1"/>
        <v>0</v>
      </c>
      <c r="M22" s="287">
        <v>0</v>
      </c>
      <c r="N22" s="287">
        <v>0</v>
      </c>
      <c r="O22" s="285">
        <v>0</v>
      </c>
      <c r="P22" s="285">
        <v>0</v>
      </c>
      <c r="Q22" s="287">
        <f>'ACP_Agri_9(ii)'!M22+ACP_MSME_10!C22+'ACP_PS_11(i)'!C22+'ACP_PS_11(i)'!H22+'ACP_PS_11(i)'!M22+'ACP_PS_11(ii)'!C22+H22+M22</f>
        <v>2410</v>
      </c>
      <c r="R22" s="287">
        <f>'ACP_Agri_9(ii)'!N22+ACP_MSME_10!D22+'ACP_PS_11(i)'!D22+'ACP_PS_11(i)'!I22+'ACP_PS_11(i)'!N22+'ACP_PS_11(ii)'!D22+I22+N22</f>
        <v>8255</v>
      </c>
      <c r="S22" s="287">
        <f>'ACP_Agri_9(ii)'!O22+ACP_MSME_10!O22+'ACP_PS_11(i)'!E22+'ACP_PS_11(i)'!J22+'ACP_PS_11(i)'!O22+'ACP_PS_11(ii)'!E22+J22+O22</f>
        <v>29</v>
      </c>
      <c r="T22" s="287">
        <f>'ACP_Agri_9(ii)'!P22+ACP_MSME_10!P22+'ACP_PS_11(i)'!F22+'ACP_PS_11(i)'!K22+'ACP_PS_11(i)'!P22+'ACP_PS_11(ii)'!F22+K22+P22</f>
        <v>2232.11</v>
      </c>
      <c r="U22" s="286">
        <f t="shared" si="2"/>
        <v>27.039491217443974</v>
      </c>
      <c r="V22" s="281"/>
      <c r="W22" s="281"/>
    </row>
    <row r="23" spans="1:23" ht="12.75" customHeight="1" x14ac:dyDescent="0.2">
      <c r="A23" s="173">
        <v>17</v>
      </c>
      <c r="B23" s="126" t="s">
        <v>23</v>
      </c>
      <c r="C23" s="285">
        <v>1998</v>
      </c>
      <c r="D23" s="285">
        <v>1617</v>
      </c>
      <c r="E23" s="291">
        <v>4</v>
      </c>
      <c r="F23" s="291">
        <v>327</v>
      </c>
      <c r="G23" s="286">
        <f>F23*100/D23</f>
        <v>20.222634508348794</v>
      </c>
      <c r="H23" s="285">
        <v>81</v>
      </c>
      <c r="I23" s="285">
        <v>77</v>
      </c>
      <c r="J23" s="285">
        <v>0</v>
      </c>
      <c r="K23" s="285">
        <v>0</v>
      </c>
      <c r="L23" s="286">
        <f t="shared" si="1"/>
        <v>0</v>
      </c>
      <c r="M23" s="287">
        <v>2509</v>
      </c>
      <c r="N23" s="287">
        <v>1752</v>
      </c>
      <c r="O23" s="285">
        <v>2873</v>
      </c>
      <c r="P23" s="285">
        <v>1384.48</v>
      </c>
      <c r="Q23" s="287">
        <f>'ACP_Agri_9(ii)'!M23+ACP_MSME_10!C23+'ACP_PS_11(i)'!C23+'ACP_PS_11(i)'!H23+'ACP_PS_11(i)'!M23+'ACP_PS_11(ii)'!C23+H23+M23</f>
        <v>43479</v>
      </c>
      <c r="R23" s="287">
        <f>'ACP_Agri_9(ii)'!N23+ACP_MSME_10!D23+'ACP_PS_11(i)'!D23+'ACP_PS_11(i)'!I23+'ACP_PS_11(i)'!N23+'ACP_PS_11(ii)'!D23+I23+N23</f>
        <v>100459</v>
      </c>
      <c r="S23" s="287">
        <f>'ACP_Agri_9(ii)'!O23+ACP_MSME_10!O23+'ACP_PS_11(i)'!E23+'ACP_PS_11(i)'!J23+'ACP_PS_11(i)'!O23+'ACP_PS_11(ii)'!E23+J23+O23</f>
        <v>18559</v>
      </c>
      <c r="T23" s="287">
        <f>'ACP_Agri_9(ii)'!P23+ACP_MSME_10!P23+'ACP_PS_11(i)'!F23+'ACP_PS_11(i)'!K23+'ACP_PS_11(i)'!P23+'ACP_PS_11(ii)'!F23+K23+P23</f>
        <v>35982.110000000008</v>
      </c>
      <c r="U23" s="286">
        <f t="shared" si="2"/>
        <v>35.817706726127085</v>
      </c>
      <c r="V23" s="281"/>
      <c r="W23" s="281"/>
    </row>
    <row r="24" spans="1:23" ht="12.75" customHeight="1" x14ac:dyDescent="0.2">
      <c r="A24" s="173">
        <v>18</v>
      </c>
      <c r="B24" s="126" t="s">
        <v>24</v>
      </c>
      <c r="C24" s="285">
        <v>0</v>
      </c>
      <c r="D24" s="285">
        <v>0</v>
      </c>
      <c r="E24" s="285">
        <v>0</v>
      </c>
      <c r="F24" s="285">
        <v>0</v>
      </c>
      <c r="G24" s="286">
        <v>0</v>
      </c>
      <c r="H24" s="285">
        <v>0</v>
      </c>
      <c r="I24" s="285">
        <v>0</v>
      </c>
      <c r="J24" s="285">
        <v>0</v>
      </c>
      <c r="K24" s="285">
        <v>0</v>
      </c>
      <c r="L24" s="286">
        <v>0</v>
      </c>
      <c r="M24" s="287">
        <v>0</v>
      </c>
      <c r="N24" s="287">
        <v>0</v>
      </c>
      <c r="O24" s="285">
        <v>0</v>
      </c>
      <c r="P24" s="285">
        <v>0</v>
      </c>
      <c r="Q24" s="287">
        <f>'ACP_Agri_9(ii)'!M24+ACP_MSME_10!C24+'ACP_PS_11(i)'!C24+'ACP_PS_11(i)'!H24+'ACP_PS_11(i)'!M24+'ACP_PS_11(ii)'!C24+H24+M24</f>
        <v>496</v>
      </c>
      <c r="R24" s="287">
        <f>'ACP_Agri_9(ii)'!N24+ACP_MSME_10!D24+'ACP_PS_11(i)'!D24+'ACP_PS_11(i)'!I24+'ACP_PS_11(i)'!N24+'ACP_PS_11(ii)'!D24+I24+N24</f>
        <v>3514</v>
      </c>
      <c r="S24" s="287">
        <f>'ACP_Agri_9(ii)'!O24+ACP_MSME_10!O24+'ACP_PS_11(i)'!E24+'ACP_PS_11(i)'!J24+'ACP_PS_11(i)'!O24+'ACP_PS_11(ii)'!E24+J24+O24</f>
        <v>13</v>
      </c>
      <c r="T24" s="287">
        <f>'ACP_Agri_9(ii)'!P24+ACP_MSME_10!P24+'ACP_PS_11(i)'!F24+'ACP_PS_11(i)'!K24+'ACP_PS_11(i)'!P24+'ACP_PS_11(ii)'!F24+K24+P24</f>
        <v>33.44</v>
      </c>
      <c r="U24" s="286">
        <f t="shared" si="2"/>
        <v>0.95162208309618668</v>
      </c>
      <c r="V24" s="281"/>
      <c r="W24" s="281"/>
    </row>
    <row r="25" spans="1:23" ht="12.75" customHeight="1" x14ac:dyDescent="0.2">
      <c r="A25" s="173">
        <v>19</v>
      </c>
      <c r="B25" s="126" t="s">
        <v>25</v>
      </c>
      <c r="C25" s="285">
        <v>137</v>
      </c>
      <c r="D25" s="285">
        <v>129</v>
      </c>
      <c r="E25" s="285">
        <v>0</v>
      </c>
      <c r="F25" s="285">
        <v>0</v>
      </c>
      <c r="G25" s="286">
        <f t="shared" ref="G25:G40" si="6">F25*100/D25</f>
        <v>0</v>
      </c>
      <c r="H25" s="285">
        <v>59</v>
      </c>
      <c r="I25" s="285">
        <v>52</v>
      </c>
      <c r="J25" s="285">
        <v>0</v>
      </c>
      <c r="K25" s="285">
        <v>0</v>
      </c>
      <c r="L25" s="286">
        <f t="shared" ref="L25:L40" si="7">K25*100/I25</f>
        <v>0</v>
      </c>
      <c r="M25" s="287">
        <v>283</v>
      </c>
      <c r="N25" s="287">
        <v>201</v>
      </c>
      <c r="O25" s="285">
        <v>85</v>
      </c>
      <c r="P25" s="285">
        <v>34</v>
      </c>
      <c r="Q25" s="287">
        <f>'ACP_Agri_9(ii)'!M25+ACP_MSME_10!C25+'ACP_PS_11(i)'!C25+'ACP_PS_11(i)'!H25+'ACP_PS_11(i)'!M25+'ACP_PS_11(ii)'!C25+H25+M25</f>
        <v>10242</v>
      </c>
      <c r="R25" s="287">
        <f>'ACP_Agri_9(ii)'!N25+ACP_MSME_10!D25+'ACP_PS_11(i)'!D25+'ACP_PS_11(i)'!I25+'ACP_PS_11(i)'!N25+'ACP_PS_11(ii)'!D25+I25+N25</f>
        <v>41444</v>
      </c>
      <c r="S25" s="287">
        <f>'ACP_Agri_9(ii)'!O25+ACP_MSME_10!O25+'ACP_PS_11(i)'!E25+'ACP_PS_11(i)'!J25+'ACP_PS_11(i)'!O25+'ACP_PS_11(ii)'!E25+J25+O25</f>
        <v>5673</v>
      </c>
      <c r="T25" s="287">
        <f>'ACP_Agri_9(ii)'!P25+ACP_MSME_10!P25+'ACP_PS_11(i)'!F25+'ACP_PS_11(i)'!K25+'ACP_PS_11(i)'!P25+'ACP_PS_11(ii)'!F25+K25+P25</f>
        <v>19871.149999999998</v>
      </c>
      <c r="U25" s="286">
        <f t="shared" si="2"/>
        <v>47.946988707653695</v>
      </c>
      <c r="V25" s="281"/>
      <c r="W25" s="281"/>
    </row>
    <row r="26" spans="1:23" ht="12.75" customHeight="1" x14ac:dyDescent="0.2">
      <c r="A26" s="173">
        <v>20</v>
      </c>
      <c r="B26" s="126" t="s">
        <v>26</v>
      </c>
      <c r="C26" s="285">
        <v>4201</v>
      </c>
      <c r="D26" s="285">
        <v>4413</v>
      </c>
      <c r="E26" s="285">
        <v>1</v>
      </c>
      <c r="F26" s="285">
        <v>12.5</v>
      </c>
      <c r="G26" s="286">
        <f t="shared" si="6"/>
        <v>0.28325402220711532</v>
      </c>
      <c r="H26" s="285">
        <v>1704</v>
      </c>
      <c r="I26" s="285">
        <v>946</v>
      </c>
      <c r="J26" s="285">
        <v>0</v>
      </c>
      <c r="K26" s="285">
        <v>0</v>
      </c>
      <c r="L26" s="286">
        <f t="shared" si="7"/>
        <v>0</v>
      </c>
      <c r="M26" s="287">
        <v>34667</v>
      </c>
      <c r="N26" s="287">
        <v>24296</v>
      </c>
      <c r="O26" s="285">
        <v>26912</v>
      </c>
      <c r="P26" s="285">
        <v>9920.4900000000016</v>
      </c>
      <c r="Q26" s="287">
        <f>'ACP_Agri_9(ii)'!M26+ACP_MSME_10!C26+'ACP_PS_11(i)'!C26+'ACP_PS_11(i)'!H26+'ACP_PS_11(i)'!M26+'ACP_PS_11(ii)'!C26+H26+M26</f>
        <v>569268</v>
      </c>
      <c r="R26" s="287">
        <f>'ACP_Agri_9(ii)'!N26+ACP_MSME_10!D26+'ACP_PS_11(i)'!D26+'ACP_PS_11(i)'!I26+'ACP_PS_11(i)'!N26+'ACP_PS_11(ii)'!D26+I26+N26</f>
        <v>2593629</v>
      </c>
      <c r="S26" s="287">
        <f>'ACP_Agri_9(ii)'!O26+ACP_MSME_10!O26+'ACP_PS_11(i)'!E26+'ACP_PS_11(i)'!J26+'ACP_PS_11(i)'!O26+'ACP_PS_11(ii)'!E26+J26+O26</f>
        <v>228834</v>
      </c>
      <c r="T26" s="287">
        <f>'ACP_Agri_9(ii)'!P26+ACP_MSME_10!P26+'ACP_PS_11(i)'!F26+'ACP_PS_11(i)'!K26+'ACP_PS_11(i)'!P26+'ACP_PS_11(ii)'!F26+K26+P26</f>
        <v>1660893.52</v>
      </c>
      <c r="U26" s="286">
        <f t="shared" si="2"/>
        <v>64.037436348837858</v>
      </c>
      <c r="V26" s="281"/>
      <c r="W26" s="281"/>
    </row>
    <row r="27" spans="1:23" ht="13.5" customHeight="1" x14ac:dyDescent="0.2">
      <c r="A27" s="173">
        <v>21</v>
      </c>
      <c r="B27" s="126" t="s">
        <v>27</v>
      </c>
      <c r="C27" s="287">
        <v>3154</v>
      </c>
      <c r="D27" s="287">
        <v>3699</v>
      </c>
      <c r="E27" s="287">
        <v>0</v>
      </c>
      <c r="F27" s="287">
        <v>0</v>
      </c>
      <c r="G27" s="286">
        <f t="shared" si="6"/>
        <v>0</v>
      </c>
      <c r="H27" s="287">
        <v>339</v>
      </c>
      <c r="I27" s="287">
        <v>359</v>
      </c>
      <c r="J27" s="285">
        <v>0</v>
      </c>
      <c r="K27" s="285">
        <v>0</v>
      </c>
      <c r="L27" s="286">
        <f t="shared" si="7"/>
        <v>0</v>
      </c>
      <c r="M27" s="287">
        <v>19610</v>
      </c>
      <c r="N27" s="287">
        <v>13829</v>
      </c>
      <c r="O27" s="287">
        <v>2208</v>
      </c>
      <c r="P27" s="287">
        <v>1572.05</v>
      </c>
      <c r="Q27" s="287">
        <f>'ACP_Agri_9(ii)'!M27+ACP_MSME_10!C27+'ACP_PS_11(i)'!C27+'ACP_PS_11(i)'!H27+'ACP_PS_11(i)'!M27+'ACP_PS_11(ii)'!C27+H27+M27</f>
        <v>448483</v>
      </c>
      <c r="R27" s="287">
        <f>'ACP_Agri_9(ii)'!N27+ACP_MSME_10!D27+'ACP_PS_11(i)'!D27+'ACP_PS_11(i)'!I27+'ACP_PS_11(i)'!N27+'ACP_PS_11(ii)'!D27+I27+N27</f>
        <v>1681863</v>
      </c>
      <c r="S27" s="287">
        <f>'ACP_Agri_9(ii)'!O27+ACP_MSME_10!O27+'ACP_PS_11(i)'!E27+'ACP_PS_11(i)'!J27+'ACP_PS_11(i)'!O27+'ACP_PS_11(ii)'!E27+J27+O27</f>
        <v>116149</v>
      </c>
      <c r="T27" s="287">
        <f>'ACP_Agri_9(ii)'!P27+ACP_MSME_10!P27+'ACP_PS_11(i)'!F27+'ACP_PS_11(i)'!K27+'ACP_PS_11(i)'!P27+'ACP_PS_11(ii)'!F27+K27+P27</f>
        <v>1273280.6900000004</v>
      </c>
      <c r="U27" s="286">
        <f t="shared" si="2"/>
        <v>75.70656408994077</v>
      </c>
      <c r="V27" s="281"/>
      <c r="W27" s="281"/>
    </row>
    <row r="28" spans="1:23" ht="12.75" customHeight="1" x14ac:dyDescent="0.2">
      <c r="A28" s="173">
        <v>22</v>
      </c>
      <c r="B28" s="126" t="s">
        <v>28</v>
      </c>
      <c r="C28" s="285">
        <v>1009</v>
      </c>
      <c r="D28" s="285">
        <v>1074</v>
      </c>
      <c r="E28" s="285">
        <v>14</v>
      </c>
      <c r="F28" s="285">
        <v>87.34</v>
      </c>
      <c r="G28" s="286">
        <f t="shared" si="6"/>
        <v>8.1322160148975797</v>
      </c>
      <c r="H28" s="285">
        <v>140</v>
      </c>
      <c r="I28" s="285">
        <v>171</v>
      </c>
      <c r="J28" s="285">
        <v>0</v>
      </c>
      <c r="K28" s="285">
        <v>0</v>
      </c>
      <c r="L28" s="286">
        <f t="shared" si="7"/>
        <v>0</v>
      </c>
      <c r="M28" s="287">
        <v>10135</v>
      </c>
      <c r="N28" s="287">
        <v>7073</v>
      </c>
      <c r="O28" s="285">
        <v>0</v>
      </c>
      <c r="P28" s="285">
        <v>0</v>
      </c>
      <c r="Q28" s="287">
        <f>'ACP_Agri_9(ii)'!M28+ACP_MSME_10!C28+'ACP_PS_11(i)'!C28+'ACP_PS_11(i)'!H28+'ACP_PS_11(i)'!M28+'ACP_PS_11(ii)'!C28+H28+M28</f>
        <v>83763</v>
      </c>
      <c r="R28" s="287">
        <f>'ACP_Agri_9(ii)'!N28+ACP_MSME_10!D28+'ACP_PS_11(i)'!D28+'ACP_PS_11(i)'!I28+'ACP_PS_11(i)'!N28+'ACP_PS_11(ii)'!D28+I28+N28</f>
        <v>233264</v>
      </c>
      <c r="S28" s="287">
        <f>'ACP_Agri_9(ii)'!O28+ACP_MSME_10!O28+'ACP_PS_11(i)'!E28+'ACP_PS_11(i)'!J28+'ACP_PS_11(i)'!O28+'ACP_PS_11(ii)'!E28+J28+O28</f>
        <v>15119</v>
      </c>
      <c r="T28" s="287">
        <f>'ACP_Agri_9(ii)'!P28+ACP_MSME_10!P28+'ACP_PS_11(i)'!F28+'ACP_PS_11(i)'!K28+'ACP_PS_11(i)'!P28+'ACP_PS_11(ii)'!F28+K28+P28</f>
        <v>73104.509999999995</v>
      </c>
      <c r="U28" s="286">
        <f t="shared" si="2"/>
        <v>31.339816688387401</v>
      </c>
      <c r="V28" s="281"/>
      <c r="W28" s="281"/>
    </row>
    <row r="29" spans="1:23" ht="12.75" customHeight="1" x14ac:dyDescent="0.2">
      <c r="A29" s="173">
        <v>23</v>
      </c>
      <c r="B29" s="126" t="s">
        <v>29</v>
      </c>
      <c r="C29" s="285">
        <v>1726</v>
      </c>
      <c r="D29" s="285">
        <v>1396</v>
      </c>
      <c r="E29" s="285">
        <v>744</v>
      </c>
      <c r="F29" s="285">
        <v>288.10000000000002</v>
      </c>
      <c r="G29" s="286">
        <f t="shared" si="6"/>
        <v>20.637535816618914</v>
      </c>
      <c r="H29" s="285">
        <v>68</v>
      </c>
      <c r="I29" s="285">
        <v>73</v>
      </c>
      <c r="J29" s="285">
        <v>0</v>
      </c>
      <c r="K29" s="285">
        <v>0</v>
      </c>
      <c r="L29" s="286">
        <f t="shared" si="7"/>
        <v>0</v>
      </c>
      <c r="M29" s="287">
        <v>4490</v>
      </c>
      <c r="N29" s="287">
        <v>3070</v>
      </c>
      <c r="O29" s="285">
        <v>0</v>
      </c>
      <c r="P29" s="285">
        <v>0</v>
      </c>
      <c r="Q29" s="287">
        <f>'ACP_Agri_9(ii)'!M29+ACP_MSME_10!C29+'ACP_PS_11(i)'!C29+'ACP_PS_11(i)'!H29+'ACP_PS_11(i)'!M29+'ACP_PS_11(ii)'!C29+H29+M29</f>
        <v>84137</v>
      </c>
      <c r="R29" s="287">
        <f>'ACP_Agri_9(ii)'!N29+ACP_MSME_10!D29+'ACP_PS_11(i)'!D29+'ACP_PS_11(i)'!I29+'ACP_PS_11(i)'!N29+'ACP_PS_11(ii)'!D29+I29+N29</f>
        <v>256369</v>
      </c>
      <c r="S29" s="287">
        <f>'ACP_Agri_9(ii)'!O29+ACP_MSME_10!O29+'ACP_PS_11(i)'!E29+'ACP_PS_11(i)'!J29+'ACP_PS_11(i)'!O29+'ACP_PS_11(ii)'!E29+J29+O29</f>
        <v>74161</v>
      </c>
      <c r="T29" s="287">
        <f>'ACP_Agri_9(ii)'!P29+ACP_MSME_10!P29+'ACP_PS_11(i)'!F29+'ACP_PS_11(i)'!K29+'ACP_PS_11(i)'!P29+'ACP_PS_11(ii)'!F29+K29+P29</f>
        <v>163036.99999999997</v>
      </c>
      <c r="U29" s="286">
        <f t="shared" si="2"/>
        <v>63.594662381177116</v>
      </c>
      <c r="V29" s="281"/>
      <c r="W29" s="281"/>
    </row>
    <row r="30" spans="1:23" ht="12.75" customHeight="1" x14ac:dyDescent="0.2">
      <c r="A30" s="173">
        <v>24</v>
      </c>
      <c r="B30" s="126" t="s">
        <v>30</v>
      </c>
      <c r="C30" s="285">
        <v>333</v>
      </c>
      <c r="D30" s="285">
        <v>269</v>
      </c>
      <c r="E30" s="285">
        <v>26</v>
      </c>
      <c r="F30" s="285">
        <v>3.4</v>
      </c>
      <c r="G30" s="286">
        <f t="shared" si="6"/>
        <v>1.2639405204460967</v>
      </c>
      <c r="H30" s="285">
        <v>63</v>
      </c>
      <c r="I30" s="285">
        <v>83</v>
      </c>
      <c r="J30" s="285">
        <v>0</v>
      </c>
      <c r="K30" s="285">
        <v>0</v>
      </c>
      <c r="L30" s="286">
        <f t="shared" si="7"/>
        <v>0</v>
      </c>
      <c r="M30" s="287">
        <v>10991</v>
      </c>
      <c r="N30" s="287">
        <v>7647</v>
      </c>
      <c r="O30" s="285">
        <v>13</v>
      </c>
      <c r="P30" s="285">
        <v>2.2999999999999998</v>
      </c>
      <c r="Q30" s="287">
        <f>'ACP_Agri_9(ii)'!M30+ACP_MSME_10!C30+'ACP_PS_11(i)'!C30+'ACP_PS_11(i)'!H30+'ACP_PS_11(i)'!M30+'ACP_PS_11(ii)'!C30+H30+M30</f>
        <v>272259</v>
      </c>
      <c r="R30" s="287">
        <f>'ACP_Agri_9(ii)'!N30+ACP_MSME_10!D30+'ACP_PS_11(i)'!D30+'ACP_PS_11(i)'!I30+'ACP_PS_11(i)'!N30+'ACP_PS_11(ii)'!D30+I30+N30</f>
        <v>720661</v>
      </c>
      <c r="S30" s="287">
        <f>'ACP_Agri_9(ii)'!O30+ACP_MSME_10!O30+'ACP_PS_11(i)'!E30+'ACP_PS_11(i)'!J30+'ACP_PS_11(i)'!O30+'ACP_PS_11(ii)'!E30+J30+O30</f>
        <v>307080</v>
      </c>
      <c r="T30" s="287">
        <f>'ACP_Agri_9(ii)'!P30+ACP_MSME_10!P30+'ACP_PS_11(i)'!F30+'ACP_PS_11(i)'!K30+'ACP_PS_11(i)'!P30+'ACP_PS_11(ii)'!F30+K30+P30</f>
        <v>335346.41000000003</v>
      </c>
      <c r="U30" s="286">
        <f t="shared" si="2"/>
        <v>46.533170242319208</v>
      </c>
      <c r="V30" s="281"/>
      <c r="W30" s="281"/>
    </row>
    <row r="31" spans="1:23" ht="12.75" customHeight="1" x14ac:dyDescent="0.2">
      <c r="A31" s="173">
        <v>25</v>
      </c>
      <c r="B31" s="126" t="s">
        <v>31</v>
      </c>
      <c r="C31" s="285">
        <v>0</v>
      </c>
      <c r="D31" s="285">
        <v>0</v>
      </c>
      <c r="E31" s="285">
        <v>0</v>
      </c>
      <c r="F31" s="285">
        <v>0</v>
      </c>
      <c r="G31" s="286" t="e">
        <f t="shared" si="6"/>
        <v>#DIV/0!</v>
      </c>
      <c r="H31" s="285">
        <v>48</v>
      </c>
      <c r="I31" s="285">
        <v>40</v>
      </c>
      <c r="J31" s="285">
        <v>0</v>
      </c>
      <c r="K31" s="285">
        <v>0</v>
      </c>
      <c r="L31" s="286">
        <f t="shared" si="7"/>
        <v>0</v>
      </c>
      <c r="M31" s="287">
        <v>0</v>
      </c>
      <c r="N31" s="287">
        <v>0</v>
      </c>
      <c r="O31" s="285">
        <v>5</v>
      </c>
      <c r="P31" s="285">
        <v>90.04</v>
      </c>
      <c r="Q31" s="287">
        <f>'ACP_Agri_9(ii)'!M31+ACP_MSME_10!C31+'ACP_PS_11(i)'!C31+'ACP_PS_11(i)'!H31+'ACP_PS_11(i)'!M31+'ACP_PS_11(ii)'!C31+H31+M31</f>
        <v>1875</v>
      </c>
      <c r="R31" s="287">
        <f>'ACP_Agri_9(ii)'!N31+ACP_MSME_10!D31+'ACP_PS_11(i)'!D31+'ACP_PS_11(i)'!I31+'ACP_PS_11(i)'!N31+'ACP_PS_11(ii)'!D31+I31+N31</f>
        <v>5124</v>
      </c>
      <c r="S31" s="287">
        <f>'ACP_Agri_9(ii)'!O31+ACP_MSME_10!O31+'ACP_PS_11(i)'!E31+'ACP_PS_11(i)'!J31+'ACP_PS_11(i)'!O31+'ACP_PS_11(ii)'!E31+J31+O31</f>
        <v>124</v>
      </c>
      <c r="T31" s="287">
        <f>'ACP_Agri_9(ii)'!P31+ACP_MSME_10!P31+'ACP_PS_11(i)'!F31+'ACP_PS_11(i)'!K31+'ACP_PS_11(i)'!P31+'ACP_PS_11(ii)'!F31+K31+P31</f>
        <v>1128.3599999999999</v>
      </c>
      <c r="U31" s="286">
        <f t="shared" si="2"/>
        <v>22.021077283372364</v>
      </c>
      <c r="V31" s="281"/>
      <c r="W31" s="281"/>
    </row>
    <row r="32" spans="1:23" ht="12.75" customHeight="1" x14ac:dyDescent="0.2">
      <c r="A32" s="173">
        <v>26</v>
      </c>
      <c r="B32" s="126" t="s">
        <v>32</v>
      </c>
      <c r="C32" s="285">
        <v>0</v>
      </c>
      <c r="D32" s="285">
        <v>0</v>
      </c>
      <c r="E32" s="285">
        <v>0</v>
      </c>
      <c r="F32" s="285">
        <v>0</v>
      </c>
      <c r="G32" s="286" t="e">
        <f t="shared" si="6"/>
        <v>#DIV/0!</v>
      </c>
      <c r="H32" s="285">
        <v>59</v>
      </c>
      <c r="I32" s="285">
        <v>52</v>
      </c>
      <c r="J32" s="285">
        <v>0</v>
      </c>
      <c r="K32" s="285">
        <v>0</v>
      </c>
      <c r="L32" s="286">
        <f t="shared" si="7"/>
        <v>0</v>
      </c>
      <c r="M32" s="287">
        <v>3</v>
      </c>
      <c r="N32" s="287">
        <v>2</v>
      </c>
      <c r="O32" s="285">
        <v>10</v>
      </c>
      <c r="P32" s="285">
        <v>3.2</v>
      </c>
      <c r="Q32" s="287">
        <f>'ACP_Agri_9(ii)'!M32+ACP_MSME_10!C32+'ACP_PS_11(i)'!C32+'ACP_PS_11(i)'!H32+'ACP_PS_11(i)'!M32+'ACP_PS_11(ii)'!C32+H32+M32</f>
        <v>2686</v>
      </c>
      <c r="R32" s="287">
        <f>'ACP_Agri_9(ii)'!N32+ACP_MSME_10!D32+'ACP_PS_11(i)'!D32+'ACP_PS_11(i)'!I32+'ACP_PS_11(i)'!N32+'ACP_PS_11(ii)'!D32+I32+N32</f>
        <v>17644</v>
      </c>
      <c r="S32" s="287">
        <f>'ACP_Agri_9(ii)'!O32+ACP_MSME_10!O32+'ACP_PS_11(i)'!E32+'ACP_PS_11(i)'!J32+'ACP_PS_11(i)'!O32+'ACP_PS_11(ii)'!E32+J32+O32</f>
        <v>87</v>
      </c>
      <c r="T32" s="287">
        <f>'ACP_Agri_9(ii)'!P32+ACP_MSME_10!P32+'ACP_PS_11(i)'!F32+'ACP_PS_11(i)'!K32+'ACP_PS_11(i)'!P32+'ACP_PS_11(ii)'!F32+K32+P32</f>
        <v>1528.8600000000001</v>
      </c>
      <c r="U32" s="286">
        <f t="shared" si="2"/>
        <v>8.6650419406030377</v>
      </c>
      <c r="V32" s="281"/>
      <c r="W32" s="281"/>
    </row>
    <row r="33" spans="1:23" ht="12.75" customHeight="1" x14ac:dyDescent="0.2">
      <c r="A33" s="173">
        <v>27</v>
      </c>
      <c r="B33" s="126" t="s">
        <v>33</v>
      </c>
      <c r="C33" s="285">
        <v>0</v>
      </c>
      <c r="D33" s="285">
        <v>0</v>
      </c>
      <c r="E33" s="285">
        <v>0</v>
      </c>
      <c r="F33" s="285">
        <v>0</v>
      </c>
      <c r="G33" s="286" t="e">
        <f t="shared" si="6"/>
        <v>#DIV/0!</v>
      </c>
      <c r="H33" s="285">
        <v>48</v>
      </c>
      <c r="I33" s="285">
        <v>40</v>
      </c>
      <c r="J33" s="285">
        <v>0</v>
      </c>
      <c r="K33" s="285">
        <v>0</v>
      </c>
      <c r="L33" s="286">
        <f t="shared" si="7"/>
        <v>0</v>
      </c>
      <c r="M33" s="287">
        <v>0</v>
      </c>
      <c r="N33" s="287">
        <v>0</v>
      </c>
      <c r="O33" s="285">
        <v>2</v>
      </c>
      <c r="P33" s="285">
        <v>0.2</v>
      </c>
      <c r="Q33" s="287">
        <f>'ACP_Agri_9(ii)'!M33+ACP_MSME_10!C33+'ACP_PS_11(i)'!C33+'ACP_PS_11(i)'!H33+'ACP_PS_11(i)'!M33+'ACP_PS_11(ii)'!C33+H33+M33</f>
        <v>1186</v>
      </c>
      <c r="R33" s="287">
        <f>'ACP_Agri_9(ii)'!N33+ACP_MSME_10!D33+'ACP_PS_11(i)'!D33+'ACP_PS_11(i)'!I33+'ACP_PS_11(i)'!N33+'ACP_PS_11(ii)'!D33+I33+N33</f>
        <v>8920</v>
      </c>
      <c r="S33" s="287">
        <f>'ACP_Agri_9(ii)'!O33+ACP_MSME_10!O33+'ACP_PS_11(i)'!E33+'ACP_PS_11(i)'!J33+'ACP_PS_11(i)'!O33+'ACP_PS_11(ii)'!E33+J33+O33</f>
        <v>16</v>
      </c>
      <c r="T33" s="287">
        <f>'ACP_Agri_9(ii)'!P33+ACP_MSME_10!P33+'ACP_PS_11(i)'!F33+'ACP_PS_11(i)'!K33+'ACP_PS_11(i)'!P33+'ACP_PS_11(ii)'!F33+K33+P33</f>
        <v>1682.46</v>
      </c>
      <c r="U33" s="286">
        <f t="shared" si="2"/>
        <v>18.861659192825112</v>
      </c>
      <c r="V33" s="281"/>
      <c r="W33" s="281"/>
    </row>
    <row r="34" spans="1:23" ht="12.75" customHeight="1" x14ac:dyDescent="0.2">
      <c r="A34" s="173">
        <v>28</v>
      </c>
      <c r="B34" s="126" t="s">
        <v>34</v>
      </c>
      <c r="C34" s="285">
        <v>2331</v>
      </c>
      <c r="D34" s="285">
        <v>1886</v>
      </c>
      <c r="E34" s="285">
        <v>0</v>
      </c>
      <c r="F34" s="285">
        <v>0</v>
      </c>
      <c r="G34" s="286">
        <f t="shared" si="6"/>
        <v>0</v>
      </c>
      <c r="H34" s="285">
        <v>217</v>
      </c>
      <c r="I34" s="285">
        <v>126</v>
      </c>
      <c r="J34" s="285">
        <v>0</v>
      </c>
      <c r="K34" s="285">
        <v>0</v>
      </c>
      <c r="L34" s="286">
        <f t="shared" si="7"/>
        <v>0</v>
      </c>
      <c r="M34" s="287">
        <v>28840</v>
      </c>
      <c r="N34" s="287">
        <v>20322</v>
      </c>
      <c r="O34" s="285">
        <v>36046</v>
      </c>
      <c r="P34" s="285">
        <v>14678.589999999998</v>
      </c>
      <c r="Q34" s="287">
        <f>'ACP_Agri_9(ii)'!M34+ACP_MSME_10!C34+'ACP_PS_11(i)'!C34+'ACP_PS_11(i)'!H34+'ACP_PS_11(i)'!M34+'ACP_PS_11(ii)'!C34+H34+M34</f>
        <v>201036</v>
      </c>
      <c r="R34" s="287">
        <f>'ACP_Agri_9(ii)'!N34+ACP_MSME_10!D34+'ACP_PS_11(i)'!D34+'ACP_PS_11(i)'!I34+'ACP_PS_11(i)'!N34+'ACP_PS_11(ii)'!D34+I34+N34</f>
        <v>741054</v>
      </c>
      <c r="S34" s="287">
        <f>'ACP_Agri_9(ii)'!O34+ACP_MSME_10!O34+'ACP_PS_11(i)'!E34+'ACP_PS_11(i)'!J34+'ACP_PS_11(i)'!O34+'ACP_PS_11(ii)'!E34+J34+O34</f>
        <v>162137</v>
      </c>
      <c r="T34" s="287">
        <f>'ACP_Agri_9(ii)'!P34+ACP_MSME_10!P34+'ACP_PS_11(i)'!F34+'ACP_PS_11(i)'!K34+'ACP_PS_11(i)'!P34+'ACP_PS_11(ii)'!F34+K34+P34</f>
        <v>443321.16</v>
      </c>
      <c r="U34" s="286">
        <f t="shared" si="2"/>
        <v>59.823057429013268</v>
      </c>
      <c r="V34" s="281"/>
      <c r="W34" s="281"/>
    </row>
    <row r="35" spans="1:23" ht="12.75" customHeight="1" x14ac:dyDescent="0.2">
      <c r="A35" s="173">
        <v>29</v>
      </c>
      <c r="B35" s="126" t="s">
        <v>35</v>
      </c>
      <c r="C35" s="285">
        <v>0</v>
      </c>
      <c r="D35" s="285">
        <v>0</v>
      </c>
      <c r="E35" s="285">
        <v>0</v>
      </c>
      <c r="F35" s="285">
        <v>0</v>
      </c>
      <c r="G35" s="286" t="e">
        <f t="shared" si="6"/>
        <v>#DIV/0!</v>
      </c>
      <c r="H35" s="285">
        <v>48</v>
      </c>
      <c r="I35" s="285">
        <v>40</v>
      </c>
      <c r="J35" s="285">
        <v>0</v>
      </c>
      <c r="K35" s="285">
        <v>0</v>
      </c>
      <c r="L35" s="286">
        <f t="shared" si="7"/>
        <v>0</v>
      </c>
      <c r="M35" s="287">
        <v>32</v>
      </c>
      <c r="N35" s="287">
        <v>23</v>
      </c>
      <c r="O35" s="285">
        <v>0</v>
      </c>
      <c r="P35" s="285">
        <v>0</v>
      </c>
      <c r="Q35" s="287">
        <f>'ACP_Agri_9(ii)'!M35+ACP_MSME_10!C35+'ACP_PS_11(i)'!C35+'ACP_PS_11(i)'!H35+'ACP_PS_11(i)'!M35+'ACP_PS_11(ii)'!C35+H35+M35</f>
        <v>1325</v>
      </c>
      <c r="R35" s="287">
        <f>'ACP_Agri_9(ii)'!N35+ACP_MSME_10!D35+'ACP_PS_11(i)'!D35+'ACP_PS_11(i)'!I35+'ACP_PS_11(i)'!N35+'ACP_PS_11(ii)'!D35+I35+N35</f>
        <v>9748</v>
      </c>
      <c r="S35" s="287">
        <f>'ACP_Agri_9(ii)'!O35+ACP_MSME_10!O35+'ACP_PS_11(i)'!E35+'ACP_PS_11(i)'!J35+'ACP_PS_11(i)'!O35+'ACP_PS_11(ii)'!E35+J35+O35</f>
        <v>26</v>
      </c>
      <c r="T35" s="287">
        <f>'ACP_Agri_9(ii)'!P35+ACP_MSME_10!P35+'ACP_PS_11(i)'!F35+'ACP_PS_11(i)'!K35+'ACP_PS_11(i)'!P35+'ACP_PS_11(ii)'!F35+K35+P35</f>
        <v>55.51</v>
      </c>
      <c r="U35" s="286">
        <f t="shared" si="2"/>
        <v>0.56945014361920399</v>
      </c>
      <c r="V35" s="281"/>
      <c r="W35" s="281"/>
    </row>
    <row r="36" spans="1:23" ht="12.75" customHeight="1" x14ac:dyDescent="0.2">
      <c r="A36" s="173">
        <v>30</v>
      </c>
      <c r="B36" s="126" t="s">
        <v>36</v>
      </c>
      <c r="C36" s="285">
        <v>0</v>
      </c>
      <c r="D36" s="285">
        <v>0</v>
      </c>
      <c r="E36" s="285">
        <v>0</v>
      </c>
      <c r="F36" s="285">
        <v>0</v>
      </c>
      <c r="G36" s="286" t="e">
        <f t="shared" si="6"/>
        <v>#DIV/0!</v>
      </c>
      <c r="H36" s="285">
        <v>63</v>
      </c>
      <c r="I36" s="285">
        <v>52</v>
      </c>
      <c r="J36" s="285">
        <v>0</v>
      </c>
      <c r="K36" s="285">
        <v>0</v>
      </c>
      <c r="L36" s="286">
        <f t="shared" si="7"/>
        <v>0</v>
      </c>
      <c r="M36" s="287">
        <v>1813</v>
      </c>
      <c r="N36" s="287">
        <v>1268</v>
      </c>
      <c r="O36" s="285">
        <v>2081</v>
      </c>
      <c r="P36" s="285">
        <v>866.06</v>
      </c>
      <c r="Q36" s="287">
        <f>'ACP_Agri_9(ii)'!M36+ACP_MSME_10!C36+'ACP_PS_11(i)'!C36+'ACP_PS_11(i)'!H36+'ACP_PS_11(i)'!M36+'ACP_PS_11(ii)'!C36+H36+M36</f>
        <v>27573</v>
      </c>
      <c r="R36" s="287">
        <f>'ACP_Agri_9(ii)'!N36+ACP_MSME_10!D36+'ACP_PS_11(i)'!D36+'ACP_PS_11(i)'!I36+'ACP_PS_11(i)'!N36+'ACP_PS_11(ii)'!D36+I36+N36</f>
        <v>83321</v>
      </c>
      <c r="S36" s="287">
        <f>'ACP_Agri_9(ii)'!O36+ACP_MSME_10!O36+'ACP_PS_11(i)'!E36+'ACP_PS_11(i)'!J36+'ACP_PS_11(i)'!O36+'ACP_PS_11(ii)'!E36+J36+O36</f>
        <v>41786</v>
      </c>
      <c r="T36" s="287">
        <f>'ACP_Agri_9(ii)'!P36+ACP_MSME_10!P36+'ACP_PS_11(i)'!F36+'ACP_PS_11(i)'!K36+'ACP_PS_11(i)'!P36+'ACP_PS_11(ii)'!F36+K36+P36</f>
        <v>27266.579999999998</v>
      </c>
      <c r="U36" s="286">
        <f t="shared" si="2"/>
        <v>32.72473926141069</v>
      </c>
      <c r="V36" s="281"/>
      <c r="W36" s="281"/>
    </row>
    <row r="37" spans="1:23" ht="12.75" customHeight="1" x14ac:dyDescent="0.2">
      <c r="A37" s="173">
        <v>31</v>
      </c>
      <c r="B37" s="126" t="s">
        <v>37</v>
      </c>
      <c r="C37" s="285">
        <v>0</v>
      </c>
      <c r="D37" s="285">
        <v>0</v>
      </c>
      <c r="E37" s="285">
        <v>0</v>
      </c>
      <c r="F37" s="285">
        <v>0</v>
      </c>
      <c r="G37" s="286" t="e">
        <f t="shared" si="6"/>
        <v>#DIV/0!</v>
      </c>
      <c r="H37" s="285">
        <v>98</v>
      </c>
      <c r="I37" s="285">
        <v>73</v>
      </c>
      <c r="J37" s="285">
        <v>0</v>
      </c>
      <c r="K37" s="285">
        <v>0</v>
      </c>
      <c r="L37" s="286">
        <f t="shared" si="7"/>
        <v>0</v>
      </c>
      <c r="M37" s="287">
        <v>800</v>
      </c>
      <c r="N37" s="287">
        <v>568</v>
      </c>
      <c r="O37" s="285">
        <v>1</v>
      </c>
      <c r="P37" s="285">
        <v>0.2</v>
      </c>
      <c r="Q37" s="287">
        <f>'ACP_Agri_9(ii)'!M37+ACP_MSME_10!C37+'ACP_PS_11(i)'!C37+'ACP_PS_11(i)'!H37+'ACP_PS_11(i)'!M37+'ACP_PS_11(ii)'!C37+H37+M37</f>
        <v>2889</v>
      </c>
      <c r="R37" s="287">
        <f>'ACP_Agri_9(ii)'!N37+ACP_MSME_10!D37+'ACP_PS_11(i)'!D37+'ACP_PS_11(i)'!I37+'ACP_PS_11(i)'!N37+'ACP_PS_11(ii)'!D37+I37+N37</f>
        <v>10417</v>
      </c>
      <c r="S37" s="287">
        <f>'ACP_Agri_9(ii)'!O37+ACP_MSME_10!O37+'ACP_PS_11(i)'!E37+'ACP_PS_11(i)'!J37+'ACP_PS_11(i)'!O37+'ACP_PS_11(ii)'!E37+J37+O37</f>
        <v>1169</v>
      </c>
      <c r="T37" s="287">
        <f>'ACP_Agri_9(ii)'!P37+ACP_MSME_10!P37+'ACP_PS_11(i)'!F37+'ACP_PS_11(i)'!K37+'ACP_PS_11(i)'!P37+'ACP_PS_11(ii)'!F37+K37+P37</f>
        <v>2138.56</v>
      </c>
      <c r="U37" s="286">
        <f t="shared" si="2"/>
        <v>20.529519055390228</v>
      </c>
      <c r="V37" s="281"/>
      <c r="W37" s="281"/>
    </row>
    <row r="38" spans="1:23" ht="12.75" customHeight="1" x14ac:dyDescent="0.2">
      <c r="A38" s="173">
        <v>32</v>
      </c>
      <c r="B38" s="126" t="s">
        <v>38</v>
      </c>
      <c r="C38" s="285">
        <v>0</v>
      </c>
      <c r="D38" s="285">
        <v>0</v>
      </c>
      <c r="E38" s="285">
        <v>0</v>
      </c>
      <c r="F38" s="285">
        <v>0</v>
      </c>
      <c r="G38" s="286" t="e">
        <f t="shared" si="6"/>
        <v>#DIV/0!</v>
      </c>
      <c r="H38" s="285">
        <v>0</v>
      </c>
      <c r="I38" s="285">
        <v>0</v>
      </c>
      <c r="J38" s="285">
        <v>0</v>
      </c>
      <c r="K38" s="285">
        <v>0</v>
      </c>
      <c r="L38" s="286" t="e">
        <f t="shared" si="7"/>
        <v>#DIV/0!</v>
      </c>
      <c r="M38" s="287">
        <v>0</v>
      </c>
      <c r="N38" s="287">
        <v>0</v>
      </c>
      <c r="O38" s="285">
        <v>0</v>
      </c>
      <c r="P38" s="285">
        <v>0</v>
      </c>
      <c r="Q38" s="287">
        <f>'ACP_Agri_9(ii)'!M38+ACP_MSME_10!C38+'ACP_PS_11(i)'!C38+'ACP_PS_11(i)'!H38+'ACP_PS_11(i)'!M38+'ACP_PS_11(ii)'!C38+H38+M38</f>
        <v>0</v>
      </c>
      <c r="R38" s="287">
        <f>'ACP_Agri_9(ii)'!N38+ACP_MSME_10!D38+'ACP_PS_11(i)'!D38+'ACP_PS_11(i)'!I38+'ACP_PS_11(i)'!N38+'ACP_PS_11(ii)'!D38+I38+N38</f>
        <v>0</v>
      </c>
      <c r="S38" s="287">
        <f>'ACP_Agri_9(ii)'!O38+ACP_MSME_10!O38+'ACP_PS_11(i)'!E38+'ACP_PS_11(i)'!J38+'ACP_PS_11(i)'!O38+'ACP_PS_11(ii)'!E38+J38+O38</f>
        <v>0</v>
      </c>
      <c r="T38" s="287">
        <f>'ACP_Agri_9(ii)'!P38+ACP_MSME_10!P38+'ACP_PS_11(i)'!F38+'ACP_PS_11(i)'!K38+'ACP_PS_11(i)'!P38+'ACP_PS_11(ii)'!F38+K38+P38</f>
        <v>0</v>
      </c>
      <c r="U38" s="286" t="e">
        <f t="shared" si="2"/>
        <v>#DIV/0!</v>
      </c>
      <c r="V38" s="281"/>
      <c r="W38" s="281"/>
    </row>
    <row r="39" spans="1:23" ht="12.75" customHeight="1" x14ac:dyDescent="0.2">
      <c r="A39" s="173">
        <v>33</v>
      </c>
      <c r="B39" s="126" t="s">
        <v>39</v>
      </c>
      <c r="C39" s="285">
        <v>0</v>
      </c>
      <c r="D39" s="285">
        <v>0</v>
      </c>
      <c r="E39" s="285">
        <v>0</v>
      </c>
      <c r="F39" s="285">
        <v>0</v>
      </c>
      <c r="G39" s="286" t="e">
        <f t="shared" si="6"/>
        <v>#DIV/0!</v>
      </c>
      <c r="H39" s="285">
        <v>0</v>
      </c>
      <c r="I39" s="285">
        <v>0</v>
      </c>
      <c r="J39" s="285">
        <v>0</v>
      </c>
      <c r="K39" s="285">
        <v>0</v>
      </c>
      <c r="L39" s="286" t="e">
        <f t="shared" si="7"/>
        <v>#DIV/0!</v>
      </c>
      <c r="M39" s="287">
        <v>40</v>
      </c>
      <c r="N39" s="287">
        <v>22</v>
      </c>
      <c r="O39" s="285">
        <v>3</v>
      </c>
      <c r="P39" s="285">
        <v>0.8</v>
      </c>
      <c r="Q39" s="287">
        <f>'ACP_Agri_9(ii)'!M39+ACP_MSME_10!C39+'ACP_PS_11(i)'!C39+'ACP_PS_11(i)'!H39+'ACP_PS_11(i)'!M39+'ACP_PS_11(ii)'!C39+H39+M39</f>
        <v>1275</v>
      </c>
      <c r="R39" s="287">
        <f>'ACP_Agri_9(ii)'!N39+ACP_MSME_10!D39+'ACP_PS_11(i)'!D39+'ACP_PS_11(i)'!I39+'ACP_PS_11(i)'!N39+'ACP_PS_11(ii)'!D39+I39+N39</f>
        <v>3923</v>
      </c>
      <c r="S39" s="287">
        <f>'ACP_Agri_9(ii)'!O39+ACP_MSME_10!O39+'ACP_PS_11(i)'!E39+'ACP_PS_11(i)'!J39+'ACP_PS_11(i)'!O39+'ACP_PS_11(ii)'!E39+J39+O39</f>
        <v>377</v>
      </c>
      <c r="T39" s="287">
        <f>'ACP_Agri_9(ii)'!P39+ACP_MSME_10!P39+'ACP_PS_11(i)'!F39+'ACP_PS_11(i)'!K39+'ACP_PS_11(i)'!P39+'ACP_PS_11(ii)'!F39+K39+P39</f>
        <v>1713.4999999999998</v>
      </c>
      <c r="U39" s="286">
        <f t="shared" si="2"/>
        <v>43.678307417792496</v>
      </c>
      <c r="V39" s="281"/>
      <c r="W39" s="281"/>
    </row>
    <row r="40" spans="1:23" ht="12.75" customHeight="1" x14ac:dyDescent="0.2">
      <c r="A40" s="173">
        <v>34</v>
      </c>
      <c r="B40" s="126" t="s">
        <v>40</v>
      </c>
      <c r="C40" s="285">
        <v>0</v>
      </c>
      <c r="D40" s="285">
        <v>0</v>
      </c>
      <c r="E40" s="285">
        <v>0</v>
      </c>
      <c r="F40" s="285">
        <v>0</v>
      </c>
      <c r="G40" s="286" t="e">
        <f t="shared" si="6"/>
        <v>#DIV/0!</v>
      </c>
      <c r="H40" s="285">
        <v>63</v>
      </c>
      <c r="I40" s="285">
        <v>52</v>
      </c>
      <c r="J40" s="285">
        <v>0</v>
      </c>
      <c r="K40" s="285">
        <v>0</v>
      </c>
      <c r="L40" s="286">
        <f t="shared" si="7"/>
        <v>0</v>
      </c>
      <c r="M40" s="287">
        <v>3219</v>
      </c>
      <c r="N40" s="287">
        <v>2301</v>
      </c>
      <c r="O40" s="285">
        <v>122</v>
      </c>
      <c r="P40" s="285">
        <v>462.30999999999995</v>
      </c>
      <c r="Q40" s="287">
        <f>'ACP_Agri_9(ii)'!M40+ACP_MSME_10!C40+'ACP_PS_11(i)'!C40+'ACP_PS_11(i)'!H40+'ACP_PS_11(i)'!M40+'ACP_PS_11(ii)'!C40+H40+M40</f>
        <v>64076</v>
      </c>
      <c r="R40" s="287">
        <f>'ACP_Agri_9(ii)'!N40+ACP_MSME_10!D40+'ACP_PS_11(i)'!D40+'ACP_PS_11(i)'!I40+'ACP_PS_11(i)'!N40+'ACP_PS_11(ii)'!D40+I40+N40</f>
        <v>406699</v>
      </c>
      <c r="S40" s="287">
        <f>'ACP_Agri_9(ii)'!O40+ACP_MSME_10!O40+'ACP_PS_11(i)'!E40+'ACP_PS_11(i)'!J40+'ACP_PS_11(i)'!O40+'ACP_PS_11(ii)'!E40+J40+O40</f>
        <v>22579</v>
      </c>
      <c r="T40" s="287">
        <f>'ACP_Agri_9(ii)'!P40+ACP_MSME_10!P40+'ACP_PS_11(i)'!F40+'ACP_PS_11(i)'!K40+'ACP_PS_11(i)'!P40+'ACP_PS_11(ii)'!F40+K40+P40</f>
        <v>251031.04000000001</v>
      </c>
      <c r="U40" s="286">
        <f t="shared" si="2"/>
        <v>61.724036695443068</v>
      </c>
      <c r="V40" s="281"/>
      <c r="W40" s="281"/>
    </row>
    <row r="41" spans="1:23" s="151" customFormat="1" ht="12.75" customHeight="1" x14ac:dyDescent="0.2">
      <c r="A41" s="172"/>
      <c r="B41" s="177" t="s">
        <v>106</v>
      </c>
      <c r="C41" s="288">
        <f>SUM(C19:C40)</f>
        <v>19420</v>
      </c>
      <c r="D41" s="288">
        <f t="shared" ref="D41:F41" si="8">SUM(D19:D40)</f>
        <v>18391</v>
      </c>
      <c r="E41" s="288">
        <f t="shared" si="8"/>
        <v>789</v>
      </c>
      <c r="F41" s="288">
        <f t="shared" si="8"/>
        <v>718.34</v>
      </c>
      <c r="G41" s="289">
        <f t="shared" ref="G41:G49" si="9">F41*100/D41</f>
        <v>3.9059322494698492</v>
      </c>
      <c r="H41" s="288">
        <f>SUM(H19:H40)</f>
        <v>3838</v>
      </c>
      <c r="I41" s="288">
        <f t="shared" ref="I41" si="10">SUM(I19:I40)</f>
        <v>2738</v>
      </c>
      <c r="J41" s="288">
        <f t="shared" ref="J41" si="11">SUM(J19:J40)</f>
        <v>0</v>
      </c>
      <c r="K41" s="288">
        <f t="shared" ref="K41" si="12">SUM(K19:K40)</f>
        <v>0</v>
      </c>
      <c r="L41" s="289">
        <f t="shared" ref="L41:L49" si="13">K41*100/I41</f>
        <v>0</v>
      </c>
      <c r="M41" s="288">
        <f>SUM(M19:M40)</f>
        <v>287553</v>
      </c>
      <c r="N41" s="288">
        <f t="shared" ref="N41" si="14">SUM(N19:N40)</f>
        <v>203167</v>
      </c>
      <c r="O41" s="288">
        <f t="shared" ref="O41" si="15">SUM(O19:O40)</f>
        <v>211061</v>
      </c>
      <c r="P41" s="288">
        <f t="shared" ref="P41" si="16">SUM(P19:P40)</f>
        <v>101592.31999999999</v>
      </c>
      <c r="Q41" s="288">
        <f>SUM(Q19:Q40)</f>
        <v>2149799</v>
      </c>
      <c r="R41" s="288">
        <f t="shared" ref="R41" si="17">SUM(R19:R40)</f>
        <v>7666979</v>
      </c>
      <c r="S41" s="288">
        <f t="shared" ref="S41" si="18">SUM(S19:S40)</f>
        <v>1233421</v>
      </c>
      <c r="T41" s="288">
        <f t="shared" ref="T41" si="19">SUM(T19:T40)</f>
        <v>5133221.7500000009</v>
      </c>
      <c r="U41" s="289">
        <f t="shared" si="2"/>
        <v>66.952338724287642</v>
      </c>
      <c r="V41" s="282"/>
      <c r="W41" s="282"/>
    </row>
    <row r="42" spans="1:23" s="151" customFormat="1" ht="12.75" customHeight="1" x14ac:dyDescent="0.2">
      <c r="A42" s="172"/>
      <c r="B42" s="177" t="s">
        <v>42</v>
      </c>
      <c r="C42" s="288">
        <f>C41+C18</f>
        <v>46670</v>
      </c>
      <c r="D42" s="288">
        <f>D41+D18</f>
        <v>45570</v>
      </c>
      <c r="E42" s="288">
        <f>E41+E18</f>
        <v>806</v>
      </c>
      <c r="F42" s="288">
        <f>F41+F18</f>
        <v>4298.55</v>
      </c>
      <c r="G42" s="289">
        <f t="shared" si="9"/>
        <v>9.4328505595786698</v>
      </c>
      <c r="H42" s="288">
        <f>H41+H18</f>
        <v>8000</v>
      </c>
      <c r="I42" s="288">
        <f>I41+I18</f>
        <v>6723</v>
      </c>
      <c r="J42" s="288">
        <f>J41+J18</f>
        <v>7</v>
      </c>
      <c r="K42" s="288">
        <f>K41+K18</f>
        <v>39.119999999999997</v>
      </c>
      <c r="L42" s="289">
        <f t="shared" si="13"/>
        <v>0.58188308790718424</v>
      </c>
      <c r="M42" s="288">
        <f>M41+M18</f>
        <v>471861</v>
      </c>
      <c r="N42" s="288">
        <f>N41+N18</f>
        <v>327057</v>
      </c>
      <c r="O42" s="288">
        <f>O41+O18</f>
        <v>214292</v>
      </c>
      <c r="P42" s="288">
        <f>P41+P18</f>
        <v>122205.62</v>
      </c>
      <c r="Q42" s="290">
        <f>'ACP_Agri_9(ii)'!M42+ACP_MSME_10!C42+'ACP_PS_11(i)'!C42+'ACP_PS_11(i)'!H42+'ACP_PS_11(i)'!M42+'ACP_PS_11(ii)'!C42+H42+M42</f>
        <v>6462964</v>
      </c>
      <c r="R42" s="290">
        <f>'ACP_Agri_9(ii)'!N42+ACP_MSME_10!D42+'ACP_PS_11(i)'!D42+'ACP_PS_11(i)'!I42+'ACP_PS_11(i)'!N42+'ACP_PS_11(ii)'!D42+I42+N42</f>
        <v>18746612</v>
      </c>
      <c r="S42" s="290">
        <f>'ACP_Agri_9(ii)'!O42+ACP_MSME_10!O42+'ACP_PS_11(i)'!E42+'ACP_PS_11(i)'!J42+'ACP_PS_11(i)'!O42+'ACP_PS_11(ii)'!E42+J42+O42</f>
        <v>2872710</v>
      </c>
      <c r="T42" s="290">
        <f>'ACP_Agri_9(ii)'!P42+ACP_MSME_10!P42+'ACP_PS_11(i)'!F42+'ACP_PS_11(i)'!K42+'ACP_PS_11(i)'!P42+'ACP_PS_11(ii)'!F42+K42+P42</f>
        <v>10181664.909999998</v>
      </c>
      <c r="U42" s="289">
        <f t="shared" si="2"/>
        <v>54.312026674473223</v>
      </c>
      <c r="V42" s="282"/>
      <c r="W42" s="282"/>
    </row>
    <row r="43" spans="1:23" ht="12.75" customHeight="1" x14ac:dyDescent="0.2">
      <c r="A43" s="173">
        <v>35</v>
      </c>
      <c r="B43" s="174" t="s">
        <v>43</v>
      </c>
      <c r="C43" s="285">
        <v>477</v>
      </c>
      <c r="D43" s="285">
        <v>385</v>
      </c>
      <c r="E43" s="285">
        <v>0</v>
      </c>
      <c r="F43" s="285">
        <v>0</v>
      </c>
      <c r="G43" s="286">
        <f t="shared" si="9"/>
        <v>0</v>
      </c>
      <c r="H43" s="285">
        <v>0</v>
      </c>
      <c r="I43" s="285">
        <v>0</v>
      </c>
      <c r="J43" s="285">
        <v>0</v>
      </c>
      <c r="K43" s="285">
        <v>0</v>
      </c>
      <c r="L43" s="286" t="e">
        <f t="shared" si="13"/>
        <v>#DIV/0!</v>
      </c>
      <c r="M43" s="287">
        <v>75446</v>
      </c>
      <c r="N43" s="287">
        <v>57862</v>
      </c>
      <c r="O43" s="285">
        <v>258</v>
      </c>
      <c r="P43" s="285">
        <v>110.85999999999999</v>
      </c>
      <c r="Q43" s="287">
        <f>'ACP_Agri_9(ii)'!M43+ACP_MSME_10!C43+'ACP_PS_11(i)'!C43+'ACP_PS_11(i)'!H43+'ACP_PS_11(i)'!M43+'ACP_PS_11(ii)'!C43+H43+M43</f>
        <v>489289</v>
      </c>
      <c r="R43" s="287">
        <f>'ACP_Agri_9(ii)'!N43+ACP_MSME_10!D43+'ACP_PS_11(i)'!D43+'ACP_PS_11(i)'!I43+'ACP_PS_11(i)'!N43+'ACP_PS_11(ii)'!D43+I43+N43</f>
        <v>418128</v>
      </c>
      <c r="S43" s="287">
        <f>'ACP_Agri_9(ii)'!O43+ACP_MSME_10!O43+'ACP_PS_11(i)'!E43+'ACP_PS_11(i)'!J43+'ACP_PS_11(i)'!O43+'ACP_PS_11(ii)'!E43+J43+O43</f>
        <v>102535</v>
      </c>
      <c r="T43" s="287">
        <f>'ACP_Agri_9(ii)'!P43+ACP_MSME_10!P43+'ACP_PS_11(i)'!F43+'ACP_PS_11(i)'!K43+'ACP_PS_11(i)'!P43+'ACP_PS_11(ii)'!F43+K43+P43</f>
        <v>160104.79000000004</v>
      </c>
      <c r="U43" s="286">
        <f t="shared" si="2"/>
        <v>38.290855910151926</v>
      </c>
      <c r="V43" s="281"/>
      <c r="W43" s="281"/>
    </row>
    <row r="44" spans="1:23" ht="12.75" customHeight="1" x14ac:dyDescent="0.2">
      <c r="A44" s="173">
        <v>36</v>
      </c>
      <c r="B44" s="174" t="s">
        <v>44</v>
      </c>
      <c r="C44" s="285">
        <v>423</v>
      </c>
      <c r="D44" s="285">
        <v>887</v>
      </c>
      <c r="E44" s="285">
        <v>1</v>
      </c>
      <c r="F44" s="285">
        <v>38</v>
      </c>
      <c r="G44" s="286">
        <f t="shared" si="9"/>
        <v>4.2841037204058621</v>
      </c>
      <c r="H44" s="285">
        <v>431</v>
      </c>
      <c r="I44" s="285">
        <v>394</v>
      </c>
      <c r="J44" s="285">
        <v>0</v>
      </c>
      <c r="K44" s="285">
        <v>0</v>
      </c>
      <c r="L44" s="286">
        <f t="shared" si="13"/>
        <v>0</v>
      </c>
      <c r="M44" s="287">
        <v>16936</v>
      </c>
      <c r="N44" s="287">
        <v>12033</v>
      </c>
      <c r="O44" s="285">
        <v>40160</v>
      </c>
      <c r="P44" s="285">
        <v>62974.18</v>
      </c>
      <c r="Q44" s="287">
        <f>'ACP_Agri_9(ii)'!M44+ACP_MSME_10!C44+'ACP_PS_11(i)'!C44+'ACP_PS_11(i)'!H44+'ACP_PS_11(i)'!M44+'ACP_PS_11(ii)'!C44+H44+M44</f>
        <v>352569</v>
      </c>
      <c r="R44" s="287">
        <f>'ACP_Agri_9(ii)'!N44+ACP_MSME_10!D44+'ACP_PS_11(i)'!D44+'ACP_PS_11(i)'!I44+'ACP_PS_11(i)'!N44+'ACP_PS_11(ii)'!D44+I44+N44</f>
        <v>861531</v>
      </c>
      <c r="S44" s="287">
        <f>'ACP_Agri_9(ii)'!O44+ACP_MSME_10!O44+'ACP_PS_11(i)'!E44+'ACP_PS_11(i)'!J44+'ACP_PS_11(i)'!O44+'ACP_PS_11(ii)'!E44+J44+O44</f>
        <v>371860</v>
      </c>
      <c r="T44" s="287">
        <f>'ACP_Agri_9(ii)'!P44+ACP_MSME_10!P44+'ACP_PS_11(i)'!F44+'ACP_PS_11(i)'!K44+'ACP_PS_11(i)'!P44+'ACP_PS_11(ii)'!F44+K44+P44</f>
        <v>541087.43999999994</v>
      </c>
      <c r="U44" s="286">
        <f t="shared" si="2"/>
        <v>62.805336081928559</v>
      </c>
      <c r="V44" s="281"/>
      <c r="W44" s="281"/>
    </row>
    <row r="45" spans="1:23" s="151" customFormat="1" ht="12.75" customHeight="1" x14ac:dyDescent="0.2">
      <c r="A45" s="172"/>
      <c r="B45" s="177" t="s">
        <v>45</v>
      </c>
      <c r="C45" s="288">
        <f t="shared" ref="C45:F45" si="20">SUM(C43:C44)</f>
        <v>900</v>
      </c>
      <c r="D45" s="288">
        <f t="shared" si="20"/>
        <v>1272</v>
      </c>
      <c r="E45" s="288">
        <f t="shared" si="20"/>
        <v>1</v>
      </c>
      <c r="F45" s="288">
        <f t="shared" si="20"/>
        <v>38</v>
      </c>
      <c r="G45" s="289">
        <f t="shared" si="9"/>
        <v>2.9874213836477987</v>
      </c>
      <c r="H45" s="288">
        <f t="shared" ref="H45:K45" si="21">SUM(H43:H44)</f>
        <v>431</v>
      </c>
      <c r="I45" s="288">
        <f t="shared" si="21"/>
        <v>394</v>
      </c>
      <c r="J45" s="288">
        <f t="shared" si="21"/>
        <v>0</v>
      </c>
      <c r="K45" s="288">
        <f t="shared" si="21"/>
        <v>0</v>
      </c>
      <c r="L45" s="289">
        <f t="shared" si="13"/>
        <v>0</v>
      </c>
      <c r="M45" s="288">
        <f t="shared" ref="M45:P45" si="22">SUM(M43:M44)</f>
        <v>92382</v>
      </c>
      <c r="N45" s="288">
        <f t="shared" si="22"/>
        <v>69895</v>
      </c>
      <c r="O45" s="288">
        <f t="shared" si="22"/>
        <v>40418</v>
      </c>
      <c r="P45" s="288">
        <f t="shared" si="22"/>
        <v>63085.04</v>
      </c>
      <c r="Q45" s="287">
        <f>'ACP_Agri_9(ii)'!M45+ACP_MSME_10!C45+'ACP_PS_11(i)'!C45+'ACP_PS_11(i)'!H45+'ACP_PS_11(i)'!M45+'ACP_PS_11(ii)'!C45+H45+M45</f>
        <v>841858</v>
      </c>
      <c r="R45" s="290">
        <f>'ACP_Agri_9(ii)'!N45+ACP_MSME_10!D45+'ACP_PS_11(i)'!D45+'ACP_PS_11(i)'!I45+'ACP_PS_11(i)'!N45+'ACP_PS_11(ii)'!D45+I45+N45</f>
        <v>1279659</v>
      </c>
      <c r="S45" s="290">
        <f>'ACP_Agri_9(ii)'!O45+ACP_MSME_10!O45+'ACP_PS_11(i)'!E45+'ACP_PS_11(i)'!J45+'ACP_PS_11(i)'!O45+'ACP_PS_11(ii)'!E45+J45+O45</f>
        <v>474395</v>
      </c>
      <c r="T45" s="290">
        <f>'ACP_Agri_9(ii)'!P45+ACP_MSME_10!P45+'ACP_PS_11(i)'!F45+'ACP_PS_11(i)'!K45+'ACP_PS_11(i)'!P45+'ACP_PS_11(ii)'!F45+K45+P45</f>
        <v>701192.2300000001</v>
      </c>
      <c r="U45" s="289">
        <f t="shared" si="2"/>
        <v>54.795240763359622</v>
      </c>
      <c r="V45" s="282"/>
      <c r="W45" s="282"/>
    </row>
    <row r="46" spans="1:23" ht="12.75" customHeight="1" x14ac:dyDescent="0.2">
      <c r="A46" s="173">
        <v>37</v>
      </c>
      <c r="B46" s="174" t="s">
        <v>46</v>
      </c>
      <c r="C46" s="285">
        <v>355</v>
      </c>
      <c r="D46" s="285">
        <v>289</v>
      </c>
      <c r="E46" s="285">
        <v>0</v>
      </c>
      <c r="F46" s="285">
        <v>0</v>
      </c>
      <c r="G46" s="286">
        <f t="shared" si="9"/>
        <v>0</v>
      </c>
      <c r="H46" s="285">
        <v>55</v>
      </c>
      <c r="I46" s="285">
        <v>30</v>
      </c>
      <c r="J46" s="285">
        <v>0</v>
      </c>
      <c r="K46" s="285">
        <v>0</v>
      </c>
      <c r="L46" s="286">
        <f t="shared" si="13"/>
        <v>0</v>
      </c>
      <c r="M46" s="287">
        <v>15497</v>
      </c>
      <c r="N46" s="287">
        <v>10978</v>
      </c>
      <c r="O46" s="285">
        <v>0</v>
      </c>
      <c r="P46" s="285">
        <v>0</v>
      </c>
      <c r="Q46" s="287">
        <f>'ACP_Agri_9(ii)'!M46+ACP_MSME_10!C46+'ACP_PS_11(i)'!C46+'ACP_PS_11(i)'!H46+'ACP_PS_11(i)'!M46+'ACP_PS_11(ii)'!C46+H46+M46</f>
        <v>1505635</v>
      </c>
      <c r="R46" s="287">
        <f>'ACP_Agri_9(ii)'!N46+ACP_MSME_10!D46+'ACP_PS_11(i)'!D46+'ACP_PS_11(i)'!I46+'ACP_PS_11(i)'!N46+'ACP_PS_11(ii)'!D46+I46+N46</f>
        <v>2540518</v>
      </c>
      <c r="S46" s="290">
        <f>'ACP_Agri_9(ii)'!O46+ACP_MSME_10!O46+'ACP_PS_11(i)'!E46+'ACP_PS_11(i)'!J46+'ACP_PS_11(i)'!O46+'ACP_PS_11(ii)'!E46+J46+O46</f>
        <v>1851195</v>
      </c>
      <c r="T46" s="290">
        <f>'ACP_Agri_9(ii)'!P46+ACP_MSME_10!P46+'ACP_PS_11(i)'!F46+'ACP_PS_11(i)'!K46+'ACP_PS_11(i)'!P46+'ACP_PS_11(ii)'!F46+K46+P46</f>
        <v>1658067.24</v>
      </c>
      <c r="U46" s="286">
        <f t="shared" si="2"/>
        <v>65.264927861168474</v>
      </c>
      <c r="V46" s="281"/>
      <c r="W46" s="281"/>
    </row>
    <row r="47" spans="1:23" s="151" customFormat="1" ht="12.75" customHeight="1" x14ac:dyDescent="0.2">
      <c r="A47" s="172"/>
      <c r="B47" s="177" t="s">
        <v>47</v>
      </c>
      <c r="C47" s="288">
        <f t="shared" ref="C47:F47" si="23">C46</f>
        <v>355</v>
      </c>
      <c r="D47" s="288">
        <f t="shared" si="23"/>
        <v>289</v>
      </c>
      <c r="E47" s="288">
        <f t="shared" si="23"/>
        <v>0</v>
      </c>
      <c r="F47" s="288">
        <f t="shared" si="23"/>
        <v>0</v>
      </c>
      <c r="G47" s="289">
        <f t="shared" si="9"/>
        <v>0</v>
      </c>
      <c r="H47" s="288">
        <f t="shared" ref="H47:K47" si="24">H46</f>
        <v>55</v>
      </c>
      <c r="I47" s="288">
        <f t="shared" si="24"/>
        <v>30</v>
      </c>
      <c r="J47" s="288">
        <f t="shared" si="24"/>
        <v>0</v>
      </c>
      <c r="K47" s="288">
        <f t="shared" si="24"/>
        <v>0</v>
      </c>
      <c r="L47" s="289">
        <f t="shared" si="13"/>
        <v>0</v>
      </c>
      <c r="M47" s="288">
        <f t="shared" ref="M47:P47" si="25">M46</f>
        <v>15497</v>
      </c>
      <c r="N47" s="288">
        <f t="shared" si="25"/>
        <v>10978</v>
      </c>
      <c r="O47" s="288">
        <f t="shared" si="25"/>
        <v>0</v>
      </c>
      <c r="P47" s="288">
        <f t="shared" si="25"/>
        <v>0</v>
      </c>
      <c r="Q47" s="290">
        <f>'ACP_Agri_9(ii)'!M47+ACP_MSME_10!C47+'ACP_PS_11(i)'!C47+'ACP_PS_11(i)'!H47+'ACP_PS_11(i)'!M47+'ACP_PS_11(ii)'!C47+H47+M47</f>
        <v>1505635</v>
      </c>
      <c r="R47" s="290">
        <f>'ACP_Agri_9(ii)'!N47+ACP_MSME_10!D47+'ACP_PS_11(i)'!D47+'ACP_PS_11(i)'!I47+'ACP_PS_11(i)'!N47+'ACP_PS_11(ii)'!D47+I47+N47</f>
        <v>2540518</v>
      </c>
      <c r="S47" s="290">
        <f>'ACP_Agri_9(ii)'!O47+ACP_MSME_10!O47+'ACP_PS_11(i)'!E47+'ACP_PS_11(i)'!J47+'ACP_PS_11(i)'!O47+'ACP_PS_11(ii)'!E47+J47+O47</f>
        <v>1851195</v>
      </c>
      <c r="T47" s="290">
        <f>'ACP_Agri_9(ii)'!P47+ACP_MSME_10!P47+'ACP_PS_11(i)'!F47+'ACP_PS_11(i)'!K47+'ACP_PS_11(i)'!P47+'ACP_PS_11(ii)'!F47+K47+P47</f>
        <v>1658067.24</v>
      </c>
      <c r="U47" s="289">
        <f t="shared" si="2"/>
        <v>65.264927861168474</v>
      </c>
      <c r="V47" s="282"/>
      <c r="W47" s="282"/>
    </row>
    <row r="48" spans="1:23" ht="12.75" customHeight="1" x14ac:dyDescent="0.2">
      <c r="A48" s="173">
        <v>38</v>
      </c>
      <c r="B48" s="174" t="s">
        <v>48</v>
      </c>
      <c r="C48" s="285">
        <v>1461</v>
      </c>
      <c r="D48" s="285">
        <v>1184</v>
      </c>
      <c r="E48" s="285">
        <v>0</v>
      </c>
      <c r="F48" s="285">
        <v>0</v>
      </c>
      <c r="G48" s="286">
        <f t="shared" si="9"/>
        <v>0</v>
      </c>
      <c r="H48" s="285">
        <v>217</v>
      </c>
      <c r="I48" s="285">
        <v>203</v>
      </c>
      <c r="J48" s="285">
        <v>0</v>
      </c>
      <c r="K48" s="285">
        <v>0</v>
      </c>
      <c r="L48" s="286">
        <f t="shared" si="13"/>
        <v>0</v>
      </c>
      <c r="M48" s="287">
        <v>6100</v>
      </c>
      <c r="N48" s="287">
        <v>4346</v>
      </c>
      <c r="O48" s="285">
        <v>43</v>
      </c>
      <c r="P48" s="285">
        <v>7.6999999999999993</v>
      </c>
      <c r="Q48" s="287">
        <f>'ACP_Agri_9(ii)'!M48+ACP_MSME_10!C48+'ACP_PS_11(i)'!C48+'ACP_PS_11(i)'!H48+'ACP_PS_11(i)'!M48+'ACP_PS_11(ii)'!C48+H48+M48</f>
        <v>93470</v>
      </c>
      <c r="R48" s="287">
        <f>'ACP_Agri_9(ii)'!N48+ACP_MSME_10!D48+'ACP_PS_11(i)'!D48+'ACP_PS_11(i)'!I48+'ACP_PS_11(i)'!N48+'ACP_PS_11(ii)'!D48+I48+N48</f>
        <v>451093</v>
      </c>
      <c r="S48" s="287">
        <f>'ACP_Agri_9(ii)'!O48+ACP_MSME_10!O48+'ACP_PS_11(i)'!E48+'ACP_PS_11(i)'!J48+'ACP_PS_11(i)'!O48+'ACP_PS_11(ii)'!E48+J48+O48</f>
        <v>18187</v>
      </c>
      <c r="T48" s="287">
        <f>'ACP_Agri_9(ii)'!P48+ACP_MSME_10!P48+'ACP_PS_11(i)'!F48+'ACP_PS_11(i)'!K48+'ACP_PS_11(i)'!P48+'ACP_PS_11(ii)'!F48+K48+P48</f>
        <v>161758.62000000005</v>
      </c>
      <c r="U48" s="286">
        <f t="shared" si="2"/>
        <v>35.85926183735949</v>
      </c>
      <c r="V48" s="281"/>
      <c r="W48" s="281"/>
    </row>
    <row r="49" spans="1:23" ht="12.75" customHeight="1" x14ac:dyDescent="0.2">
      <c r="A49" s="173">
        <v>39</v>
      </c>
      <c r="B49" s="174" t="s">
        <v>49</v>
      </c>
      <c r="C49" s="287">
        <v>0</v>
      </c>
      <c r="D49" s="287">
        <v>0</v>
      </c>
      <c r="E49" s="287">
        <v>0</v>
      </c>
      <c r="F49" s="287">
        <v>0</v>
      </c>
      <c r="G49" s="286" t="e">
        <f t="shared" si="9"/>
        <v>#DIV/0!</v>
      </c>
      <c r="H49" s="287">
        <v>64</v>
      </c>
      <c r="I49" s="287">
        <v>54</v>
      </c>
      <c r="J49" s="285">
        <v>0</v>
      </c>
      <c r="K49" s="285">
        <v>0</v>
      </c>
      <c r="L49" s="286">
        <f t="shared" si="13"/>
        <v>0</v>
      </c>
      <c r="M49" s="287">
        <v>3202</v>
      </c>
      <c r="N49" s="287">
        <v>2255</v>
      </c>
      <c r="O49" s="287">
        <v>10933</v>
      </c>
      <c r="P49" s="287">
        <v>4729.67</v>
      </c>
      <c r="Q49" s="287">
        <f>'ACP_Agri_9(ii)'!M49+ACP_MSME_10!C49+'ACP_PS_11(i)'!C49+'ACP_PS_11(i)'!H49+'ACP_PS_11(i)'!M49+'ACP_PS_11(ii)'!C49+H49+M49</f>
        <v>16239</v>
      </c>
      <c r="R49" s="287">
        <f>'ACP_Agri_9(ii)'!N49+ACP_MSME_10!D49+'ACP_PS_11(i)'!D49+'ACP_PS_11(i)'!I49+'ACP_PS_11(i)'!N49+'ACP_PS_11(ii)'!D49+I49+N49</f>
        <v>48599</v>
      </c>
      <c r="S49" s="287">
        <f>'ACP_Agri_9(ii)'!O49+ACP_MSME_10!O49+'ACP_PS_11(i)'!E49+'ACP_PS_11(i)'!J49+'ACP_PS_11(i)'!O49+'ACP_PS_11(ii)'!E49+J49+O49</f>
        <v>19517</v>
      </c>
      <c r="T49" s="287">
        <f>'ACP_Agri_9(ii)'!P49+ACP_MSME_10!P49+'ACP_PS_11(i)'!F49+'ACP_PS_11(i)'!K49+'ACP_PS_11(i)'!P49+'ACP_PS_11(ii)'!F49+K49+P49</f>
        <v>17188.010000000002</v>
      </c>
      <c r="U49" s="286">
        <f t="shared" si="2"/>
        <v>35.367003436284705</v>
      </c>
      <c r="V49" s="281"/>
      <c r="W49" s="281"/>
    </row>
    <row r="50" spans="1:23" ht="12.75" customHeight="1" x14ac:dyDescent="0.2">
      <c r="A50" s="173">
        <v>40</v>
      </c>
      <c r="B50" s="174" t="s">
        <v>50</v>
      </c>
      <c r="C50" s="287">
        <v>0</v>
      </c>
      <c r="D50" s="287">
        <v>0</v>
      </c>
      <c r="E50" s="287">
        <v>0</v>
      </c>
      <c r="F50" s="287">
        <v>0</v>
      </c>
      <c r="G50" s="286">
        <v>0</v>
      </c>
      <c r="H50" s="287">
        <v>0</v>
      </c>
      <c r="I50" s="287">
        <v>0</v>
      </c>
      <c r="J50" s="285">
        <v>0</v>
      </c>
      <c r="K50" s="285">
        <v>0</v>
      </c>
      <c r="L50" s="286">
        <v>0</v>
      </c>
      <c r="M50" s="287">
        <v>4214</v>
      </c>
      <c r="N50" s="287">
        <v>2984</v>
      </c>
      <c r="O50" s="287">
        <v>3950</v>
      </c>
      <c r="P50" s="287">
        <v>1622.2300000000005</v>
      </c>
      <c r="Q50" s="287">
        <f>'ACP_Agri_9(ii)'!M50+ACP_MSME_10!C50+'ACP_PS_11(i)'!C50+'ACP_PS_11(i)'!H50+'ACP_PS_11(i)'!M50+'ACP_PS_11(ii)'!C50+H50+M50</f>
        <v>102274</v>
      </c>
      <c r="R50" s="287">
        <f>'ACP_Agri_9(ii)'!N50+ACP_MSME_10!D50+'ACP_PS_11(i)'!D50+'ACP_PS_11(i)'!I50+'ACP_PS_11(i)'!N50+'ACP_PS_11(ii)'!D50+I50+N50</f>
        <v>150851</v>
      </c>
      <c r="S50" s="287">
        <f>'ACP_Agri_9(ii)'!O50+ACP_MSME_10!O50+'ACP_PS_11(i)'!E50+'ACP_PS_11(i)'!J50+'ACP_PS_11(i)'!O50+'ACP_PS_11(ii)'!E50+J50+O50</f>
        <v>78743</v>
      </c>
      <c r="T50" s="287">
        <f>'ACP_Agri_9(ii)'!P50+ACP_MSME_10!P50+'ACP_PS_11(i)'!F50+'ACP_PS_11(i)'!K50+'ACP_PS_11(i)'!P50+'ACP_PS_11(ii)'!F50+K50+P50</f>
        <v>41272.360000000008</v>
      </c>
      <c r="U50" s="286">
        <f t="shared" si="2"/>
        <v>27.359686047822031</v>
      </c>
      <c r="V50" s="281"/>
      <c r="W50" s="281"/>
    </row>
    <row r="51" spans="1:23" ht="12.75" customHeight="1" x14ac:dyDescent="0.2">
      <c r="A51" s="173">
        <v>41</v>
      </c>
      <c r="B51" s="174" t="s">
        <v>51</v>
      </c>
      <c r="C51" s="287">
        <v>16246</v>
      </c>
      <c r="D51" s="287">
        <v>13152</v>
      </c>
      <c r="E51" s="287">
        <v>0</v>
      </c>
      <c r="F51" s="287">
        <v>0</v>
      </c>
      <c r="G51" s="286">
        <v>0</v>
      </c>
      <c r="H51" s="287">
        <v>2446</v>
      </c>
      <c r="I51" s="287">
        <v>973</v>
      </c>
      <c r="J51" s="285">
        <v>0</v>
      </c>
      <c r="K51" s="285">
        <v>0</v>
      </c>
      <c r="L51" s="286">
        <f t="shared" ref="L51:L58" si="26">K51*100/I51</f>
        <v>0</v>
      </c>
      <c r="M51" s="287">
        <v>841</v>
      </c>
      <c r="N51" s="287">
        <v>584</v>
      </c>
      <c r="O51" s="287">
        <v>18295</v>
      </c>
      <c r="P51" s="287">
        <v>7126.0999999999985</v>
      </c>
      <c r="Q51" s="287">
        <f>'ACP_Agri_9(ii)'!M51+ACP_MSME_10!C51+'ACP_PS_11(i)'!C51+'ACP_PS_11(i)'!H51+'ACP_PS_11(i)'!M51+'ACP_PS_11(ii)'!C51+H51+M51</f>
        <v>53187</v>
      </c>
      <c r="R51" s="287">
        <f>'ACP_Agri_9(ii)'!N51+ACP_MSME_10!D51+'ACP_PS_11(i)'!D51+'ACP_PS_11(i)'!I51+'ACP_PS_11(i)'!N51+'ACP_PS_11(ii)'!D51+I51+N51</f>
        <v>79864</v>
      </c>
      <c r="S51" s="287">
        <f>'ACP_Agri_9(ii)'!O51+ACP_MSME_10!O51+'ACP_PS_11(i)'!E51+'ACP_PS_11(i)'!J51+'ACP_PS_11(i)'!O51+'ACP_PS_11(ii)'!E51+J51+O51</f>
        <v>81783</v>
      </c>
      <c r="T51" s="287">
        <f>'ACP_Agri_9(ii)'!P51+ACP_MSME_10!P51+'ACP_PS_11(i)'!F51+'ACP_PS_11(i)'!K51+'ACP_PS_11(i)'!P51+'ACP_PS_11(ii)'!F51+K51+P51</f>
        <v>34109.42</v>
      </c>
      <c r="U51" s="286">
        <f t="shared" si="2"/>
        <v>42.709380947610939</v>
      </c>
      <c r="V51" s="281"/>
      <c r="W51" s="281"/>
    </row>
    <row r="52" spans="1:23" ht="12.75" customHeight="1" x14ac:dyDescent="0.2">
      <c r="A52" s="173">
        <v>42</v>
      </c>
      <c r="B52" s="174" t="s">
        <v>52</v>
      </c>
      <c r="C52" s="285">
        <v>0</v>
      </c>
      <c r="D52" s="285">
        <v>0</v>
      </c>
      <c r="E52" s="285">
        <v>0</v>
      </c>
      <c r="F52" s="285">
        <v>0</v>
      </c>
      <c r="G52" s="286">
        <v>0</v>
      </c>
      <c r="H52" s="285">
        <v>63</v>
      </c>
      <c r="I52" s="285">
        <v>52</v>
      </c>
      <c r="J52" s="285">
        <v>0</v>
      </c>
      <c r="K52" s="285">
        <v>0</v>
      </c>
      <c r="L52" s="286">
        <f t="shared" si="26"/>
        <v>0</v>
      </c>
      <c r="M52" s="287">
        <v>20707</v>
      </c>
      <c r="N52" s="287">
        <f>14680-446</f>
        <v>14234</v>
      </c>
      <c r="O52" s="285">
        <v>25355</v>
      </c>
      <c r="P52" s="285">
        <v>15933.08</v>
      </c>
      <c r="Q52" s="287">
        <f>'ACP_Agri_9(ii)'!M52+ACP_MSME_10!C52+'ACP_PS_11(i)'!C52+'ACP_PS_11(i)'!H52+'ACP_PS_11(i)'!M52+'ACP_PS_11(ii)'!C52+H52+M52</f>
        <v>52790</v>
      </c>
      <c r="R52" s="287">
        <f>'ACP_Agri_9(ii)'!N52+ACP_MSME_10!D52+'ACP_PS_11(i)'!D52+'ACP_PS_11(i)'!I52+'ACP_PS_11(i)'!N52+'ACP_PS_11(ii)'!D52+I52+N52</f>
        <v>89740</v>
      </c>
      <c r="S52" s="287">
        <f>'ACP_Agri_9(ii)'!O52+ACP_MSME_10!O52+'ACP_PS_11(i)'!E52+'ACP_PS_11(i)'!J52+'ACP_PS_11(i)'!O52+'ACP_PS_11(ii)'!E52+J52+O52</f>
        <v>84739</v>
      </c>
      <c r="T52" s="287">
        <f>'ACP_Agri_9(ii)'!P52+ACP_MSME_10!P52+'ACP_PS_11(i)'!F52+'ACP_PS_11(i)'!K52+'ACP_PS_11(i)'!P52+'ACP_PS_11(ii)'!F52+K52+P52</f>
        <v>57574.69</v>
      </c>
      <c r="U52" s="286">
        <f t="shared" si="2"/>
        <v>64.157220860262981</v>
      </c>
      <c r="V52" s="281"/>
      <c r="W52" s="281"/>
    </row>
    <row r="53" spans="1:23" ht="12.75" customHeight="1" x14ac:dyDescent="0.2">
      <c r="A53" s="173">
        <v>43</v>
      </c>
      <c r="B53" s="174" t="s">
        <v>1012</v>
      </c>
      <c r="C53" s="285">
        <v>0</v>
      </c>
      <c r="D53" s="285">
        <v>0</v>
      </c>
      <c r="E53" s="285">
        <v>0</v>
      </c>
      <c r="F53" s="285">
        <v>0</v>
      </c>
      <c r="G53" s="286">
        <v>0</v>
      </c>
      <c r="H53" s="285">
        <v>0</v>
      </c>
      <c r="I53" s="285">
        <v>0</v>
      </c>
      <c r="J53" s="285">
        <v>0</v>
      </c>
      <c r="K53" s="285">
        <v>0</v>
      </c>
      <c r="L53" s="286" t="e">
        <f t="shared" si="26"/>
        <v>#DIV/0!</v>
      </c>
      <c r="M53" s="287">
        <v>0</v>
      </c>
      <c r="N53" s="287">
        <v>0</v>
      </c>
      <c r="O53" s="285">
        <v>0</v>
      </c>
      <c r="P53" s="285">
        <v>0</v>
      </c>
      <c r="Q53" s="287">
        <f>'ACP_Agri_9(ii)'!M53+ACP_MSME_10!C53+'ACP_PS_11(i)'!C53+'ACP_PS_11(i)'!H53+'ACP_PS_11(i)'!M53+'ACP_PS_11(ii)'!C53+H53+M53</f>
        <v>0</v>
      </c>
      <c r="R53" s="287">
        <f>'ACP_Agri_9(ii)'!N53+ACP_MSME_10!D53+'ACP_PS_11(i)'!D53+'ACP_PS_11(i)'!I53+'ACP_PS_11(i)'!N53+'ACP_PS_11(ii)'!D53+I53+N53</f>
        <v>0</v>
      </c>
      <c r="S53" s="287">
        <f>'ACP_Agri_9(ii)'!O53+ACP_MSME_10!O53+'ACP_PS_11(i)'!E53+'ACP_PS_11(i)'!J53+'ACP_PS_11(i)'!O53+'ACP_PS_11(ii)'!E53+J53+O53</f>
        <v>15110</v>
      </c>
      <c r="T53" s="287">
        <f>'ACP_Agri_9(ii)'!P53+ACP_MSME_10!P53+'ACP_PS_11(i)'!F53+'ACP_PS_11(i)'!K53+'ACP_PS_11(i)'!P53+'ACP_PS_11(ii)'!F53+K53+P53</f>
        <v>1753.6399999999999</v>
      </c>
      <c r="U53" s="286" t="e">
        <f t="shared" si="2"/>
        <v>#DIV/0!</v>
      </c>
      <c r="V53" s="281"/>
      <c r="W53" s="281"/>
    </row>
    <row r="54" spans="1:23" ht="12.75" customHeight="1" x14ac:dyDescent="0.2">
      <c r="A54" s="173">
        <v>44</v>
      </c>
      <c r="B54" s="174" t="s">
        <v>53</v>
      </c>
      <c r="C54" s="285">
        <v>0</v>
      </c>
      <c r="D54" s="285">
        <v>0</v>
      </c>
      <c r="E54" s="285">
        <v>0</v>
      </c>
      <c r="F54" s="285">
        <v>0</v>
      </c>
      <c r="G54" s="286">
        <v>0</v>
      </c>
      <c r="H54" s="285">
        <v>11</v>
      </c>
      <c r="I54" s="285">
        <v>12</v>
      </c>
      <c r="J54" s="285">
        <v>0</v>
      </c>
      <c r="K54" s="285">
        <v>0</v>
      </c>
      <c r="L54" s="286">
        <f t="shared" si="26"/>
        <v>0</v>
      </c>
      <c r="M54" s="287">
        <v>7542</v>
      </c>
      <c r="N54" s="287">
        <v>5372</v>
      </c>
      <c r="O54" s="285">
        <v>10430</v>
      </c>
      <c r="P54" s="285">
        <v>5088.0199999999995</v>
      </c>
      <c r="Q54" s="287">
        <f>'ACP_Agri_9(ii)'!M54+ACP_MSME_10!C54+'ACP_PS_11(i)'!C54+'ACP_PS_11(i)'!H54+'ACP_PS_11(i)'!M54+'ACP_PS_11(ii)'!C54+H54+M54</f>
        <v>29314</v>
      </c>
      <c r="R54" s="287">
        <f>'ACP_Agri_9(ii)'!N54+ACP_MSME_10!D54+'ACP_PS_11(i)'!D54+'ACP_PS_11(i)'!I54+'ACP_PS_11(i)'!N54+'ACP_PS_11(ii)'!D54+I54+N54</f>
        <v>53618</v>
      </c>
      <c r="S54" s="287">
        <f>'ACP_Agri_9(ii)'!O54+ACP_MSME_10!O54+'ACP_PS_11(i)'!E54+'ACP_PS_11(i)'!J54+'ACP_PS_11(i)'!O54+'ACP_PS_11(ii)'!E54+J54+O54</f>
        <v>27784</v>
      </c>
      <c r="T54" s="287">
        <f>'ACP_Agri_9(ii)'!P54+ACP_MSME_10!P54+'ACP_PS_11(i)'!F54+'ACP_PS_11(i)'!K54+'ACP_PS_11(i)'!P54+'ACP_PS_11(ii)'!F54+K54+P54</f>
        <v>12828.23</v>
      </c>
      <c r="U54" s="286">
        <f t="shared" si="2"/>
        <v>23.925230333097094</v>
      </c>
      <c r="V54" s="281"/>
      <c r="W54" s="281"/>
    </row>
    <row r="55" spans="1:23" ht="12.75" customHeight="1" x14ac:dyDescent="0.2">
      <c r="A55" s="173">
        <v>45</v>
      </c>
      <c r="B55" s="174" t="s">
        <v>54</v>
      </c>
      <c r="C55" s="287">
        <v>0</v>
      </c>
      <c r="D55" s="287">
        <v>0</v>
      </c>
      <c r="E55" s="287">
        <v>0</v>
      </c>
      <c r="F55" s="287">
        <v>0</v>
      </c>
      <c r="G55" s="286">
        <v>0</v>
      </c>
      <c r="H55" s="287">
        <v>9</v>
      </c>
      <c r="I55" s="287">
        <v>24</v>
      </c>
      <c r="J55" s="285">
        <v>0</v>
      </c>
      <c r="K55" s="285">
        <v>0</v>
      </c>
      <c r="L55" s="286">
        <f t="shared" si="26"/>
        <v>0</v>
      </c>
      <c r="M55" s="287">
        <v>5325</v>
      </c>
      <c r="N55" s="287">
        <v>3796</v>
      </c>
      <c r="O55" s="287">
        <v>5090</v>
      </c>
      <c r="P55" s="287">
        <v>2732.7999999999997</v>
      </c>
      <c r="Q55" s="287">
        <f>'ACP_Agri_9(ii)'!M55+ACP_MSME_10!C55+'ACP_PS_11(i)'!C55+'ACP_PS_11(i)'!H55+'ACP_PS_11(i)'!M55+'ACP_PS_11(ii)'!C55+H55+M55</f>
        <v>10042</v>
      </c>
      <c r="R55" s="287">
        <f>'ACP_Agri_9(ii)'!N55+ACP_MSME_10!D55+'ACP_PS_11(i)'!D55+'ACP_PS_11(i)'!I55+'ACP_PS_11(i)'!N55+'ACP_PS_11(ii)'!D55+I55+N55</f>
        <v>23628</v>
      </c>
      <c r="S55" s="287">
        <f>'ACP_Agri_9(ii)'!O55+ACP_MSME_10!O55+'ACP_PS_11(i)'!E55+'ACP_PS_11(i)'!J55+'ACP_PS_11(i)'!O55+'ACP_PS_11(ii)'!E55+J55+O55</f>
        <v>19061</v>
      </c>
      <c r="T55" s="287">
        <f>'ACP_Agri_9(ii)'!P55+ACP_MSME_10!P55+'ACP_PS_11(i)'!F55+'ACP_PS_11(i)'!K55+'ACP_PS_11(i)'!P55+'ACP_PS_11(ii)'!F55+K55+P55</f>
        <v>12325.36</v>
      </c>
      <c r="U55" s="286">
        <f t="shared" si="2"/>
        <v>52.164211951921452</v>
      </c>
      <c r="V55" s="281"/>
      <c r="W55" s="281"/>
    </row>
    <row r="56" spans="1:23" ht="12.75" customHeight="1" x14ac:dyDescent="0.2">
      <c r="A56" s="173">
        <v>46</v>
      </c>
      <c r="B56" s="174" t="s">
        <v>55</v>
      </c>
      <c r="C56" s="287">
        <v>64</v>
      </c>
      <c r="D56" s="287">
        <v>54</v>
      </c>
      <c r="E56" s="287">
        <v>0</v>
      </c>
      <c r="F56" s="287">
        <v>0</v>
      </c>
      <c r="G56" s="286">
        <v>0</v>
      </c>
      <c r="H56" s="287">
        <v>0</v>
      </c>
      <c r="I56" s="287">
        <v>0</v>
      </c>
      <c r="J56" s="285">
        <v>0</v>
      </c>
      <c r="K56" s="285">
        <v>0</v>
      </c>
      <c r="L56" s="286" t="e">
        <f t="shared" si="26"/>
        <v>#DIV/0!</v>
      </c>
      <c r="M56" s="287">
        <v>28270</v>
      </c>
      <c r="N56" s="287">
        <v>20155</v>
      </c>
      <c r="O56" s="287">
        <v>22804</v>
      </c>
      <c r="P56" s="287">
        <v>10112.74</v>
      </c>
      <c r="Q56" s="287">
        <f>'ACP_Agri_9(ii)'!M56+ACP_MSME_10!C56+'ACP_PS_11(i)'!C56+'ACP_PS_11(i)'!H56+'ACP_PS_11(i)'!M56+'ACP_PS_11(ii)'!C56+H56+M56</f>
        <v>34197</v>
      </c>
      <c r="R56" s="287">
        <f>'ACP_Agri_9(ii)'!N56+ACP_MSME_10!D56+'ACP_PS_11(i)'!D56+'ACP_PS_11(i)'!I56+'ACP_PS_11(i)'!N56+'ACP_PS_11(ii)'!D56+I56+N56</f>
        <v>53153</v>
      </c>
      <c r="S56" s="287">
        <f>'ACP_Agri_9(ii)'!O56+ACP_MSME_10!O56+'ACP_PS_11(i)'!E56+'ACP_PS_11(i)'!J56+'ACP_PS_11(i)'!O56+'ACP_PS_11(ii)'!E56+J56+O56</f>
        <v>34015</v>
      </c>
      <c r="T56" s="287">
        <f>'ACP_Agri_9(ii)'!P56+ACP_MSME_10!P56+'ACP_PS_11(i)'!F56+'ACP_PS_11(i)'!K56+'ACP_PS_11(i)'!P56+'ACP_PS_11(ii)'!F56+K56+P56</f>
        <v>19874.169999999998</v>
      </c>
      <c r="U56" s="286">
        <f t="shared" si="2"/>
        <v>37.390495362444263</v>
      </c>
      <c r="V56" s="281"/>
      <c r="W56" s="281"/>
    </row>
    <row r="57" spans="1:23" s="151" customFormat="1" ht="12.75" customHeight="1" x14ac:dyDescent="0.2">
      <c r="A57" s="172"/>
      <c r="B57" s="177" t="s">
        <v>56</v>
      </c>
      <c r="C57" s="290">
        <f>SUM(C48:C56)</f>
        <v>17771</v>
      </c>
      <c r="D57" s="290">
        <f>SUM(D48:D56)</f>
        <v>14390</v>
      </c>
      <c r="E57" s="290">
        <f>SUM(E48:E56)</f>
        <v>0</v>
      </c>
      <c r="F57" s="290">
        <f>SUM(F48:F56)</f>
        <v>0</v>
      </c>
      <c r="G57" s="289">
        <f t="shared" ref="G57:G58" si="27">F57*100/D57</f>
        <v>0</v>
      </c>
      <c r="H57" s="290">
        <f>SUM(H48:H56)</f>
        <v>2810</v>
      </c>
      <c r="I57" s="290">
        <f>SUM(I48:I56)</f>
        <v>1318</v>
      </c>
      <c r="J57" s="290">
        <f>SUM(J48:J56)</f>
        <v>0</v>
      </c>
      <c r="K57" s="290">
        <f>SUM(K48:K56)</f>
        <v>0</v>
      </c>
      <c r="L57" s="289">
        <f t="shared" si="26"/>
        <v>0</v>
      </c>
      <c r="M57" s="290">
        <f>SUM(M48:M56)</f>
        <v>76201</v>
      </c>
      <c r="N57" s="290">
        <f>SUM(N48:N56)</f>
        <v>53726</v>
      </c>
      <c r="O57" s="290">
        <f>SUM(O48:O56)</f>
        <v>96900</v>
      </c>
      <c r="P57" s="290">
        <f>SUM(P48:P56)</f>
        <v>47352.34</v>
      </c>
      <c r="Q57" s="290">
        <f>'ACP_Agri_9(ii)'!M57+ACP_MSME_10!C57+'ACP_PS_11(i)'!C57+'ACP_PS_11(i)'!H57+'ACP_PS_11(i)'!M57+'ACP_PS_11(ii)'!C57+H57+M57</f>
        <v>408888</v>
      </c>
      <c r="R57" s="290">
        <f>'ACP_Agri_9(ii)'!N57+ACP_MSME_10!D57+'ACP_PS_11(i)'!D57+'ACP_PS_11(i)'!I57+'ACP_PS_11(i)'!N57+'ACP_PS_11(ii)'!D57+I57+N57</f>
        <v>974111</v>
      </c>
      <c r="S57" s="290">
        <f>'ACP_Agri_9(ii)'!O57+ACP_MSME_10!O57+'ACP_PS_11(i)'!E57+'ACP_PS_11(i)'!J57+'ACP_PS_11(i)'!O57+'ACP_PS_11(ii)'!E57+J57+O57</f>
        <v>386915</v>
      </c>
      <c r="T57" s="290">
        <f>'ACP_Agri_9(ii)'!P57+ACP_MSME_10!P57+'ACP_PS_11(i)'!F57+'ACP_PS_11(i)'!K57+'ACP_PS_11(i)'!P57+'ACP_PS_11(ii)'!F57+K57+P57</f>
        <v>358684.5</v>
      </c>
      <c r="U57" s="289">
        <f t="shared" si="2"/>
        <v>36.82172770864922</v>
      </c>
      <c r="V57" s="282"/>
      <c r="W57" s="282"/>
    </row>
    <row r="58" spans="1:23" s="151" customFormat="1" ht="12.75" customHeight="1" x14ac:dyDescent="0.2">
      <c r="A58" s="177"/>
      <c r="B58" s="177" t="s">
        <v>6</v>
      </c>
      <c r="C58" s="290">
        <f>C57+C47+C45+C42</f>
        <v>65696</v>
      </c>
      <c r="D58" s="290">
        <f>D57+D47+D45+D42</f>
        <v>61521</v>
      </c>
      <c r="E58" s="290">
        <f>E57+E47+E45+E42</f>
        <v>807</v>
      </c>
      <c r="F58" s="290">
        <f>F57+F47+F45+F42</f>
        <v>4336.55</v>
      </c>
      <c r="G58" s="289">
        <f t="shared" si="27"/>
        <v>7.0488938736366444</v>
      </c>
      <c r="H58" s="290">
        <f>H57+H47+H45+H42</f>
        <v>11296</v>
      </c>
      <c r="I58" s="290">
        <f>I57+I47+I45+I42</f>
        <v>8465</v>
      </c>
      <c r="J58" s="290">
        <f>J57+J47+J45+J42</f>
        <v>7</v>
      </c>
      <c r="K58" s="290">
        <f>K57+K47+K45+K42</f>
        <v>39.119999999999997</v>
      </c>
      <c r="L58" s="289">
        <f t="shared" si="26"/>
        <v>0.46213821618428819</v>
      </c>
      <c r="M58" s="290">
        <f>M57+M47+M45+M42</f>
        <v>655941</v>
      </c>
      <c r="N58" s="290">
        <f>N57+N47+N45+N42</f>
        <v>461656</v>
      </c>
      <c r="O58" s="290">
        <f>O57+O47+O45+O42</f>
        <v>351610</v>
      </c>
      <c r="P58" s="290">
        <f>P57+P47+P45+P42</f>
        <v>232643</v>
      </c>
      <c r="Q58" s="290">
        <f>'ACP_Agri_9(ii)'!M58+ACP_MSME_10!C58+'ACP_PS_11(i)'!C58+'ACP_PS_11(i)'!H58+'ACP_PS_11(i)'!M58+'ACP_PS_11(ii)'!C58+H58+M58</f>
        <v>9219345</v>
      </c>
      <c r="R58" s="290">
        <f>'ACP_Agri_9(ii)'!N58+ACP_MSME_10!D58+'ACP_PS_11(i)'!D58+'ACP_PS_11(i)'!I58+'ACP_PS_11(i)'!N58+'ACP_PS_11(ii)'!D58+I58+N58</f>
        <v>23540900</v>
      </c>
      <c r="S58" s="290">
        <f>'ACP_Agri_9(ii)'!O58+ACP_MSME_10!O58+'ACP_PS_11(i)'!E58+'ACP_PS_11(i)'!J58+'ACP_PS_11(i)'!O58+'ACP_PS_11(ii)'!E58+J58+O58</f>
        <v>5585215</v>
      </c>
      <c r="T58" s="290">
        <f>'ACP_Agri_9(ii)'!P58+ACP_MSME_10!P58+'ACP_PS_11(i)'!F58+'ACP_PS_11(i)'!K58+'ACP_PS_11(i)'!P58+'ACP_PS_11(ii)'!F58+K58+P58</f>
        <v>12899608.880000003</v>
      </c>
      <c r="U58" s="289">
        <f t="shared" si="2"/>
        <v>54.796583308199779</v>
      </c>
      <c r="V58" s="282"/>
      <c r="W58" s="282"/>
    </row>
    <row r="59" spans="1:23" ht="13.5" customHeight="1" x14ac:dyDescent="0.2">
      <c r="A59" s="84"/>
      <c r="B59" s="84"/>
      <c r="C59" s="144"/>
      <c r="D59" s="144"/>
      <c r="E59" s="144"/>
      <c r="F59" s="144"/>
      <c r="G59" s="152"/>
      <c r="H59" s="144"/>
      <c r="I59" s="144"/>
      <c r="J59" s="144"/>
      <c r="K59" s="145" t="s">
        <v>1055</v>
      </c>
      <c r="L59" s="152"/>
      <c r="M59" s="145"/>
      <c r="N59" s="144"/>
      <c r="O59" s="144"/>
      <c r="P59" s="144"/>
      <c r="Q59" s="144">
        <v>92270000</v>
      </c>
      <c r="R59" s="144"/>
      <c r="S59" s="145"/>
      <c r="T59" s="145"/>
      <c r="U59" s="152"/>
      <c r="V59" s="281"/>
      <c r="W59" s="281"/>
    </row>
    <row r="60" spans="1:23" ht="13.5" customHeight="1" x14ac:dyDescent="0.2">
      <c r="A60" s="84"/>
      <c r="B60" s="84"/>
      <c r="C60" s="144"/>
      <c r="D60" s="144"/>
      <c r="E60" s="144"/>
      <c r="F60" s="144"/>
      <c r="G60" s="152"/>
      <c r="H60" s="144"/>
      <c r="I60" s="144"/>
      <c r="J60" s="144"/>
      <c r="K60" s="144"/>
      <c r="L60" s="152"/>
      <c r="M60" s="144"/>
      <c r="N60" s="144"/>
      <c r="O60" s="144"/>
      <c r="P60" s="144"/>
      <c r="Q60" s="144">
        <f>Q58-Q59</f>
        <v>-83050655</v>
      </c>
      <c r="R60" s="144"/>
      <c r="S60" s="145"/>
      <c r="T60" s="145"/>
      <c r="U60" s="152"/>
      <c r="V60" s="281"/>
      <c r="W60" s="281"/>
    </row>
    <row r="61" spans="1:23" ht="13.5" customHeight="1" x14ac:dyDescent="0.2">
      <c r="A61" s="84"/>
      <c r="B61" s="84"/>
      <c r="C61" s="144"/>
      <c r="D61" s="144"/>
      <c r="E61" s="144"/>
      <c r="F61" s="144"/>
      <c r="G61" s="152"/>
      <c r="H61" s="144"/>
      <c r="I61" s="144"/>
      <c r="J61" s="144"/>
      <c r="K61" s="144"/>
      <c r="L61" s="152"/>
      <c r="M61" s="144"/>
      <c r="N61" s="144"/>
      <c r="O61" s="144"/>
      <c r="P61" s="144"/>
      <c r="Q61" s="144"/>
      <c r="R61" s="144"/>
      <c r="S61" s="145"/>
      <c r="T61" s="145"/>
      <c r="U61" s="152"/>
      <c r="V61" s="281"/>
      <c r="W61" s="281"/>
    </row>
    <row r="62" spans="1:23" ht="13.5" customHeight="1" x14ac:dyDescent="0.2">
      <c r="A62" s="84"/>
      <c r="B62" s="8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5"/>
      <c r="T62" s="145"/>
      <c r="U62" s="152"/>
      <c r="V62" s="281"/>
      <c r="W62" s="281"/>
    </row>
    <row r="63" spans="1:23" ht="13.5" customHeight="1" x14ac:dyDescent="0.2">
      <c r="A63" s="84"/>
      <c r="B63" s="8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/>
      <c r="V63" s="281"/>
      <c r="W63" s="281"/>
    </row>
    <row r="64" spans="1:23" ht="13.5" customHeight="1" x14ac:dyDescent="0.2">
      <c r="A64" s="84"/>
      <c r="B64" s="84"/>
      <c r="C64" s="144"/>
      <c r="D64" s="144"/>
      <c r="E64" s="144"/>
      <c r="F64" s="144"/>
      <c r="G64" s="152"/>
      <c r="H64" s="144"/>
      <c r="I64" s="144"/>
      <c r="J64" s="144"/>
      <c r="K64" s="144"/>
      <c r="L64" s="152"/>
      <c r="M64" s="144"/>
      <c r="N64" s="144"/>
      <c r="O64" s="144"/>
      <c r="P64" s="144"/>
      <c r="Q64" s="144"/>
      <c r="R64" s="144"/>
      <c r="S64" s="145"/>
      <c r="T64" s="145"/>
      <c r="U64" s="152"/>
      <c r="V64" s="281"/>
      <c r="W64" s="281"/>
    </row>
    <row r="65" spans="1:23" ht="13.5" customHeight="1" x14ac:dyDescent="0.2">
      <c r="A65" s="84"/>
      <c r="B65" s="84"/>
      <c r="C65" s="144"/>
      <c r="D65" s="144"/>
      <c r="E65" s="144"/>
      <c r="F65" s="144"/>
      <c r="G65" s="152"/>
      <c r="H65" s="144"/>
      <c r="I65" s="144"/>
      <c r="J65" s="144"/>
      <c r="K65" s="144"/>
      <c r="L65" s="152"/>
      <c r="M65" s="144"/>
      <c r="N65" s="144"/>
      <c r="O65" s="144"/>
      <c r="P65" s="144"/>
      <c r="Q65" s="144"/>
      <c r="R65" s="144"/>
      <c r="S65" s="145"/>
      <c r="T65" s="145"/>
      <c r="U65" s="152"/>
      <c r="V65" s="281"/>
      <c r="W65" s="281"/>
    </row>
    <row r="66" spans="1:23" ht="13.5" customHeight="1" x14ac:dyDescent="0.2">
      <c r="A66" s="84"/>
      <c r="B66" s="84"/>
      <c r="C66" s="144"/>
      <c r="D66" s="144"/>
      <c r="E66" s="144"/>
      <c r="F66" s="144"/>
      <c r="G66" s="152"/>
      <c r="H66" s="144"/>
      <c r="I66" s="144"/>
      <c r="J66" s="144"/>
      <c r="K66" s="144"/>
      <c r="L66" s="152"/>
      <c r="M66" s="144"/>
      <c r="N66" s="144"/>
      <c r="O66" s="144"/>
      <c r="P66" s="144"/>
      <c r="Q66" s="144"/>
      <c r="R66" s="144"/>
      <c r="S66" s="145"/>
      <c r="T66" s="145"/>
      <c r="U66" s="152"/>
      <c r="V66" s="281"/>
      <c r="W66" s="281"/>
    </row>
    <row r="67" spans="1:23" ht="13.5" customHeight="1" x14ac:dyDescent="0.2">
      <c r="A67" s="84"/>
      <c r="B67" s="84"/>
      <c r="C67" s="144"/>
      <c r="D67" s="144"/>
      <c r="E67" s="144"/>
      <c r="F67" s="144"/>
      <c r="G67" s="152"/>
      <c r="H67" s="144"/>
      <c r="I67" s="144"/>
      <c r="J67" s="144"/>
      <c r="K67" s="144"/>
      <c r="L67" s="152"/>
      <c r="M67" s="144"/>
      <c r="N67" s="144"/>
      <c r="O67" s="144"/>
      <c r="P67" s="144"/>
      <c r="Q67" s="144"/>
      <c r="R67" s="144"/>
      <c r="S67" s="145"/>
      <c r="T67" s="145"/>
      <c r="U67" s="152"/>
      <c r="V67" s="281"/>
      <c r="W67" s="281"/>
    </row>
    <row r="68" spans="1:23" ht="13.5" customHeight="1" x14ac:dyDescent="0.2">
      <c r="A68" s="84"/>
      <c r="B68" s="84"/>
      <c r="C68" s="144"/>
      <c r="D68" s="144"/>
      <c r="E68" s="144"/>
      <c r="F68" s="144"/>
      <c r="G68" s="152"/>
      <c r="H68" s="144"/>
      <c r="I68" s="144"/>
      <c r="J68" s="144"/>
      <c r="K68" s="144"/>
      <c r="L68" s="152"/>
      <c r="M68" s="144"/>
      <c r="N68" s="144"/>
      <c r="O68" s="144"/>
      <c r="P68" s="144"/>
      <c r="Q68" s="144"/>
      <c r="R68" s="144"/>
      <c r="S68" s="145"/>
      <c r="T68" s="145"/>
      <c r="U68" s="152"/>
      <c r="V68" s="281"/>
      <c r="W68" s="281"/>
    </row>
    <row r="69" spans="1:23" ht="13.5" customHeight="1" x14ac:dyDescent="0.2">
      <c r="A69" s="84"/>
      <c r="B69" s="84"/>
      <c r="C69" s="144"/>
      <c r="D69" s="144"/>
      <c r="E69" s="144"/>
      <c r="F69" s="144"/>
      <c r="G69" s="152"/>
      <c r="H69" s="144"/>
      <c r="I69" s="144"/>
      <c r="J69" s="144"/>
      <c r="K69" s="144"/>
      <c r="L69" s="152"/>
      <c r="M69" s="144"/>
      <c r="N69" s="144"/>
      <c r="O69" s="144"/>
      <c r="P69" s="144"/>
      <c r="Q69" s="144"/>
      <c r="R69" s="144"/>
      <c r="S69" s="145"/>
      <c r="T69" s="145"/>
      <c r="U69" s="152"/>
      <c r="V69" s="281"/>
      <c r="W69" s="281"/>
    </row>
    <row r="70" spans="1:23" ht="13.5" customHeight="1" x14ac:dyDescent="0.2">
      <c r="A70" s="84"/>
      <c r="B70" s="84"/>
      <c r="C70" s="144"/>
      <c r="D70" s="144"/>
      <c r="E70" s="144"/>
      <c r="F70" s="144"/>
      <c r="G70" s="152"/>
      <c r="H70" s="144"/>
      <c r="I70" s="144"/>
      <c r="J70" s="144"/>
      <c r="K70" s="144"/>
      <c r="L70" s="152"/>
      <c r="M70" s="144"/>
      <c r="N70" s="144"/>
      <c r="O70" s="144"/>
      <c r="P70" s="144"/>
      <c r="Q70" s="144"/>
      <c r="R70" s="144"/>
      <c r="S70" s="145"/>
      <c r="T70" s="145"/>
      <c r="U70" s="152"/>
      <c r="V70" s="281"/>
      <c r="W70" s="281"/>
    </row>
    <row r="71" spans="1:23" ht="13.5" customHeight="1" x14ac:dyDescent="0.2">
      <c r="A71" s="84"/>
      <c r="B71" s="84"/>
      <c r="C71" s="144"/>
      <c r="D71" s="144"/>
      <c r="E71" s="144"/>
      <c r="F71" s="144"/>
      <c r="G71" s="152"/>
      <c r="H71" s="144"/>
      <c r="I71" s="144"/>
      <c r="J71" s="144"/>
      <c r="K71" s="144"/>
      <c r="L71" s="152"/>
      <c r="M71" s="144"/>
      <c r="N71" s="144"/>
      <c r="O71" s="144"/>
      <c r="P71" s="144"/>
      <c r="Q71" s="144"/>
      <c r="R71" s="144"/>
      <c r="S71" s="145"/>
      <c r="T71" s="145"/>
      <c r="U71" s="152"/>
      <c r="V71" s="281"/>
      <c r="W71" s="281"/>
    </row>
    <row r="72" spans="1:23" ht="13.5" customHeight="1" x14ac:dyDescent="0.2">
      <c r="A72" s="84"/>
      <c r="B72" s="84"/>
      <c r="C72" s="144"/>
      <c r="D72" s="144"/>
      <c r="E72" s="144"/>
      <c r="F72" s="144"/>
      <c r="G72" s="152"/>
      <c r="H72" s="144"/>
      <c r="I72" s="144"/>
      <c r="J72" s="144"/>
      <c r="K72" s="144"/>
      <c r="L72" s="152"/>
      <c r="M72" s="144"/>
      <c r="N72" s="144"/>
      <c r="O72" s="144"/>
      <c r="P72" s="144"/>
      <c r="Q72" s="144"/>
      <c r="R72" s="144"/>
      <c r="S72" s="145"/>
      <c r="T72" s="145"/>
      <c r="U72" s="152"/>
      <c r="V72" s="281"/>
      <c r="W72" s="281"/>
    </row>
    <row r="73" spans="1:23" ht="13.5" customHeight="1" x14ac:dyDescent="0.2">
      <c r="A73" s="84"/>
      <c r="B73" s="84"/>
      <c r="C73" s="144"/>
      <c r="D73" s="144"/>
      <c r="E73" s="144"/>
      <c r="F73" s="144"/>
      <c r="G73" s="152"/>
      <c r="H73" s="144"/>
      <c r="I73" s="144"/>
      <c r="J73" s="144"/>
      <c r="K73" s="144"/>
      <c r="L73" s="152"/>
      <c r="M73" s="144"/>
      <c r="N73" s="144"/>
      <c r="O73" s="144"/>
      <c r="P73" s="144"/>
      <c r="Q73" s="144"/>
      <c r="R73" s="144"/>
      <c r="S73" s="145"/>
      <c r="T73" s="145"/>
      <c r="U73" s="152"/>
      <c r="V73" s="281"/>
      <c r="W73" s="281"/>
    </row>
    <row r="74" spans="1:23" ht="13.5" customHeight="1" x14ac:dyDescent="0.2">
      <c r="A74" s="84"/>
      <c r="B74" s="84"/>
      <c r="C74" s="144"/>
      <c r="D74" s="144"/>
      <c r="E74" s="144"/>
      <c r="F74" s="144"/>
      <c r="G74" s="152"/>
      <c r="H74" s="144"/>
      <c r="I74" s="144"/>
      <c r="J74" s="144"/>
      <c r="K74" s="144"/>
      <c r="L74" s="152"/>
      <c r="M74" s="144"/>
      <c r="N74" s="144"/>
      <c r="O74" s="144"/>
      <c r="P74" s="144"/>
      <c r="Q74" s="144"/>
      <c r="R74" s="144"/>
      <c r="S74" s="145"/>
      <c r="T74" s="145"/>
      <c r="U74" s="152"/>
      <c r="V74" s="281"/>
      <c r="W74" s="281"/>
    </row>
    <row r="75" spans="1:23" ht="13.5" customHeight="1" x14ac:dyDescent="0.2">
      <c r="A75" s="84"/>
      <c r="B75" s="84"/>
      <c r="C75" s="144"/>
      <c r="D75" s="144"/>
      <c r="E75" s="144"/>
      <c r="F75" s="144"/>
      <c r="G75" s="152"/>
      <c r="H75" s="144"/>
      <c r="I75" s="144"/>
      <c r="J75" s="144"/>
      <c r="K75" s="144"/>
      <c r="L75" s="152"/>
      <c r="M75" s="144"/>
      <c r="N75" s="144"/>
      <c r="O75" s="144"/>
      <c r="P75" s="144"/>
      <c r="Q75" s="144"/>
      <c r="R75" s="144"/>
      <c r="S75" s="145"/>
      <c r="T75" s="145"/>
      <c r="U75" s="152"/>
      <c r="V75" s="281"/>
      <c r="W75" s="281"/>
    </row>
    <row r="76" spans="1:23" ht="13.5" customHeight="1" x14ac:dyDescent="0.2">
      <c r="A76" s="84"/>
      <c r="B76" s="84"/>
      <c r="C76" s="144"/>
      <c r="D76" s="144"/>
      <c r="E76" s="144"/>
      <c r="F76" s="144"/>
      <c r="G76" s="152"/>
      <c r="H76" s="144"/>
      <c r="I76" s="144"/>
      <c r="J76" s="144"/>
      <c r="K76" s="144"/>
      <c r="L76" s="152"/>
      <c r="M76" s="144"/>
      <c r="N76" s="144"/>
      <c r="O76" s="144"/>
      <c r="P76" s="144"/>
      <c r="Q76" s="144"/>
      <c r="R76" s="144"/>
      <c r="S76" s="145"/>
      <c r="T76" s="145"/>
      <c r="U76" s="152"/>
      <c r="V76" s="281"/>
      <c r="W76" s="281"/>
    </row>
    <row r="77" spans="1:23" ht="13.5" customHeight="1" x14ac:dyDescent="0.2">
      <c r="A77" s="84"/>
      <c r="B77" s="84"/>
      <c r="C77" s="144"/>
      <c r="D77" s="144"/>
      <c r="E77" s="144"/>
      <c r="F77" s="144"/>
      <c r="G77" s="152"/>
      <c r="H77" s="144"/>
      <c r="I77" s="144"/>
      <c r="J77" s="144"/>
      <c r="K77" s="144"/>
      <c r="L77" s="152"/>
      <c r="M77" s="144"/>
      <c r="N77" s="144"/>
      <c r="O77" s="144"/>
      <c r="P77" s="144"/>
      <c r="Q77" s="144"/>
      <c r="R77" s="144"/>
      <c r="S77" s="145"/>
      <c r="T77" s="145"/>
      <c r="U77" s="152"/>
      <c r="V77" s="281"/>
      <c r="W77" s="281"/>
    </row>
    <row r="78" spans="1:23" ht="13.5" customHeight="1" x14ac:dyDescent="0.2">
      <c r="A78" s="84"/>
      <c r="B78" s="84"/>
      <c r="C78" s="144"/>
      <c r="D78" s="144"/>
      <c r="E78" s="144"/>
      <c r="F78" s="144"/>
      <c r="G78" s="152"/>
      <c r="H78" s="144"/>
      <c r="I78" s="144"/>
      <c r="J78" s="144"/>
      <c r="K78" s="144"/>
      <c r="L78" s="152"/>
      <c r="M78" s="144"/>
      <c r="N78" s="144"/>
      <c r="O78" s="144"/>
      <c r="P78" s="144"/>
      <c r="Q78" s="144"/>
      <c r="R78" s="144"/>
      <c r="S78" s="145"/>
      <c r="T78" s="145"/>
      <c r="U78" s="152"/>
      <c r="V78" s="281"/>
      <c r="W78" s="281"/>
    </row>
    <row r="79" spans="1:23" ht="13.5" customHeight="1" x14ac:dyDescent="0.2">
      <c r="A79" s="84"/>
      <c r="B79" s="84"/>
      <c r="C79" s="144"/>
      <c r="D79" s="144"/>
      <c r="E79" s="144"/>
      <c r="F79" s="144"/>
      <c r="G79" s="152"/>
      <c r="H79" s="144"/>
      <c r="I79" s="144"/>
      <c r="J79" s="144"/>
      <c r="K79" s="144"/>
      <c r="L79" s="152"/>
      <c r="M79" s="144"/>
      <c r="N79" s="144"/>
      <c r="O79" s="144"/>
      <c r="P79" s="144"/>
      <c r="Q79" s="144"/>
      <c r="R79" s="144"/>
      <c r="S79" s="145"/>
      <c r="T79" s="145"/>
      <c r="U79" s="152"/>
      <c r="V79" s="281"/>
      <c r="W79" s="281"/>
    </row>
    <row r="80" spans="1:23" ht="13.5" customHeight="1" x14ac:dyDescent="0.2">
      <c r="A80" s="84"/>
      <c r="B80" s="84"/>
      <c r="C80" s="144"/>
      <c r="D80" s="144"/>
      <c r="E80" s="144"/>
      <c r="F80" s="144"/>
      <c r="G80" s="152"/>
      <c r="H80" s="144"/>
      <c r="I80" s="144"/>
      <c r="J80" s="144"/>
      <c r="K80" s="144"/>
      <c r="L80" s="152"/>
      <c r="M80" s="144"/>
      <c r="N80" s="144"/>
      <c r="O80" s="144"/>
      <c r="P80" s="144"/>
      <c r="Q80" s="144"/>
      <c r="R80" s="144"/>
      <c r="S80" s="145"/>
      <c r="T80" s="145"/>
      <c r="U80" s="152"/>
      <c r="V80" s="281"/>
      <c r="W80" s="281"/>
    </row>
    <row r="81" spans="1:23" ht="13.5" customHeight="1" x14ac:dyDescent="0.2">
      <c r="A81" s="84"/>
      <c r="B81" s="84"/>
      <c r="C81" s="144"/>
      <c r="D81" s="144"/>
      <c r="E81" s="144"/>
      <c r="F81" s="144"/>
      <c r="G81" s="152"/>
      <c r="H81" s="144"/>
      <c r="I81" s="144"/>
      <c r="J81" s="144"/>
      <c r="K81" s="144"/>
      <c r="L81" s="152"/>
      <c r="M81" s="144"/>
      <c r="N81" s="144"/>
      <c r="O81" s="144"/>
      <c r="P81" s="144"/>
      <c r="Q81" s="144"/>
      <c r="R81" s="144"/>
      <c r="S81" s="145"/>
      <c r="T81" s="145"/>
      <c r="U81" s="152"/>
      <c r="V81" s="281"/>
      <c r="W81" s="281"/>
    </row>
    <row r="82" spans="1:23" ht="13.5" customHeight="1" x14ac:dyDescent="0.2">
      <c r="A82" s="84"/>
      <c r="B82" s="84"/>
      <c r="C82" s="144"/>
      <c r="D82" s="144"/>
      <c r="E82" s="144"/>
      <c r="F82" s="144"/>
      <c r="G82" s="152"/>
      <c r="H82" s="144"/>
      <c r="I82" s="144"/>
      <c r="J82" s="144"/>
      <c r="K82" s="144"/>
      <c r="L82" s="152"/>
      <c r="M82" s="144"/>
      <c r="N82" s="144"/>
      <c r="O82" s="144"/>
      <c r="P82" s="144"/>
      <c r="Q82" s="144"/>
      <c r="R82" s="144"/>
      <c r="S82" s="145"/>
      <c r="T82" s="145"/>
      <c r="U82" s="152"/>
      <c r="V82" s="281"/>
      <c r="W82" s="281"/>
    </row>
    <row r="83" spans="1:23" ht="13.5" customHeight="1" x14ac:dyDescent="0.2">
      <c r="A83" s="84"/>
      <c r="B83" s="84"/>
      <c r="C83" s="144"/>
      <c r="D83" s="144"/>
      <c r="E83" s="144"/>
      <c r="F83" s="144"/>
      <c r="G83" s="152"/>
      <c r="H83" s="144"/>
      <c r="I83" s="144"/>
      <c r="J83" s="144"/>
      <c r="K83" s="144"/>
      <c r="L83" s="152"/>
      <c r="M83" s="144"/>
      <c r="N83" s="144"/>
      <c r="O83" s="144"/>
      <c r="P83" s="144"/>
      <c r="Q83" s="144"/>
      <c r="R83" s="144"/>
      <c r="S83" s="145"/>
      <c r="T83" s="145"/>
      <c r="U83" s="152"/>
      <c r="V83" s="281"/>
      <c r="W83" s="281"/>
    </row>
    <row r="84" spans="1:23" ht="13.5" customHeight="1" x14ac:dyDescent="0.2">
      <c r="A84" s="84"/>
      <c r="B84" s="84"/>
      <c r="C84" s="144"/>
      <c r="D84" s="144"/>
      <c r="E84" s="144"/>
      <c r="F84" s="144"/>
      <c r="G84" s="152"/>
      <c r="H84" s="144"/>
      <c r="I84" s="144"/>
      <c r="J84" s="144"/>
      <c r="K84" s="144"/>
      <c r="L84" s="152"/>
      <c r="M84" s="144"/>
      <c r="N84" s="144"/>
      <c r="O84" s="144"/>
      <c r="P84" s="144"/>
      <c r="Q84" s="144"/>
      <c r="R84" s="144"/>
      <c r="S84" s="145"/>
      <c r="T84" s="145"/>
      <c r="U84" s="152"/>
      <c r="V84" s="281"/>
      <c r="W84" s="281"/>
    </row>
    <row r="85" spans="1:23" ht="13.5" customHeight="1" x14ac:dyDescent="0.2">
      <c r="A85" s="84"/>
      <c r="B85" s="84"/>
      <c r="C85" s="144"/>
      <c r="D85" s="144"/>
      <c r="E85" s="144"/>
      <c r="F85" s="144"/>
      <c r="G85" s="152"/>
      <c r="H85" s="144"/>
      <c r="I85" s="144"/>
      <c r="J85" s="144"/>
      <c r="K85" s="144"/>
      <c r="L85" s="152"/>
      <c r="M85" s="144"/>
      <c r="N85" s="144"/>
      <c r="O85" s="144"/>
      <c r="P85" s="144"/>
      <c r="Q85" s="144"/>
      <c r="R85" s="144"/>
      <c r="S85" s="145"/>
      <c r="T85" s="145"/>
      <c r="U85" s="152"/>
      <c r="V85" s="281"/>
      <c r="W85" s="281"/>
    </row>
    <row r="86" spans="1:23" ht="13.5" customHeight="1" x14ac:dyDescent="0.2">
      <c r="A86" s="84"/>
      <c r="B86" s="84"/>
      <c r="C86" s="144"/>
      <c r="D86" s="144"/>
      <c r="E86" s="144"/>
      <c r="F86" s="144"/>
      <c r="G86" s="152"/>
      <c r="H86" s="144"/>
      <c r="I86" s="144"/>
      <c r="J86" s="144"/>
      <c r="K86" s="144"/>
      <c r="L86" s="152"/>
      <c r="M86" s="144"/>
      <c r="N86" s="144"/>
      <c r="O86" s="144"/>
      <c r="P86" s="144"/>
      <c r="Q86" s="144"/>
      <c r="R86" s="144"/>
      <c r="S86" s="145"/>
      <c r="T86" s="145"/>
      <c r="U86" s="152"/>
      <c r="V86" s="281"/>
      <c r="W86" s="281"/>
    </row>
    <row r="87" spans="1:23" ht="13.5" customHeight="1" x14ac:dyDescent="0.2">
      <c r="A87" s="84"/>
      <c r="B87" s="84"/>
      <c r="C87" s="144"/>
      <c r="D87" s="144"/>
      <c r="E87" s="144"/>
      <c r="F87" s="144"/>
      <c r="G87" s="152"/>
      <c r="H87" s="144"/>
      <c r="I87" s="144"/>
      <c r="J87" s="144"/>
      <c r="K87" s="144"/>
      <c r="L87" s="152"/>
      <c r="M87" s="144"/>
      <c r="N87" s="144"/>
      <c r="O87" s="144"/>
      <c r="P87" s="144"/>
      <c r="Q87" s="144"/>
      <c r="R87" s="144"/>
      <c r="S87" s="145"/>
      <c r="T87" s="145"/>
      <c r="U87" s="152"/>
      <c r="V87" s="281"/>
      <c r="W87" s="281"/>
    </row>
    <row r="88" spans="1:23" ht="13.5" customHeight="1" x14ac:dyDescent="0.2">
      <c r="A88" s="84"/>
      <c r="B88" s="84"/>
      <c r="C88" s="144"/>
      <c r="D88" s="144"/>
      <c r="E88" s="144"/>
      <c r="F88" s="144"/>
      <c r="G88" s="152"/>
      <c r="H88" s="144"/>
      <c r="I88" s="144"/>
      <c r="J88" s="144"/>
      <c r="K88" s="144"/>
      <c r="L88" s="152"/>
      <c r="M88" s="144"/>
      <c r="N88" s="144"/>
      <c r="O88" s="144"/>
      <c r="P88" s="144"/>
      <c r="Q88" s="144"/>
      <c r="R88" s="144"/>
      <c r="S88" s="145"/>
      <c r="T88" s="145"/>
      <c r="U88" s="152"/>
      <c r="V88" s="281"/>
      <c r="W88" s="281"/>
    </row>
    <row r="89" spans="1:23" ht="13.5" customHeight="1" x14ac:dyDescent="0.2">
      <c r="A89" s="84"/>
      <c r="B89" s="84"/>
      <c r="C89" s="144"/>
      <c r="D89" s="144"/>
      <c r="E89" s="144"/>
      <c r="F89" s="144"/>
      <c r="G89" s="152"/>
      <c r="H89" s="144"/>
      <c r="I89" s="144"/>
      <c r="J89" s="144"/>
      <c r="K89" s="144"/>
      <c r="L89" s="152"/>
      <c r="M89" s="144"/>
      <c r="N89" s="144"/>
      <c r="O89" s="144"/>
      <c r="P89" s="144"/>
      <c r="Q89" s="144"/>
      <c r="R89" s="144"/>
      <c r="S89" s="145"/>
      <c r="T89" s="145"/>
      <c r="U89" s="152"/>
      <c r="V89" s="281"/>
      <c r="W89" s="281"/>
    </row>
    <row r="90" spans="1:23" ht="13.5" customHeight="1" x14ac:dyDescent="0.2">
      <c r="A90" s="84"/>
      <c r="B90" s="84"/>
      <c r="C90" s="144"/>
      <c r="D90" s="144"/>
      <c r="E90" s="144"/>
      <c r="F90" s="144"/>
      <c r="G90" s="152"/>
      <c r="H90" s="144"/>
      <c r="I90" s="144"/>
      <c r="J90" s="144"/>
      <c r="K90" s="144"/>
      <c r="L90" s="152"/>
      <c r="M90" s="144"/>
      <c r="N90" s="144"/>
      <c r="O90" s="144"/>
      <c r="P90" s="144"/>
      <c r="Q90" s="144"/>
      <c r="R90" s="144"/>
      <c r="S90" s="145"/>
      <c r="T90" s="145"/>
      <c r="U90" s="152"/>
      <c r="V90" s="281"/>
      <c r="W90" s="281"/>
    </row>
    <row r="91" spans="1:23" ht="13.5" customHeight="1" x14ac:dyDescent="0.2">
      <c r="A91" s="84"/>
      <c r="B91" s="84"/>
      <c r="C91" s="144"/>
      <c r="D91" s="144"/>
      <c r="E91" s="144"/>
      <c r="F91" s="144"/>
      <c r="G91" s="152"/>
      <c r="H91" s="144"/>
      <c r="I91" s="144"/>
      <c r="J91" s="144"/>
      <c r="K91" s="144"/>
      <c r="L91" s="152"/>
      <c r="M91" s="144"/>
      <c r="N91" s="144"/>
      <c r="O91" s="144"/>
      <c r="P91" s="144"/>
      <c r="Q91" s="144"/>
      <c r="R91" s="144"/>
      <c r="S91" s="145"/>
      <c r="T91" s="145"/>
      <c r="U91" s="152"/>
      <c r="V91" s="281"/>
      <c r="W91" s="281"/>
    </row>
    <row r="92" spans="1:23" ht="13.5" customHeight="1" x14ac:dyDescent="0.2">
      <c r="A92" s="84"/>
      <c r="B92" s="84"/>
      <c r="C92" s="144"/>
      <c r="D92" s="144"/>
      <c r="E92" s="144"/>
      <c r="F92" s="144"/>
      <c r="G92" s="152"/>
      <c r="H92" s="144"/>
      <c r="I92" s="144"/>
      <c r="J92" s="144"/>
      <c r="K92" s="144"/>
      <c r="L92" s="152"/>
      <c r="M92" s="144"/>
      <c r="N92" s="144"/>
      <c r="O92" s="144"/>
      <c r="P92" s="144"/>
      <c r="Q92" s="144"/>
      <c r="R92" s="144"/>
      <c r="S92" s="145"/>
      <c r="T92" s="145"/>
      <c r="U92" s="152"/>
      <c r="V92" s="281"/>
      <c r="W92" s="281"/>
    </row>
    <row r="93" spans="1:23" ht="13.5" customHeight="1" x14ac:dyDescent="0.2">
      <c r="A93" s="84"/>
      <c r="B93" s="84"/>
      <c r="C93" s="144"/>
      <c r="D93" s="144"/>
      <c r="E93" s="144"/>
      <c r="F93" s="144"/>
      <c r="G93" s="152"/>
      <c r="H93" s="144"/>
      <c r="I93" s="144"/>
      <c r="J93" s="144"/>
      <c r="K93" s="144"/>
      <c r="L93" s="152"/>
      <c r="M93" s="144"/>
      <c r="N93" s="144"/>
      <c r="O93" s="144"/>
      <c r="P93" s="144"/>
      <c r="Q93" s="144"/>
      <c r="R93" s="144"/>
      <c r="S93" s="145"/>
      <c r="T93" s="145"/>
      <c r="U93" s="152"/>
      <c r="V93" s="281"/>
      <c r="W93" s="281"/>
    </row>
    <row r="94" spans="1:23" ht="13.5" customHeight="1" x14ac:dyDescent="0.2">
      <c r="A94" s="84"/>
      <c r="B94" s="84"/>
      <c r="C94" s="144"/>
      <c r="D94" s="144"/>
      <c r="E94" s="144"/>
      <c r="F94" s="144"/>
      <c r="G94" s="152"/>
      <c r="H94" s="144"/>
      <c r="I94" s="144"/>
      <c r="J94" s="144"/>
      <c r="K94" s="144"/>
      <c r="L94" s="152"/>
      <c r="M94" s="144"/>
      <c r="N94" s="144"/>
      <c r="O94" s="144"/>
      <c r="P94" s="144"/>
      <c r="Q94" s="144"/>
      <c r="R94" s="144"/>
      <c r="S94" s="145"/>
      <c r="T94" s="145"/>
      <c r="U94" s="152"/>
      <c r="V94" s="281"/>
      <c r="W94" s="281"/>
    </row>
    <row r="95" spans="1:23" ht="13.5" customHeight="1" x14ac:dyDescent="0.2">
      <c r="A95" s="84"/>
      <c r="B95" s="84"/>
      <c r="C95" s="144"/>
      <c r="D95" s="144"/>
      <c r="E95" s="144"/>
      <c r="F95" s="144"/>
      <c r="G95" s="152"/>
      <c r="H95" s="144"/>
      <c r="I95" s="144"/>
      <c r="J95" s="144"/>
      <c r="K95" s="144"/>
      <c r="L95" s="152"/>
      <c r="M95" s="144"/>
      <c r="N95" s="144"/>
      <c r="O95" s="144"/>
      <c r="P95" s="144"/>
      <c r="Q95" s="144"/>
      <c r="R95" s="144"/>
      <c r="S95" s="145"/>
      <c r="T95" s="145"/>
      <c r="U95" s="152"/>
      <c r="V95" s="281"/>
      <c r="W95" s="281"/>
    </row>
    <row r="96" spans="1:23" ht="13.5" customHeight="1" x14ac:dyDescent="0.2">
      <c r="A96" s="84"/>
      <c r="B96" s="84"/>
      <c r="C96" s="144"/>
      <c r="D96" s="144"/>
      <c r="E96" s="144"/>
      <c r="F96" s="144"/>
      <c r="G96" s="152"/>
      <c r="H96" s="144"/>
      <c r="I96" s="144"/>
      <c r="J96" s="144"/>
      <c r="K96" s="144"/>
      <c r="L96" s="152"/>
      <c r="M96" s="144"/>
      <c r="N96" s="144"/>
      <c r="O96" s="144"/>
      <c r="P96" s="144"/>
      <c r="Q96" s="144"/>
      <c r="R96" s="144"/>
      <c r="S96" s="145"/>
      <c r="T96" s="145"/>
      <c r="U96" s="152"/>
      <c r="V96" s="281"/>
      <c r="W96" s="281"/>
    </row>
    <row r="97" spans="1:23" ht="13.5" customHeight="1" x14ac:dyDescent="0.2">
      <c r="A97" s="84"/>
      <c r="B97" s="84"/>
      <c r="C97" s="144"/>
      <c r="D97" s="144"/>
      <c r="E97" s="144"/>
      <c r="F97" s="144"/>
      <c r="G97" s="152"/>
      <c r="H97" s="144"/>
      <c r="I97" s="144"/>
      <c r="J97" s="144"/>
      <c r="K97" s="144"/>
      <c r="L97" s="152"/>
      <c r="M97" s="144"/>
      <c r="N97" s="144"/>
      <c r="O97" s="144"/>
      <c r="P97" s="144"/>
      <c r="Q97" s="144"/>
      <c r="R97" s="144"/>
      <c r="S97" s="145"/>
      <c r="T97" s="145"/>
      <c r="U97" s="152"/>
      <c r="V97" s="281"/>
      <c r="W97" s="281"/>
    </row>
    <row r="98" spans="1:23" ht="13.5" customHeight="1" x14ac:dyDescent="0.2">
      <c r="A98" s="84"/>
      <c r="B98" s="84"/>
      <c r="C98" s="144"/>
      <c r="D98" s="144"/>
      <c r="E98" s="144"/>
      <c r="F98" s="144"/>
      <c r="G98" s="152"/>
      <c r="H98" s="144"/>
      <c r="I98" s="144"/>
      <c r="J98" s="144"/>
      <c r="K98" s="144"/>
      <c r="L98" s="152"/>
      <c r="M98" s="144"/>
      <c r="N98" s="144"/>
      <c r="O98" s="144"/>
      <c r="P98" s="144"/>
      <c r="Q98" s="144"/>
      <c r="R98" s="144"/>
      <c r="S98" s="145"/>
      <c r="T98" s="145"/>
      <c r="U98" s="152"/>
      <c r="V98" s="281"/>
      <c r="W98" s="281"/>
    </row>
    <row r="99" spans="1:23" ht="13.5" customHeight="1" x14ac:dyDescent="0.2">
      <c r="A99" s="84"/>
      <c r="B99" s="84"/>
      <c r="C99" s="144"/>
      <c r="D99" s="144"/>
      <c r="E99" s="144"/>
      <c r="F99" s="144"/>
      <c r="G99" s="152"/>
      <c r="H99" s="144"/>
      <c r="I99" s="144"/>
      <c r="J99" s="144"/>
      <c r="K99" s="144"/>
      <c r="L99" s="152"/>
      <c r="M99" s="144"/>
      <c r="N99" s="144"/>
      <c r="O99" s="144"/>
      <c r="P99" s="144"/>
      <c r="Q99" s="144"/>
      <c r="R99" s="144"/>
      <c r="S99" s="145"/>
      <c r="T99" s="145"/>
      <c r="U99" s="152"/>
      <c r="V99" s="281"/>
      <c r="W99" s="281"/>
    </row>
    <row r="100" spans="1:23" ht="13.5" customHeight="1" x14ac:dyDescent="0.2">
      <c r="A100" s="84"/>
      <c r="B100" s="84"/>
      <c r="C100" s="144"/>
      <c r="D100" s="144"/>
      <c r="E100" s="144"/>
      <c r="F100" s="144"/>
      <c r="G100" s="152"/>
      <c r="H100" s="144"/>
      <c r="I100" s="144"/>
      <c r="J100" s="144"/>
      <c r="K100" s="144"/>
      <c r="L100" s="152"/>
      <c r="M100" s="144"/>
      <c r="N100" s="144"/>
      <c r="O100" s="144"/>
      <c r="P100" s="144"/>
      <c r="Q100" s="144"/>
      <c r="R100" s="144"/>
      <c r="S100" s="145"/>
      <c r="T100" s="145"/>
      <c r="U100" s="152"/>
      <c r="V100" s="281"/>
      <c r="W100" s="281"/>
    </row>
    <row r="101" spans="1:23" ht="13.5" customHeight="1" x14ac:dyDescent="0.2">
      <c r="A101" s="84"/>
      <c r="B101" s="84"/>
      <c r="C101" s="144"/>
      <c r="D101" s="144"/>
      <c r="E101" s="144"/>
      <c r="F101" s="144"/>
      <c r="G101" s="152"/>
      <c r="H101" s="144"/>
      <c r="I101" s="144"/>
      <c r="J101" s="144"/>
      <c r="K101" s="144"/>
      <c r="L101" s="152"/>
      <c r="M101" s="144"/>
      <c r="N101" s="144"/>
      <c r="O101" s="144"/>
      <c r="P101" s="144"/>
      <c r="Q101" s="144"/>
      <c r="R101" s="144"/>
      <c r="S101" s="145"/>
      <c r="T101" s="145"/>
      <c r="U101" s="152"/>
      <c r="V101" s="281"/>
      <c r="W101" s="281"/>
    </row>
  </sheetData>
  <autoFilter ref="S5:T57"/>
  <mergeCells count="18">
    <mergeCell ref="A1:T1"/>
    <mergeCell ref="A3:A5"/>
    <mergeCell ref="B3:B5"/>
    <mergeCell ref="S4:T4"/>
    <mergeCell ref="Q4:R4"/>
    <mergeCell ref="L3:L5"/>
    <mergeCell ref="C3:F3"/>
    <mergeCell ref="C4:D4"/>
    <mergeCell ref="E4:F4"/>
    <mergeCell ref="H3:K3"/>
    <mergeCell ref="G3:G5"/>
    <mergeCell ref="H4:I4"/>
    <mergeCell ref="J4:K4"/>
    <mergeCell ref="Q3:T3"/>
    <mergeCell ref="M3:P3"/>
    <mergeCell ref="M4:N4"/>
    <mergeCell ref="O4:P4"/>
    <mergeCell ref="U3:U5"/>
  </mergeCells>
  <conditionalFormatting sqref="V1:W101">
    <cfRule type="cellIs" dxfId="4" priority="1" operator="greaterThan">
      <formula>100</formula>
    </cfRule>
  </conditionalFormatting>
  <pageMargins left="1" right="0.2" top="0.25" bottom="0.25" header="0" footer="0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01"/>
  <sheetViews>
    <sheetView zoomScaleNormal="100" workbookViewId="0">
      <pane xSplit="2" ySplit="5" topLeftCell="C51" activePane="bottomRight" state="frozen"/>
      <selection pane="topRight" activeCell="C1" sqref="C1"/>
      <selection pane="bottomLeft" activeCell="A6" sqref="A6"/>
      <selection pane="bottomRight" activeCell="R1" sqref="R1:S1048576"/>
    </sheetView>
  </sheetViews>
  <sheetFormatPr defaultColWidth="14.42578125" defaultRowHeight="15" customHeight="1" x14ac:dyDescent="0.2"/>
  <cols>
    <col min="1" max="1" width="4.42578125" style="106" customWidth="1"/>
    <col min="2" max="2" width="23.140625" style="106" customWidth="1"/>
    <col min="3" max="3" width="9.5703125" style="106" customWidth="1"/>
    <col min="4" max="4" width="9.85546875" style="106" customWidth="1"/>
    <col min="5" max="5" width="7" style="106" customWidth="1"/>
    <col min="6" max="6" width="7.5703125" style="106" customWidth="1"/>
    <col min="7" max="7" width="6.140625" style="106" customWidth="1"/>
    <col min="8" max="8" width="7.85546875" style="106" customWidth="1"/>
    <col min="9" max="9" width="7.42578125" style="106" customWidth="1"/>
    <col min="10" max="10" width="8.85546875" style="106" customWidth="1"/>
    <col min="11" max="11" width="8" style="106" customWidth="1"/>
    <col min="12" max="13" width="8.85546875" style="106" customWidth="1"/>
    <col min="14" max="14" width="9" style="106" customWidth="1"/>
    <col min="15" max="15" width="8.85546875" style="106" customWidth="1"/>
    <col min="16" max="16" width="9.85546875" style="106" customWidth="1"/>
    <col min="17" max="17" width="9" style="106" customWidth="1"/>
    <col min="18" max="16384" width="14.42578125" style="106"/>
  </cols>
  <sheetData>
    <row r="1" spans="1:17" ht="13.5" customHeight="1" x14ac:dyDescent="0.2">
      <c r="A1" s="386" t="s">
        <v>1032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</row>
    <row r="2" spans="1:17" ht="13.5" customHeight="1" x14ac:dyDescent="0.2">
      <c r="A2" s="84"/>
      <c r="B2" s="86" t="s">
        <v>76</v>
      </c>
      <c r="C2" s="144"/>
      <c r="D2" s="144"/>
      <c r="E2" s="144"/>
      <c r="F2" s="144"/>
      <c r="G2" s="145"/>
      <c r="H2" s="145"/>
      <c r="I2" s="144"/>
      <c r="J2" s="144"/>
      <c r="K2" s="144"/>
      <c r="L2" s="144"/>
      <c r="M2" s="144"/>
      <c r="N2" s="144" t="s">
        <v>144</v>
      </c>
      <c r="O2" s="145"/>
      <c r="P2" s="145"/>
      <c r="Q2" s="144"/>
    </row>
    <row r="3" spans="1:17" ht="15" customHeight="1" x14ac:dyDescent="0.2">
      <c r="A3" s="415" t="s">
        <v>145</v>
      </c>
      <c r="B3" s="415" t="s">
        <v>146</v>
      </c>
      <c r="C3" s="436" t="s">
        <v>147</v>
      </c>
      <c r="D3" s="421"/>
      <c r="E3" s="411" t="s">
        <v>116</v>
      </c>
      <c r="F3" s="431"/>
      <c r="G3" s="411" t="s">
        <v>100</v>
      </c>
      <c r="H3" s="431"/>
      <c r="I3" s="411" t="s">
        <v>101</v>
      </c>
      <c r="J3" s="431"/>
      <c r="K3" s="411" t="s">
        <v>117</v>
      </c>
      <c r="L3" s="431"/>
      <c r="M3" s="411" t="s">
        <v>104</v>
      </c>
      <c r="N3" s="431"/>
      <c r="O3" s="411" t="s">
        <v>118</v>
      </c>
      <c r="P3" s="431"/>
      <c r="Q3" s="434" t="s">
        <v>148</v>
      </c>
    </row>
    <row r="4" spans="1:17" ht="15" customHeight="1" x14ac:dyDescent="0.2">
      <c r="A4" s="423"/>
      <c r="B4" s="423"/>
      <c r="C4" s="415" t="s">
        <v>85</v>
      </c>
      <c r="D4" s="415" t="s">
        <v>86</v>
      </c>
      <c r="E4" s="432"/>
      <c r="F4" s="433"/>
      <c r="G4" s="432"/>
      <c r="H4" s="433"/>
      <c r="I4" s="432"/>
      <c r="J4" s="433"/>
      <c r="K4" s="432"/>
      <c r="L4" s="433"/>
      <c r="M4" s="432"/>
      <c r="N4" s="433"/>
      <c r="O4" s="432"/>
      <c r="P4" s="433"/>
      <c r="Q4" s="423"/>
    </row>
    <row r="5" spans="1:17" ht="15" customHeight="1" x14ac:dyDescent="0.2">
      <c r="A5" s="424"/>
      <c r="B5" s="424"/>
      <c r="C5" s="424"/>
      <c r="D5" s="424"/>
      <c r="E5" s="254" t="s">
        <v>85</v>
      </c>
      <c r="F5" s="254" t="s">
        <v>86</v>
      </c>
      <c r="G5" s="254" t="s">
        <v>85</v>
      </c>
      <c r="H5" s="254" t="s">
        <v>86</v>
      </c>
      <c r="I5" s="254" t="s">
        <v>85</v>
      </c>
      <c r="J5" s="254" t="s">
        <v>86</v>
      </c>
      <c r="K5" s="254" t="s">
        <v>85</v>
      </c>
      <c r="L5" s="254" t="s">
        <v>86</v>
      </c>
      <c r="M5" s="254" t="s">
        <v>85</v>
      </c>
      <c r="N5" s="254" t="s">
        <v>86</v>
      </c>
      <c r="O5" s="254" t="s">
        <v>85</v>
      </c>
      <c r="P5" s="254" t="s">
        <v>86</v>
      </c>
      <c r="Q5" s="424"/>
    </row>
    <row r="6" spans="1:17" ht="12.75" customHeight="1" x14ac:dyDescent="0.2">
      <c r="A6" s="173">
        <v>1</v>
      </c>
      <c r="B6" s="174" t="s">
        <v>7</v>
      </c>
      <c r="C6" s="283">
        <v>41916</v>
      </c>
      <c r="D6" s="283">
        <v>307751</v>
      </c>
      <c r="E6" s="283">
        <v>12</v>
      </c>
      <c r="F6" s="283">
        <v>674.93000000000006</v>
      </c>
      <c r="G6" s="283">
        <v>219</v>
      </c>
      <c r="H6" s="283">
        <v>2020.0099999999998</v>
      </c>
      <c r="I6" s="283">
        <v>1358</v>
      </c>
      <c r="J6" s="283">
        <v>21222.630000000005</v>
      </c>
      <c r="K6" s="283">
        <v>16095</v>
      </c>
      <c r="L6" s="283">
        <v>37391.55000000001</v>
      </c>
      <c r="M6" s="283">
        <v>6853</v>
      </c>
      <c r="N6" s="283">
        <v>114693.43999999999</v>
      </c>
      <c r="O6" s="174">
        <f t="shared" ref="O6:P21" si="0">E6+G6+I6+K6+M6</f>
        <v>24537</v>
      </c>
      <c r="P6" s="174">
        <f t="shared" si="0"/>
        <v>176002.56</v>
      </c>
      <c r="Q6" s="174">
        <f t="shared" ref="Q6:Q22" si="1">P6*100/D6</f>
        <v>57.189923022183521</v>
      </c>
    </row>
    <row r="7" spans="1:17" ht="12.75" customHeight="1" x14ac:dyDescent="0.2">
      <c r="A7" s="173">
        <v>2</v>
      </c>
      <c r="B7" s="174" t="s">
        <v>8</v>
      </c>
      <c r="C7" s="283">
        <v>43108</v>
      </c>
      <c r="D7" s="283">
        <v>315773</v>
      </c>
      <c r="E7" s="283">
        <v>0</v>
      </c>
      <c r="F7" s="283">
        <v>0</v>
      </c>
      <c r="G7" s="283">
        <v>55</v>
      </c>
      <c r="H7" s="283">
        <v>473.49</v>
      </c>
      <c r="I7" s="283">
        <v>733</v>
      </c>
      <c r="J7" s="283">
        <v>16340.9</v>
      </c>
      <c r="K7" s="283">
        <v>4644</v>
      </c>
      <c r="L7" s="283">
        <v>23480.870000000006</v>
      </c>
      <c r="M7" s="292">
        <v>18208</v>
      </c>
      <c r="N7" s="283">
        <v>236756.48999999996</v>
      </c>
      <c r="O7" s="174">
        <f t="shared" si="0"/>
        <v>23640</v>
      </c>
      <c r="P7" s="174">
        <f t="shared" si="0"/>
        <v>277051.75</v>
      </c>
      <c r="Q7" s="174">
        <f t="shared" si="1"/>
        <v>87.737631146424803</v>
      </c>
    </row>
    <row r="8" spans="1:17" ht="12.75" customHeight="1" x14ac:dyDescent="0.2">
      <c r="A8" s="173">
        <v>3</v>
      </c>
      <c r="B8" s="174" t="s">
        <v>9</v>
      </c>
      <c r="C8" s="283">
        <v>17259</v>
      </c>
      <c r="D8" s="283">
        <v>129606</v>
      </c>
      <c r="E8" s="283">
        <v>0</v>
      </c>
      <c r="F8" s="283">
        <v>0</v>
      </c>
      <c r="G8" s="283">
        <v>60</v>
      </c>
      <c r="H8" s="283">
        <v>566.5</v>
      </c>
      <c r="I8" s="283">
        <v>330</v>
      </c>
      <c r="J8" s="283">
        <v>8993.9800000000014</v>
      </c>
      <c r="K8" s="283">
        <v>507</v>
      </c>
      <c r="L8" s="283">
        <v>2955.09</v>
      </c>
      <c r="M8" s="283">
        <v>4873</v>
      </c>
      <c r="N8" s="283">
        <v>28068.639999999999</v>
      </c>
      <c r="O8" s="174">
        <f t="shared" si="0"/>
        <v>5770</v>
      </c>
      <c r="P8" s="174">
        <f t="shared" si="0"/>
        <v>40584.21</v>
      </c>
      <c r="Q8" s="174">
        <f t="shared" si="1"/>
        <v>31.313527151520763</v>
      </c>
    </row>
    <row r="9" spans="1:17" ht="12.75" customHeight="1" x14ac:dyDescent="0.2">
      <c r="A9" s="173">
        <v>4</v>
      </c>
      <c r="B9" s="174" t="s">
        <v>10</v>
      </c>
      <c r="C9" s="283">
        <v>35863</v>
      </c>
      <c r="D9" s="283">
        <v>263855</v>
      </c>
      <c r="E9" s="283">
        <v>69</v>
      </c>
      <c r="F9" s="283">
        <v>7123.25</v>
      </c>
      <c r="G9" s="283">
        <v>65</v>
      </c>
      <c r="H9" s="283">
        <v>583.59</v>
      </c>
      <c r="I9" s="283">
        <v>622</v>
      </c>
      <c r="J9" s="283">
        <v>10656.519999999999</v>
      </c>
      <c r="K9" s="283">
        <v>2210</v>
      </c>
      <c r="L9" s="283">
        <v>12014.580000000007</v>
      </c>
      <c r="M9" s="283">
        <v>3425</v>
      </c>
      <c r="N9" s="283">
        <v>695983.28999999992</v>
      </c>
      <c r="O9" s="174">
        <f t="shared" si="0"/>
        <v>6391</v>
      </c>
      <c r="P9" s="174">
        <f t="shared" si="0"/>
        <v>726361.23</v>
      </c>
      <c r="Q9" s="174">
        <f t="shared" si="1"/>
        <v>275.28802941009269</v>
      </c>
    </row>
    <row r="10" spans="1:17" ht="12.75" customHeight="1" x14ac:dyDescent="0.2">
      <c r="A10" s="173">
        <v>5</v>
      </c>
      <c r="B10" s="174" t="s">
        <v>11</v>
      </c>
      <c r="C10" s="283">
        <v>50750</v>
      </c>
      <c r="D10" s="283">
        <v>324259</v>
      </c>
      <c r="E10" s="283">
        <v>0</v>
      </c>
      <c r="F10" s="283">
        <v>0</v>
      </c>
      <c r="G10" s="283">
        <v>3</v>
      </c>
      <c r="H10" s="283">
        <v>9.34</v>
      </c>
      <c r="I10" s="283">
        <v>11</v>
      </c>
      <c r="J10" s="283">
        <v>6.8699999999999992</v>
      </c>
      <c r="K10" s="283">
        <v>15750</v>
      </c>
      <c r="L10" s="283">
        <v>81502.179999999993</v>
      </c>
      <c r="M10" s="283">
        <v>17336</v>
      </c>
      <c r="N10" s="283">
        <v>132719.16000000012</v>
      </c>
      <c r="O10" s="174">
        <f t="shared" si="0"/>
        <v>33100</v>
      </c>
      <c r="P10" s="174">
        <f t="shared" si="0"/>
        <v>214237.5500000001</v>
      </c>
      <c r="Q10" s="174">
        <f t="shared" si="1"/>
        <v>66.0698854927697</v>
      </c>
    </row>
    <row r="11" spans="1:17" ht="12.75" customHeight="1" x14ac:dyDescent="0.2">
      <c r="A11" s="173">
        <v>6</v>
      </c>
      <c r="B11" s="174" t="s">
        <v>12</v>
      </c>
      <c r="C11" s="283">
        <v>40169</v>
      </c>
      <c r="D11" s="283">
        <v>265766</v>
      </c>
      <c r="E11" s="283">
        <v>1826</v>
      </c>
      <c r="F11" s="283">
        <v>2305.9900000000011</v>
      </c>
      <c r="G11" s="283">
        <v>43</v>
      </c>
      <c r="H11" s="283">
        <v>377.38000000000005</v>
      </c>
      <c r="I11" s="283">
        <v>666</v>
      </c>
      <c r="J11" s="283">
        <v>9427.6600000000017</v>
      </c>
      <c r="K11" s="283">
        <v>9611</v>
      </c>
      <c r="L11" s="283">
        <v>35222.890000000014</v>
      </c>
      <c r="M11" s="283">
        <v>53</v>
      </c>
      <c r="N11" s="283">
        <v>46258.000000000007</v>
      </c>
      <c r="O11" s="174">
        <f t="shared" si="0"/>
        <v>12199</v>
      </c>
      <c r="P11" s="174">
        <f t="shared" si="0"/>
        <v>93591.920000000013</v>
      </c>
      <c r="Q11" s="174">
        <f t="shared" si="1"/>
        <v>35.2159117419083</v>
      </c>
    </row>
    <row r="12" spans="1:17" ht="12.75" customHeight="1" x14ac:dyDescent="0.2">
      <c r="A12" s="173">
        <v>7</v>
      </c>
      <c r="B12" s="174" t="s">
        <v>13</v>
      </c>
      <c r="C12" s="283">
        <v>9771</v>
      </c>
      <c r="D12" s="283">
        <v>74695</v>
      </c>
      <c r="E12" s="283">
        <v>0</v>
      </c>
      <c r="F12" s="283">
        <v>0</v>
      </c>
      <c r="G12" s="283">
        <v>2</v>
      </c>
      <c r="H12" s="283">
        <v>19.28</v>
      </c>
      <c r="I12" s="283">
        <v>121</v>
      </c>
      <c r="J12" s="283">
        <v>2317.5800000000004</v>
      </c>
      <c r="K12" s="283">
        <v>153</v>
      </c>
      <c r="L12" s="283">
        <v>722.90999999999985</v>
      </c>
      <c r="M12" s="283">
        <v>2553</v>
      </c>
      <c r="N12" s="283">
        <v>13330.980000000001</v>
      </c>
      <c r="O12" s="174">
        <f t="shared" si="0"/>
        <v>2829</v>
      </c>
      <c r="P12" s="174">
        <f t="shared" si="0"/>
        <v>16390.75</v>
      </c>
      <c r="Q12" s="174">
        <f t="shared" si="1"/>
        <v>21.943570520115134</v>
      </c>
    </row>
    <row r="13" spans="1:17" ht="12.75" customHeight="1" x14ac:dyDescent="0.2">
      <c r="A13" s="173">
        <v>8</v>
      </c>
      <c r="B13" s="174" t="s">
        <v>971</v>
      </c>
      <c r="C13" s="283">
        <v>4174</v>
      </c>
      <c r="D13" s="283">
        <v>34223</v>
      </c>
      <c r="E13" s="283">
        <v>0</v>
      </c>
      <c r="F13" s="283">
        <v>0</v>
      </c>
      <c r="G13" s="283">
        <v>0</v>
      </c>
      <c r="H13" s="283">
        <v>0</v>
      </c>
      <c r="I13" s="283">
        <v>16</v>
      </c>
      <c r="J13" s="283">
        <v>659.71</v>
      </c>
      <c r="K13" s="283">
        <v>22</v>
      </c>
      <c r="L13" s="283">
        <v>58.129999999999995</v>
      </c>
      <c r="M13" s="283">
        <v>1183</v>
      </c>
      <c r="N13" s="283">
        <v>5999.1799999999985</v>
      </c>
      <c r="O13" s="174">
        <f t="shared" si="0"/>
        <v>1221</v>
      </c>
      <c r="P13" s="174">
        <f t="shared" si="0"/>
        <v>6717.0199999999986</v>
      </c>
      <c r="Q13" s="174">
        <f t="shared" si="1"/>
        <v>19.627209771206495</v>
      </c>
    </row>
    <row r="14" spans="1:17" ht="13.5" customHeight="1" x14ac:dyDescent="0.2">
      <c r="A14" s="173">
        <v>9</v>
      </c>
      <c r="B14" s="174" t="s">
        <v>14</v>
      </c>
      <c r="C14" s="283">
        <v>57478</v>
      </c>
      <c r="D14" s="283">
        <v>424516</v>
      </c>
      <c r="E14" s="283">
        <v>18</v>
      </c>
      <c r="F14" s="283">
        <v>272960.34999999998</v>
      </c>
      <c r="G14" s="283">
        <v>168</v>
      </c>
      <c r="H14" s="283">
        <v>1983.75</v>
      </c>
      <c r="I14" s="283">
        <v>1127</v>
      </c>
      <c r="J14" s="283">
        <v>25912.15</v>
      </c>
      <c r="K14" s="283">
        <v>3626</v>
      </c>
      <c r="L14" s="283">
        <v>12249.060000000005</v>
      </c>
      <c r="M14" s="283">
        <v>5417</v>
      </c>
      <c r="N14" s="283">
        <v>1907730.7600000007</v>
      </c>
      <c r="O14" s="174">
        <f t="shared" si="0"/>
        <v>10356</v>
      </c>
      <c r="P14" s="174">
        <f t="shared" si="0"/>
        <v>2220836.0700000008</v>
      </c>
      <c r="Q14" s="174">
        <f t="shared" si="1"/>
        <v>523.14543385879472</v>
      </c>
    </row>
    <row r="15" spans="1:17" ht="12.75" customHeight="1" x14ac:dyDescent="0.2">
      <c r="A15" s="173">
        <v>10</v>
      </c>
      <c r="B15" s="174" t="s">
        <v>15</v>
      </c>
      <c r="C15" s="283">
        <v>177069</v>
      </c>
      <c r="D15" s="283">
        <v>1339652</v>
      </c>
      <c r="E15" s="283">
        <v>394</v>
      </c>
      <c r="F15" s="283">
        <v>2541.2999999999984</v>
      </c>
      <c r="G15" s="283">
        <v>0</v>
      </c>
      <c r="H15" s="283">
        <v>0</v>
      </c>
      <c r="I15" s="283">
        <v>6416</v>
      </c>
      <c r="J15" s="283">
        <v>73530.040000000008</v>
      </c>
      <c r="K15" s="283">
        <v>9317</v>
      </c>
      <c r="L15" s="283">
        <v>18296.240000000002</v>
      </c>
      <c r="M15" s="283">
        <v>78723</v>
      </c>
      <c r="N15" s="283">
        <v>3229370.12</v>
      </c>
      <c r="O15" s="174">
        <f t="shared" si="0"/>
        <v>94850</v>
      </c>
      <c r="P15" s="174">
        <f t="shared" si="0"/>
        <v>3323737.7</v>
      </c>
      <c r="Q15" s="174">
        <f t="shared" si="1"/>
        <v>248.10455999020641</v>
      </c>
    </row>
    <row r="16" spans="1:17" ht="12.75" customHeight="1" x14ac:dyDescent="0.2">
      <c r="A16" s="173">
        <v>11</v>
      </c>
      <c r="B16" s="174" t="s">
        <v>16</v>
      </c>
      <c r="C16" s="283">
        <v>18594</v>
      </c>
      <c r="D16" s="283">
        <v>139237</v>
      </c>
      <c r="E16" s="283">
        <v>0</v>
      </c>
      <c r="F16" s="283">
        <v>0</v>
      </c>
      <c r="G16" s="283">
        <v>3</v>
      </c>
      <c r="H16" s="283">
        <v>7.56</v>
      </c>
      <c r="I16" s="283">
        <v>416</v>
      </c>
      <c r="J16" s="283">
        <v>11695.650000000005</v>
      </c>
      <c r="K16" s="283">
        <v>96</v>
      </c>
      <c r="L16" s="283">
        <v>217.16</v>
      </c>
      <c r="M16" s="283">
        <v>1461</v>
      </c>
      <c r="N16" s="283">
        <v>195609.73000000007</v>
      </c>
      <c r="O16" s="174">
        <f t="shared" si="0"/>
        <v>1976</v>
      </c>
      <c r="P16" s="174">
        <f t="shared" si="0"/>
        <v>207530.10000000006</v>
      </c>
      <c r="Q16" s="174">
        <f t="shared" si="1"/>
        <v>149.04809784755494</v>
      </c>
    </row>
    <row r="17" spans="1:17" ht="12.75" customHeight="1" x14ac:dyDescent="0.2">
      <c r="A17" s="173">
        <v>12</v>
      </c>
      <c r="B17" s="174" t="s">
        <v>17</v>
      </c>
      <c r="C17" s="283">
        <v>53797</v>
      </c>
      <c r="D17" s="283">
        <v>378658</v>
      </c>
      <c r="E17" s="283">
        <v>7</v>
      </c>
      <c r="F17" s="283">
        <v>6576.95</v>
      </c>
      <c r="G17" s="283">
        <v>353</v>
      </c>
      <c r="H17" s="283">
        <v>3350.9300000000012</v>
      </c>
      <c r="I17" s="283">
        <v>1485</v>
      </c>
      <c r="J17" s="283">
        <v>15419.009999999995</v>
      </c>
      <c r="K17" s="283">
        <v>7309</v>
      </c>
      <c r="L17" s="283">
        <v>60524.349999999991</v>
      </c>
      <c r="M17" s="283">
        <v>3038</v>
      </c>
      <c r="N17" s="283">
        <v>151965.51999999993</v>
      </c>
      <c r="O17" s="174">
        <f t="shared" si="0"/>
        <v>12192</v>
      </c>
      <c r="P17" s="174">
        <f t="shared" si="0"/>
        <v>237836.75999999992</v>
      </c>
      <c r="Q17" s="174">
        <f t="shared" si="1"/>
        <v>62.810441084038878</v>
      </c>
    </row>
    <row r="18" spans="1:17" s="151" customFormat="1" ht="12.75" customHeight="1" x14ac:dyDescent="0.2">
      <c r="A18" s="172"/>
      <c r="B18" s="177" t="s">
        <v>18</v>
      </c>
      <c r="C18" s="284">
        <f t="shared" ref="C18:N18" si="2">SUM(C6:C17)</f>
        <v>549948</v>
      </c>
      <c r="D18" s="284">
        <f t="shared" si="2"/>
        <v>3997991</v>
      </c>
      <c r="E18" s="284">
        <f t="shared" si="2"/>
        <v>2326</v>
      </c>
      <c r="F18" s="284">
        <f t="shared" si="2"/>
        <v>292182.76999999996</v>
      </c>
      <c r="G18" s="284">
        <f t="shared" si="2"/>
        <v>971</v>
      </c>
      <c r="H18" s="284">
        <f t="shared" si="2"/>
        <v>9391.8300000000017</v>
      </c>
      <c r="I18" s="284">
        <f t="shared" si="2"/>
        <v>13301</v>
      </c>
      <c r="J18" s="284">
        <f t="shared" si="2"/>
        <v>196182.7</v>
      </c>
      <c r="K18" s="284">
        <f t="shared" si="2"/>
        <v>69340</v>
      </c>
      <c r="L18" s="284">
        <f t="shared" si="2"/>
        <v>284635.01</v>
      </c>
      <c r="M18" s="284">
        <f t="shared" si="2"/>
        <v>143123</v>
      </c>
      <c r="N18" s="284">
        <f t="shared" si="2"/>
        <v>6758485.3100000005</v>
      </c>
      <c r="O18" s="177">
        <f t="shared" si="0"/>
        <v>229061</v>
      </c>
      <c r="P18" s="177">
        <f t="shared" si="0"/>
        <v>7540877.620000001</v>
      </c>
      <c r="Q18" s="177">
        <f t="shared" si="1"/>
        <v>188.61667322412686</v>
      </c>
    </row>
    <row r="19" spans="1:17" ht="12.75" customHeight="1" x14ac:dyDescent="0.2">
      <c r="A19" s="173">
        <v>13</v>
      </c>
      <c r="B19" s="126" t="s">
        <v>19</v>
      </c>
      <c r="C19" s="283">
        <v>32905</v>
      </c>
      <c r="D19" s="283">
        <v>243713</v>
      </c>
      <c r="E19" s="283">
        <v>38</v>
      </c>
      <c r="F19" s="283">
        <v>2623.6800000000003</v>
      </c>
      <c r="G19" s="283">
        <v>82</v>
      </c>
      <c r="H19" s="283">
        <v>1686.0100000000002</v>
      </c>
      <c r="I19" s="283">
        <v>137</v>
      </c>
      <c r="J19" s="283">
        <v>6646.15</v>
      </c>
      <c r="K19" s="283">
        <v>516</v>
      </c>
      <c r="L19" s="283">
        <v>5704.09</v>
      </c>
      <c r="M19" s="283">
        <v>24620</v>
      </c>
      <c r="N19" s="283">
        <v>229611.63000000003</v>
      </c>
      <c r="O19" s="174">
        <f t="shared" si="0"/>
        <v>25393</v>
      </c>
      <c r="P19" s="174">
        <f t="shared" si="0"/>
        <v>246271.56000000003</v>
      </c>
      <c r="Q19" s="174">
        <f t="shared" si="1"/>
        <v>101.0498249990768</v>
      </c>
    </row>
    <row r="20" spans="1:17" ht="12.75" customHeight="1" x14ac:dyDescent="0.2">
      <c r="A20" s="173">
        <v>14</v>
      </c>
      <c r="B20" s="126" t="s">
        <v>20</v>
      </c>
      <c r="C20" s="283">
        <v>20315</v>
      </c>
      <c r="D20" s="283">
        <v>163714</v>
      </c>
      <c r="E20" s="283">
        <v>0</v>
      </c>
      <c r="F20" s="283">
        <v>0</v>
      </c>
      <c r="G20" s="283">
        <v>0</v>
      </c>
      <c r="H20" s="283">
        <v>0</v>
      </c>
      <c r="I20" s="283">
        <v>1708</v>
      </c>
      <c r="J20" s="283">
        <v>25070.319999999996</v>
      </c>
      <c r="K20" s="283">
        <v>1798</v>
      </c>
      <c r="L20" s="283">
        <v>3317.19</v>
      </c>
      <c r="M20" s="283">
        <v>22195</v>
      </c>
      <c r="N20" s="283">
        <v>32494.79</v>
      </c>
      <c r="O20" s="174">
        <f t="shared" si="0"/>
        <v>25701</v>
      </c>
      <c r="P20" s="174">
        <f t="shared" si="0"/>
        <v>60882.299999999996</v>
      </c>
      <c r="Q20" s="174">
        <f t="shared" si="1"/>
        <v>37.188206262140071</v>
      </c>
    </row>
    <row r="21" spans="1:17" ht="12.75" customHeight="1" x14ac:dyDescent="0.2">
      <c r="A21" s="173">
        <v>15</v>
      </c>
      <c r="B21" s="126" t="s">
        <v>21</v>
      </c>
      <c r="C21" s="283">
        <v>84</v>
      </c>
      <c r="D21" s="283">
        <v>590</v>
      </c>
      <c r="E21" s="283">
        <v>0</v>
      </c>
      <c r="F21" s="283">
        <v>0</v>
      </c>
      <c r="G21" s="283">
        <v>0</v>
      </c>
      <c r="H21" s="283">
        <v>0</v>
      </c>
      <c r="I21" s="283">
        <v>0</v>
      </c>
      <c r="J21" s="283">
        <v>0</v>
      </c>
      <c r="K21" s="283">
        <v>366</v>
      </c>
      <c r="L21" s="283">
        <v>659.56999999999994</v>
      </c>
      <c r="M21" s="283">
        <v>2</v>
      </c>
      <c r="N21" s="283">
        <v>4.84</v>
      </c>
      <c r="O21" s="174">
        <f t="shared" si="0"/>
        <v>368</v>
      </c>
      <c r="P21" s="174">
        <f t="shared" si="0"/>
        <v>664.41</v>
      </c>
      <c r="Q21" s="174">
        <f t="shared" si="1"/>
        <v>112.61186440677966</v>
      </c>
    </row>
    <row r="22" spans="1:17" ht="12.75" customHeight="1" x14ac:dyDescent="0.2">
      <c r="A22" s="173">
        <v>16</v>
      </c>
      <c r="B22" s="126" t="s">
        <v>22</v>
      </c>
      <c r="C22" s="283">
        <v>209</v>
      </c>
      <c r="D22" s="283">
        <v>971</v>
      </c>
      <c r="E22" s="283">
        <v>0</v>
      </c>
      <c r="F22" s="283">
        <v>0</v>
      </c>
      <c r="G22" s="283">
        <v>1</v>
      </c>
      <c r="H22" s="283">
        <v>2.96</v>
      </c>
      <c r="I22" s="283">
        <v>4</v>
      </c>
      <c r="J22" s="283">
        <v>200</v>
      </c>
      <c r="K22" s="283">
        <v>171</v>
      </c>
      <c r="L22" s="283">
        <v>378.01</v>
      </c>
      <c r="M22" s="283">
        <v>3</v>
      </c>
      <c r="N22" s="283">
        <v>95.34</v>
      </c>
      <c r="O22" s="174">
        <f t="shared" ref="O22:P43" si="3">E22+G22+I22+K22+M22</f>
        <v>179</v>
      </c>
      <c r="P22" s="174">
        <f t="shared" si="3"/>
        <v>676.31000000000006</v>
      </c>
      <c r="Q22" s="174">
        <f t="shared" si="1"/>
        <v>69.6508753861998</v>
      </c>
    </row>
    <row r="23" spans="1:17" ht="12.75" customHeight="1" x14ac:dyDescent="0.2">
      <c r="A23" s="173">
        <v>17</v>
      </c>
      <c r="B23" s="126" t="s">
        <v>23</v>
      </c>
      <c r="C23" s="283">
        <v>7729</v>
      </c>
      <c r="D23" s="283">
        <v>58071</v>
      </c>
      <c r="E23" s="283">
        <v>49</v>
      </c>
      <c r="F23" s="283">
        <v>442.78</v>
      </c>
      <c r="G23" s="283">
        <v>6</v>
      </c>
      <c r="H23" s="283">
        <v>112.62</v>
      </c>
      <c r="I23" s="283">
        <v>157</v>
      </c>
      <c r="J23" s="283">
        <v>4567.170000000001</v>
      </c>
      <c r="K23" s="283">
        <v>0</v>
      </c>
      <c r="L23" s="283">
        <v>0</v>
      </c>
      <c r="M23" s="283">
        <v>315</v>
      </c>
      <c r="N23" s="283">
        <v>3618.1400000000003</v>
      </c>
      <c r="O23" s="174">
        <f t="shared" si="3"/>
        <v>527</v>
      </c>
      <c r="P23" s="174">
        <f t="shared" si="3"/>
        <v>8740.7100000000009</v>
      </c>
      <c r="Q23" s="174">
        <f t="shared" ref="Q23:Q58" si="4">P23*100/D23</f>
        <v>15.05176421966214</v>
      </c>
    </row>
    <row r="24" spans="1:17" ht="12.75" customHeight="1" x14ac:dyDescent="0.2">
      <c r="A24" s="173">
        <v>18</v>
      </c>
      <c r="B24" s="126" t="s">
        <v>24</v>
      </c>
      <c r="C24" s="283">
        <v>130</v>
      </c>
      <c r="D24" s="283">
        <v>780</v>
      </c>
      <c r="E24" s="283">
        <v>0</v>
      </c>
      <c r="F24" s="283">
        <v>0</v>
      </c>
      <c r="G24" s="283">
        <v>0</v>
      </c>
      <c r="H24" s="283">
        <v>0</v>
      </c>
      <c r="I24" s="283">
        <v>0</v>
      </c>
      <c r="J24" s="283">
        <v>0</v>
      </c>
      <c r="K24" s="283">
        <v>0</v>
      </c>
      <c r="L24" s="283">
        <v>0</v>
      </c>
      <c r="M24" s="283">
        <v>0</v>
      </c>
      <c r="N24" s="283">
        <v>0</v>
      </c>
      <c r="O24" s="174">
        <f t="shared" si="3"/>
        <v>0</v>
      </c>
      <c r="P24" s="174">
        <f t="shared" si="3"/>
        <v>0</v>
      </c>
      <c r="Q24" s="174">
        <f t="shared" si="4"/>
        <v>0</v>
      </c>
    </row>
    <row r="25" spans="1:17" ht="12.75" customHeight="1" x14ac:dyDescent="0.2">
      <c r="A25" s="173">
        <v>19</v>
      </c>
      <c r="B25" s="126" t="s">
        <v>25</v>
      </c>
      <c r="C25" s="283">
        <v>5278</v>
      </c>
      <c r="D25" s="283">
        <v>41837</v>
      </c>
      <c r="E25" s="283">
        <v>0</v>
      </c>
      <c r="F25" s="283">
        <v>0</v>
      </c>
      <c r="G25" s="283">
        <v>2</v>
      </c>
      <c r="H25" s="283">
        <v>21.86</v>
      </c>
      <c r="I25" s="283">
        <v>15</v>
      </c>
      <c r="J25" s="283">
        <v>832.15000000000009</v>
      </c>
      <c r="K25" s="283">
        <v>87</v>
      </c>
      <c r="L25" s="283">
        <v>254.23999999999998</v>
      </c>
      <c r="M25" s="283">
        <v>2140</v>
      </c>
      <c r="N25" s="283">
        <v>31904.109999999997</v>
      </c>
      <c r="O25" s="174">
        <f t="shared" si="3"/>
        <v>2244</v>
      </c>
      <c r="P25" s="174">
        <f t="shared" si="3"/>
        <v>33012.36</v>
      </c>
      <c r="Q25" s="174">
        <f t="shared" si="4"/>
        <v>78.90709180868609</v>
      </c>
    </row>
    <row r="26" spans="1:17" ht="12.75" customHeight="1" x14ac:dyDescent="0.2">
      <c r="A26" s="173">
        <v>20</v>
      </c>
      <c r="B26" s="126" t="s">
        <v>26</v>
      </c>
      <c r="C26" s="283">
        <v>113466</v>
      </c>
      <c r="D26" s="283">
        <v>777810</v>
      </c>
      <c r="E26" s="283">
        <v>573</v>
      </c>
      <c r="F26" s="283">
        <v>14191.67</v>
      </c>
      <c r="G26" s="283">
        <v>9</v>
      </c>
      <c r="H26" s="283">
        <v>41.68</v>
      </c>
      <c r="I26" s="283">
        <v>3</v>
      </c>
      <c r="J26" s="283">
        <v>22.08</v>
      </c>
      <c r="K26" s="283">
        <v>13186</v>
      </c>
      <c r="L26" s="283">
        <v>63951.109999999993</v>
      </c>
      <c r="M26" s="283">
        <v>93142</v>
      </c>
      <c r="N26" s="283">
        <v>1093039.01</v>
      </c>
      <c r="O26" s="174">
        <f t="shared" si="3"/>
        <v>106913</v>
      </c>
      <c r="P26" s="174">
        <f t="shared" si="3"/>
        <v>1171245.55</v>
      </c>
      <c r="Q26" s="174">
        <f t="shared" si="4"/>
        <v>150.58247515460073</v>
      </c>
    </row>
    <row r="27" spans="1:17" ht="12.75" customHeight="1" x14ac:dyDescent="0.2">
      <c r="A27" s="173">
        <v>21</v>
      </c>
      <c r="B27" s="126" t="s">
        <v>27</v>
      </c>
      <c r="C27" s="283">
        <v>103670</v>
      </c>
      <c r="D27" s="283">
        <v>732566</v>
      </c>
      <c r="E27" s="283">
        <v>0</v>
      </c>
      <c r="F27" s="283">
        <v>0</v>
      </c>
      <c r="G27" s="283">
        <v>260</v>
      </c>
      <c r="H27" s="283">
        <v>5886.57</v>
      </c>
      <c r="I27" s="283">
        <v>2610</v>
      </c>
      <c r="J27" s="283">
        <v>69020.749999999942</v>
      </c>
      <c r="K27" s="283">
        <v>12143</v>
      </c>
      <c r="L27" s="283">
        <v>87177.379999999932</v>
      </c>
      <c r="M27" s="283">
        <v>329877</v>
      </c>
      <c r="N27" s="283">
        <v>749831.4600000002</v>
      </c>
      <c r="O27" s="174">
        <f t="shared" si="3"/>
        <v>344890</v>
      </c>
      <c r="P27" s="174">
        <f t="shared" si="3"/>
        <v>911916.16000000015</v>
      </c>
      <c r="Q27" s="174">
        <f t="shared" si="4"/>
        <v>124.48245755331263</v>
      </c>
    </row>
    <row r="28" spans="1:17" ht="12.75" customHeight="1" x14ac:dyDescent="0.2">
      <c r="A28" s="173">
        <v>22</v>
      </c>
      <c r="B28" s="126" t="s">
        <v>28</v>
      </c>
      <c r="C28" s="283">
        <v>21295</v>
      </c>
      <c r="D28" s="283">
        <v>150969</v>
      </c>
      <c r="E28" s="283">
        <v>0</v>
      </c>
      <c r="F28" s="283">
        <v>0</v>
      </c>
      <c r="G28" s="283">
        <v>21</v>
      </c>
      <c r="H28" s="283">
        <v>157.01000000000002</v>
      </c>
      <c r="I28" s="283">
        <v>466</v>
      </c>
      <c r="J28" s="283">
        <v>6259.41</v>
      </c>
      <c r="K28" s="283">
        <v>274</v>
      </c>
      <c r="L28" s="283">
        <v>1006.1899999999997</v>
      </c>
      <c r="M28" s="283">
        <v>2961</v>
      </c>
      <c r="N28" s="283">
        <v>39475.309999999983</v>
      </c>
      <c r="O28" s="174">
        <f t="shared" si="3"/>
        <v>3722</v>
      </c>
      <c r="P28" s="174">
        <f t="shared" si="3"/>
        <v>46897.919999999984</v>
      </c>
      <c r="Q28" s="174">
        <f t="shared" si="4"/>
        <v>31.064602666772636</v>
      </c>
    </row>
    <row r="29" spans="1:17" ht="12.75" customHeight="1" x14ac:dyDescent="0.2">
      <c r="A29" s="173">
        <v>23</v>
      </c>
      <c r="B29" s="126" t="s">
        <v>29</v>
      </c>
      <c r="C29" s="283">
        <v>16555</v>
      </c>
      <c r="D29" s="283">
        <v>126818</v>
      </c>
      <c r="E29" s="283">
        <v>3</v>
      </c>
      <c r="F29" s="283">
        <v>13.599999999999998</v>
      </c>
      <c r="G29" s="283">
        <v>129</v>
      </c>
      <c r="H29" s="283">
        <v>2303.3200000000002</v>
      </c>
      <c r="I29" s="283">
        <v>631</v>
      </c>
      <c r="J29" s="283">
        <v>11319.77</v>
      </c>
      <c r="K29" s="283">
        <v>18542</v>
      </c>
      <c r="L29" s="283">
        <v>24083.079999999991</v>
      </c>
      <c r="M29" s="283">
        <v>160950</v>
      </c>
      <c r="N29" s="283">
        <v>119741.40999999999</v>
      </c>
      <c r="O29" s="174">
        <f t="shared" si="3"/>
        <v>180255</v>
      </c>
      <c r="P29" s="174">
        <f t="shared" si="3"/>
        <v>157461.18</v>
      </c>
      <c r="Q29" s="174">
        <f t="shared" si="4"/>
        <v>124.16311564604393</v>
      </c>
    </row>
    <row r="30" spans="1:17" ht="12.75" customHeight="1" x14ac:dyDescent="0.2">
      <c r="A30" s="173">
        <v>24</v>
      </c>
      <c r="B30" s="126" t="s">
        <v>30</v>
      </c>
      <c r="C30" s="283">
        <v>30932</v>
      </c>
      <c r="D30" s="283">
        <v>239049</v>
      </c>
      <c r="E30" s="283">
        <v>0</v>
      </c>
      <c r="F30" s="283">
        <v>0</v>
      </c>
      <c r="G30" s="283">
        <v>0</v>
      </c>
      <c r="H30" s="283">
        <v>0</v>
      </c>
      <c r="I30" s="283">
        <v>75</v>
      </c>
      <c r="J30" s="283">
        <v>509.55</v>
      </c>
      <c r="K30" s="283">
        <v>0</v>
      </c>
      <c r="L30" s="283">
        <v>0</v>
      </c>
      <c r="M30" s="283">
        <v>56018</v>
      </c>
      <c r="N30" s="283">
        <v>128097.05000000002</v>
      </c>
      <c r="O30" s="174">
        <f t="shared" si="3"/>
        <v>56093</v>
      </c>
      <c r="P30" s="174">
        <f t="shared" si="3"/>
        <v>128606.60000000002</v>
      </c>
      <c r="Q30" s="174">
        <f t="shared" si="4"/>
        <v>53.799262912624613</v>
      </c>
    </row>
    <row r="31" spans="1:17" ht="12.75" customHeight="1" x14ac:dyDescent="0.2">
      <c r="A31" s="173">
        <v>25</v>
      </c>
      <c r="B31" s="126" t="s">
        <v>31</v>
      </c>
      <c r="C31" s="283">
        <v>113</v>
      </c>
      <c r="D31" s="283">
        <v>707</v>
      </c>
      <c r="E31" s="283">
        <v>0</v>
      </c>
      <c r="F31" s="283">
        <v>0</v>
      </c>
      <c r="G31" s="283">
        <v>1</v>
      </c>
      <c r="H31" s="283">
        <v>7.04</v>
      </c>
      <c r="I31" s="283">
        <v>1</v>
      </c>
      <c r="J31" s="283">
        <v>46</v>
      </c>
      <c r="K31" s="283">
        <v>101</v>
      </c>
      <c r="L31" s="283">
        <v>434.28</v>
      </c>
      <c r="M31" s="283">
        <v>43</v>
      </c>
      <c r="N31" s="283">
        <v>406.71000000000004</v>
      </c>
      <c r="O31" s="174">
        <f t="shared" si="3"/>
        <v>146</v>
      </c>
      <c r="P31" s="174">
        <f t="shared" si="3"/>
        <v>894.03</v>
      </c>
      <c r="Q31" s="174">
        <f t="shared" si="4"/>
        <v>126.45403111739745</v>
      </c>
    </row>
    <row r="32" spans="1:17" ht="12.75" customHeight="1" x14ac:dyDescent="0.2">
      <c r="A32" s="173">
        <v>26</v>
      </c>
      <c r="B32" s="126" t="s">
        <v>32</v>
      </c>
      <c r="C32" s="283">
        <v>2203</v>
      </c>
      <c r="D32" s="283">
        <v>17704</v>
      </c>
      <c r="E32" s="283">
        <v>0</v>
      </c>
      <c r="F32" s="283">
        <v>0</v>
      </c>
      <c r="G32" s="283">
        <v>1</v>
      </c>
      <c r="H32" s="283">
        <v>1.52</v>
      </c>
      <c r="I32" s="283">
        <v>13</v>
      </c>
      <c r="J32" s="283">
        <v>557.20000000000005</v>
      </c>
      <c r="K32" s="283">
        <v>15</v>
      </c>
      <c r="L32" s="283">
        <v>74.08</v>
      </c>
      <c r="M32" s="283">
        <v>117</v>
      </c>
      <c r="N32" s="283">
        <v>660.16</v>
      </c>
      <c r="O32" s="174">
        <f t="shared" si="3"/>
        <v>146</v>
      </c>
      <c r="P32" s="174">
        <f t="shared" si="3"/>
        <v>1292.96</v>
      </c>
      <c r="Q32" s="174">
        <f t="shared" si="4"/>
        <v>7.3032083145051967</v>
      </c>
    </row>
    <row r="33" spans="1:17" ht="12.75" customHeight="1" x14ac:dyDescent="0.2">
      <c r="A33" s="173">
        <v>27</v>
      </c>
      <c r="B33" s="126" t="s">
        <v>33</v>
      </c>
      <c r="C33" s="283">
        <v>304</v>
      </c>
      <c r="D33" s="283">
        <v>2507</v>
      </c>
      <c r="E33" s="283">
        <v>30</v>
      </c>
      <c r="F33" s="283">
        <v>217.59000000000003</v>
      </c>
      <c r="G33" s="283">
        <v>0</v>
      </c>
      <c r="H33" s="283">
        <v>0</v>
      </c>
      <c r="I33" s="283">
        <v>3</v>
      </c>
      <c r="J33" s="283">
        <v>150.70999999999998</v>
      </c>
      <c r="K33" s="283">
        <v>180</v>
      </c>
      <c r="L33" s="283">
        <v>910.51</v>
      </c>
      <c r="M33" s="283">
        <v>65</v>
      </c>
      <c r="N33" s="283">
        <v>2643.8900000000003</v>
      </c>
      <c r="O33" s="174">
        <f t="shared" si="3"/>
        <v>278</v>
      </c>
      <c r="P33" s="174">
        <f t="shared" si="3"/>
        <v>3922.7000000000003</v>
      </c>
      <c r="Q33" s="174">
        <f t="shared" si="4"/>
        <v>156.4698843238931</v>
      </c>
    </row>
    <row r="34" spans="1:17" ht="12.75" customHeight="1" x14ac:dyDescent="0.2">
      <c r="A34" s="173">
        <v>28</v>
      </c>
      <c r="B34" s="126" t="s">
        <v>34</v>
      </c>
      <c r="C34" s="283">
        <v>22618</v>
      </c>
      <c r="D34" s="283">
        <v>178042</v>
      </c>
      <c r="E34" s="283">
        <v>0</v>
      </c>
      <c r="F34" s="283">
        <v>0</v>
      </c>
      <c r="G34" s="283">
        <v>0</v>
      </c>
      <c r="H34" s="283">
        <v>0</v>
      </c>
      <c r="I34" s="283">
        <v>0</v>
      </c>
      <c r="J34" s="283">
        <v>0</v>
      </c>
      <c r="K34" s="283">
        <v>0</v>
      </c>
      <c r="L34" s="283">
        <v>0</v>
      </c>
      <c r="M34" s="283">
        <v>14225</v>
      </c>
      <c r="N34" s="283">
        <v>118522.20000000003</v>
      </c>
      <c r="O34" s="174">
        <f t="shared" si="3"/>
        <v>14225</v>
      </c>
      <c r="P34" s="174">
        <f t="shared" si="3"/>
        <v>118522.20000000003</v>
      </c>
      <c r="Q34" s="174">
        <f t="shared" si="4"/>
        <v>66.56979813751812</v>
      </c>
    </row>
    <row r="35" spans="1:17" ht="12.75" customHeight="1" x14ac:dyDescent="0.2">
      <c r="A35" s="173">
        <v>29</v>
      </c>
      <c r="B35" s="126" t="s">
        <v>35</v>
      </c>
      <c r="C35" s="283">
        <v>145</v>
      </c>
      <c r="D35" s="283">
        <v>960</v>
      </c>
      <c r="E35" s="283">
        <v>0</v>
      </c>
      <c r="F35" s="283">
        <v>0</v>
      </c>
      <c r="G35" s="283">
        <v>0</v>
      </c>
      <c r="H35" s="283">
        <v>0</v>
      </c>
      <c r="I35" s="283">
        <v>0</v>
      </c>
      <c r="J35" s="283">
        <v>0</v>
      </c>
      <c r="K35" s="283">
        <v>0</v>
      </c>
      <c r="L35" s="283">
        <v>0</v>
      </c>
      <c r="M35" s="283">
        <v>0</v>
      </c>
      <c r="N35" s="283">
        <v>0</v>
      </c>
      <c r="O35" s="174">
        <f t="shared" si="3"/>
        <v>0</v>
      </c>
      <c r="P35" s="174">
        <f t="shared" si="3"/>
        <v>0</v>
      </c>
      <c r="Q35" s="174">
        <f t="shared" si="4"/>
        <v>0</v>
      </c>
    </row>
    <row r="36" spans="1:17" ht="12.75" customHeight="1" x14ac:dyDescent="0.2">
      <c r="A36" s="173">
        <v>30</v>
      </c>
      <c r="B36" s="126" t="s">
        <v>36</v>
      </c>
      <c r="C36" s="283">
        <v>4631</v>
      </c>
      <c r="D36" s="283">
        <v>36435</v>
      </c>
      <c r="E36" s="283">
        <v>9</v>
      </c>
      <c r="F36" s="283">
        <v>38.47</v>
      </c>
      <c r="G36" s="283">
        <v>0</v>
      </c>
      <c r="H36" s="283">
        <v>0</v>
      </c>
      <c r="I36" s="283">
        <v>50</v>
      </c>
      <c r="J36" s="283">
        <v>1013.83</v>
      </c>
      <c r="K36" s="283">
        <v>0</v>
      </c>
      <c r="L36" s="283">
        <v>0</v>
      </c>
      <c r="M36" s="283">
        <v>315</v>
      </c>
      <c r="N36" s="283">
        <v>15929.640000000001</v>
      </c>
      <c r="O36" s="174">
        <f t="shared" si="3"/>
        <v>374</v>
      </c>
      <c r="P36" s="174">
        <f t="shared" si="3"/>
        <v>16981.940000000002</v>
      </c>
      <c r="Q36" s="174">
        <f t="shared" si="4"/>
        <v>46.608865102236869</v>
      </c>
    </row>
    <row r="37" spans="1:17" ht="12.75" customHeight="1" x14ac:dyDescent="0.2">
      <c r="A37" s="173">
        <v>31</v>
      </c>
      <c r="B37" s="126" t="s">
        <v>37</v>
      </c>
      <c r="C37" s="283">
        <v>325</v>
      </c>
      <c r="D37" s="283">
        <v>2652</v>
      </c>
      <c r="E37" s="283">
        <v>0</v>
      </c>
      <c r="F37" s="283">
        <v>0</v>
      </c>
      <c r="G37" s="283">
        <v>0</v>
      </c>
      <c r="H37" s="283">
        <v>0</v>
      </c>
      <c r="I37" s="283">
        <v>3</v>
      </c>
      <c r="J37" s="283">
        <v>70.81</v>
      </c>
      <c r="K37" s="283">
        <v>245</v>
      </c>
      <c r="L37" s="283">
        <v>507.27000000000004</v>
      </c>
      <c r="M37" s="283">
        <v>1</v>
      </c>
      <c r="N37" s="283">
        <v>20</v>
      </c>
      <c r="O37" s="174">
        <f t="shared" si="3"/>
        <v>249</v>
      </c>
      <c r="P37" s="174">
        <f t="shared" si="3"/>
        <v>598.08000000000004</v>
      </c>
      <c r="Q37" s="174">
        <f t="shared" si="4"/>
        <v>22.552036199095024</v>
      </c>
    </row>
    <row r="38" spans="1:17" ht="12.75" customHeight="1" x14ac:dyDescent="0.2">
      <c r="A38" s="173">
        <v>32</v>
      </c>
      <c r="B38" s="126" t="s">
        <v>38</v>
      </c>
      <c r="C38" s="283">
        <v>0</v>
      </c>
      <c r="D38" s="283">
        <v>0</v>
      </c>
      <c r="E38" s="283">
        <v>0</v>
      </c>
      <c r="F38" s="283">
        <v>0</v>
      </c>
      <c r="G38" s="283">
        <v>0</v>
      </c>
      <c r="H38" s="283">
        <v>0</v>
      </c>
      <c r="I38" s="283">
        <v>0</v>
      </c>
      <c r="J38" s="283">
        <v>0</v>
      </c>
      <c r="K38" s="283">
        <v>0</v>
      </c>
      <c r="L38" s="283">
        <v>0</v>
      </c>
      <c r="M38" s="283">
        <v>0</v>
      </c>
      <c r="N38" s="283">
        <v>0</v>
      </c>
      <c r="O38" s="174">
        <f t="shared" si="3"/>
        <v>0</v>
      </c>
      <c r="P38" s="174">
        <f t="shared" si="3"/>
        <v>0</v>
      </c>
      <c r="Q38" s="174" t="e">
        <f t="shared" si="4"/>
        <v>#DIV/0!</v>
      </c>
    </row>
    <row r="39" spans="1:17" ht="12.75" customHeight="1" x14ac:dyDescent="0.2">
      <c r="A39" s="173">
        <v>33</v>
      </c>
      <c r="B39" s="126" t="s">
        <v>39</v>
      </c>
      <c r="C39" s="283">
        <v>176</v>
      </c>
      <c r="D39" s="283">
        <v>900</v>
      </c>
      <c r="E39" s="283">
        <v>0</v>
      </c>
      <c r="F39" s="283">
        <v>0</v>
      </c>
      <c r="G39" s="283">
        <v>0</v>
      </c>
      <c r="H39" s="283">
        <v>0</v>
      </c>
      <c r="I39" s="283">
        <v>1</v>
      </c>
      <c r="J39" s="283">
        <v>1.6</v>
      </c>
      <c r="K39" s="283">
        <v>75</v>
      </c>
      <c r="L39" s="283">
        <v>104</v>
      </c>
      <c r="M39" s="283">
        <v>13</v>
      </c>
      <c r="N39" s="283">
        <v>2787.89</v>
      </c>
      <c r="O39" s="174">
        <f t="shared" si="3"/>
        <v>89</v>
      </c>
      <c r="P39" s="174">
        <f t="shared" si="3"/>
        <v>2893.49</v>
      </c>
      <c r="Q39" s="174">
        <f t="shared" si="4"/>
        <v>321.49888888888887</v>
      </c>
    </row>
    <row r="40" spans="1:17" ht="12.75" customHeight="1" x14ac:dyDescent="0.2">
      <c r="A40" s="173">
        <v>34</v>
      </c>
      <c r="B40" s="126" t="s">
        <v>40</v>
      </c>
      <c r="C40" s="283">
        <v>15773</v>
      </c>
      <c r="D40" s="283">
        <v>113536</v>
      </c>
      <c r="E40" s="283">
        <v>0</v>
      </c>
      <c r="F40" s="283">
        <v>0</v>
      </c>
      <c r="G40" s="283">
        <v>5</v>
      </c>
      <c r="H40" s="283">
        <v>152.5</v>
      </c>
      <c r="I40" s="283">
        <v>457</v>
      </c>
      <c r="J40" s="283">
        <v>18630.09</v>
      </c>
      <c r="K40" s="283">
        <v>1648</v>
      </c>
      <c r="L40" s="283">
        <v>7657.6399999999994</v>
      </c>
      <c r="M40" s="283">
        <v>64166</v>
      </c>
      <c r="N40" s="283">
        <v>123799.37</v>
      </c>
      <c r="O40" s="174">
        <f t="shared" si="3"/>
        <v>66276</v>
      </c>
      <c r="P40" s="174">
        <f t="shared" si="3"/>
        <v>150239.6</v>
      </c>
      <c r="Q40" s="174">
        <f t="shared" si="4"/>
        <v>132.32771984216461</v>
      </c>
    </row>
    <row r="41" spans="1:17" s="151" customFormat="1" ht="12.75" customHeight="1" x14ac:dyDescent="0.2">
      <c r="A41" s="172"/>
      <c r="B41" s="177" t="s">
        <v>106</v>
      </c>
      <c r="C41" s="284">
        <f>SUM(C19:C40)</f>
        <v>398856</v>
      </c>
      <c r="D41" s="284">
        <f t="shared" ref="D41:P41" si="5">SUM(D19:D40)</f>
        <v>2890331</v>
      </c>
      <c r="E41" s="284">
        <f t="shared" si="5"/>
        <v>702</v>
      </c>
      <c r="F41" s="284">
        <f t="shared" si="5"/>
        <v>17527.79</v>
      </c>
      <c r="G41" s="284">
        <f t="shared" si="5"/>
        <v>517</v>
      </c>
      <c r="H41" s="284">
        <f t="shared" si="5"/>
        <v>10373.090000000002</v>
      </c>
      <c r="I41" s="284">
        <f t="shared" si="5"/>
        <v>6334</v>
      </c>
      <c r="J41" s="284">
        <f t="shared" si="5"/>
        <v>144917.58999999997</v>
      </c>
      <c r="K41" s="284">
        <f t="shared" si="5"/>
        <v>49347</v>
      </c>
      <c r="L41" s="284">
        <f t="shared" si="5"/>
        <v>196218.6399999999</v>
      </c>
      <c r="M41" s="284">
        <f t="shared" si="5"/>
        <v>771168</v>
      </c>
      <c r="N41" s="284">
        <f t="shared" si="5"/>
        <v>2692682.9500000011</v>
      </c>
      <c r="O41" s="284">
        <f t="shared" si="5"/>
        <v>828068</v>
      </c>
      <c r="P41" s="284">
        <f t="shared" si="5"/>
        <v>3061720.060000001</v>
      </c>
      <c r="Q41" s="177">
        <f t="shared" si="4"/>
        <v>105.92973815109761</v>
      </c>
    </row>
    <row r="42" spans="1:17" s="151" customFormat="1" ht="12.75" customHeight="1" x14ac:dyDescent="0.2">
      <c r="A42" s="172"/>
      <c r="B42" s="177" t="s">
        <v>42</v>
      </c>
      <c r="C42" s="177">
        <f t="shared" ref="C42:N42" si="6">C41+C18</f>
        <v>948804</v>
      </c>
      <c r="D42" s="177">
        <f t="shared" si="6"/>
        <v>6888322</v>
      </c>
      <c r="E42" s="177">
        <f t="shared" si="6"/>
        <v>3028</v>
      </c>
      <c r="F42" s="177">
        <f t="shared" si="6"/>
        <v>309710.55999999994</v>
      </c>
      <c r="G42" s="177">
        <f t="shared" si="6"/>
        <v>1488</v>
      </c>
      <c r="H42" s="177">
        <f t="shared" si="6"/>
        <v>19764.920000000006</v>
      </c>
      <c r="I42" s="177">
        <f t="shared" si="6"/>
        <v>19635</v>
      </c>
      <c r="J42" s="177">
        <f t="shared" si="6"/>
        <v>341100.29</v>
      </c>
      <c r="K42" s="177">
        <f t="shared" si="6"/>
        <v>118687</v>
      </c>
      <c r="L42" s="177">
        <f t="shared" si="6"/>
        <v>480853.64999999991</v>
      </c>
      <c r="M42" s="177">
        <f t="shared" si="6"/>
        <v>914291</v>
      </c>
      <c r="N42" s="177">
        <f t="shared" si="6"/>
        <v>9451168.2600000016</v>
      </c>
      <c r="O42" s="177">
        <f t="shared" si="3"/>
        <v>1057129</v>
      </c>
      <c r="P42" s="177">
        <f t="shared" si="3"/>
        <v>10602597.680000002</v>
      </c>
      <c r="Q42" s="177">
        <f t="shared" si="4"/>
        <v>153.92134223690474</v>
      </c>
    </row>
    <row r="43" spans="1:17" ht="12.75" customHeight="1" x14ac:dyDescent="0.2">
      <c r="A43" s="173">
        <v>35</v>
      </c>
      <c r="B43" s="174" t="s">
        <v>43</v>
      </c>
      <c r="C43" s="283">
        <v>12220</v>
      </c>
      <c r="D43" s="283">
        <v>78734</v>
      </c>
      <c r="E43" s="283">
        <v>0</v>
      </c>
      <c r="F43" s="283">
        <v>0</v>
      </c>
      <c r="G43" s="283">
        <v>0</v>
      </c>
      <c r="H43" s="283">
        <v>0</v>
      </c>
      <c r="I43" s="283">
        <v>43</v>
      </c>
      <c r="J43" s="283">
        <v>1647.54</v>
      </c>
      <c r="K43" s="283">
        <v>520</v>
      </c>
      <c r="L43" s="283">
        <v>3080.8399999999997</v>
      </c>
      <c r="M43" s="283">
        <v>13060</v>
      </c>
      <c r="N43" s="283">
        <v>30167.28999999999</v>
      </c>
      <c r="O43" s="174">
        <f t="shared" si="3"/>
        <v>13623</v>
      </c>
      <c r="P43" s="174">
        <f t="shared" ref="O43:P51" si="7">F43+H43+J43+L43+N43</f>
        <v>34895.669999999991</v>
      </c>
      <c r="Q43" s="174">
        <f t="shared" si="4"/>
        <v>44.320966799603717</v>
      </c>
    </row>
    <row r="44" spans="1:17" ht="12.75" customHeight="1" x14ac:dyDescent="0.2">
      <c r="A44" s="173">
        <v>36</v>
      </c>
      <c r="B44" s="174" t="s">
        <v>44</v>
      </c>
      <c r="C44" s="283">
        <v>6712</v>
      </c>
      <c r="D44" s="283">
        <v>48746</v>
      </c>
      <c r="E44" s="283">
        <v>0</v>
      </c>
      <c r="F44" s="283">
        <v>0</v>
      </c>
      <c r="G44" s="283">
        <v>4</v>
      </c>
      <c r="H44" s="283">
        <v>91.44</v>
      </c>
      <c r="I44" s="283">
        <v>33</v>
      </c>
      <c r="J44" s="283">
        <v>1438.8099999999997</v>
      </c>
      <c r="K44" s="283">
        <v>599</v>
      </c>
      <c r="L44" s="283">
        <v>1934.4499999999994</v>
      </c>
      <c r="M44" s="283">
        <v>20297</v>
      </c>
      <c r="N44" s="283">
        <v>65860.75999999998</v>
      </c>
      <c r="O44" s="174">
        <f t="shared" si="7"/>
        <v>20933</v>
      </c>
      <c r="P44" s="174">
        <f t="shared" si="7"/>
        <v>69325.459999999977</v>
      </c>
      <c r="Q44" s="174">
        <f t="shared" si="4"/>
        <v>142.21774094284655</v>
      </c>
    </row>
    <row r="45" spans="1:17" s="151" customFormat="1" ht="12.75" customHeight="1" x14ac:dyDescent="0.2">
      <c r="A45" s="172"/>
      <c r="B45" s="177" t="s">
        <v>45</v>
      </c>
      <c r="C45" s="284">
        <f t="shared" ref="C45:P45" si="8">SUM(C43:C44)</f>
        <v>18932</v>
      </c>
      <c r="D45" s="284">
        <f t="shared" si="8"/>
        <v>127480</v>
      </c>
      <c r="E45" s="284">
        <f t="shared" si="8"/>
        <v>0</v>
      </c>
      <c r="F45" s="284">
        <f t="shared" si="8"/>
        <v>0</v>
      </c>
      <c r="G45" s="284">
        <f t="shared" si="8"/>
        <v>4</v>
      </c>
      <c r="H45" s="284">
        <f t="shared" si="8"/>
        <v>91.44</v>
      </c>
      <c r="I45" s="284">
        <f t="shared" si="8"/>
        <v>76</v>
      </c>
      <c r="J45" s="284">
        <f t="shared" si="8"/>
        <v>3086.3499999999995</v>
      </c>
      <c r="K45" s="284">
        <f t="shared" si="8"/>
        <v>1119</v>
      </c>
      <c r="L45" s="284">
        <f t="shared" si="8"/>
        <v>5015.2899999999991</v>
      </c>
      <c r="M45" s="284">
        <f t="shared" si="8"/>
        <v>33357</v>
      </c>
      <c r="N45" s="284">
        <f t="shared" si="8"/>
        <v>96028.049999999974</v>
      </c>
      <c r="O45" s="284">
        <f t="shared" si="8"/>
        <v>34556</v>
      </c>
      <c r="P45" s="284">
        <f t="shared" si="8"/>
        <v>104221.12999999998</v>
      </c>
      <c r="Q45" s="177">
        <f t="shared" si="4"/>
        <v>81.754887041104467</v>
      </c>
    </row>
    <row r="46" spans="1:17" ht="12.75" customHeight="1" x14ac:dyDescent="0.2">
      <c r="A46" s="173">
        <v>37</v>
      </c>
      <c r="B46" s="174" t="s">
        <v>46</v>
      </c>
      <c r="C46" s="283">
        <v>6087</v>
      </c>
      <c r="D46" s="283">
        <v>40491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1231</v>
      </c>
      <c r="L46" s="283">
        <v>2872.33</v>
      </c>
      <c r="M46" s="283">
        <v>0</v>
      </c>
      <c r="N46" s="283">
        <v>0</v>
      </c>
      <c r="O46" s="174">
        <f t="shared" si="7"/>
        <v>1231</v>
      </c>
      <c r="P46" s="174">
        <f t="shared" si="7"/>
        <v>2872.33</v>
      </c>
      <c r="Q46" s="174">
        <f t="shared" si="4"/>
        <v>7.0937492282235555</v>
      </c>
    </row>
    <row r="47" spans="1:17" s="151" customFormat="1" ht="12.75" customHeight="1" x14ac:dyDescent="0.2">
      <c r="A47" s="172"/>
      <c r="B47" s="177" t="s">
        <v>47</v>
      </c>
      <c r="C47" s="284">
        <f t="shared" ref="C47:P47" si="9">C46</f>
        <v>6087</v>
      </c>
      <c r="D47" s="284">
        <f t="shared" si="9"/>
        <v>40491</v>
      </c>
      <c r="E47" s="284">
        <f t="shared" si="9"/>
        <v>0</v>
      </c>
      <c r="F47" s="284">
        <f t="shared" si="9"/>
        <v>0</v>
      </c>
      <c r="G47" s="284">
        <f t="shared" si="9"/>
        <v>0</v>
      </c>
      <c r="H47" s="284">
        <f t="shared" si="9"/>
        <v>0</v>
      </c>
      <c r="I47" s="284">
        <f t="shared" si="9"/>
        <v>0</v>
      </c>
      <c r="J47" s="284">
        <f t="shared" si="9"/>
        <v>0</v>
      </c>
      <c r="K47" s="284">
        <f t="shared" si="9"/>
        <v>1231</v>
      </c>
      <c r="L47" s="284">
        <f t="shared" si="9"/>
        <v>2872.33</v>
      </c>
      <c r="M47" s="284">
        <f t="shared" si="9"/>
        <v>0</v>
      </c>
      <c r="N47" s="284">
        <f t="shared" si="9"/>
        <v>0</v>
      </c>
      <c r="O47" s="284">
        <f t="shared" si="9"/>
        <v>1231</v>
      </c>
      <c r="P47" s="284">
        <f t="shared" si="9"/>
        <v>2872.33</v>
      </c>
      <c r="Q47" s="177">
        <f t="shared" si="4"/>
        <v>7.0937492282235555</v>
      </c>
    </row>
    <row r="48" spans="1:17" ht="12.75" customHeight="1" x14ac:dyDescent="0.2">
      <c r="A48" s="173">
        <v>38</v>
      </c>
      <c r="B48" s="174" t="s">
        <v>48</v>
      </c>
      <c r="C48" s="283">
        <v>22953</v>
      </c>
      <c r="D48" s="283">
        <v>165423</v>
      </c>
      <c r="E48" s="283">
        <v>0</v>
      </c>
      <c r="F48" s="283">
        <v>0</v>
      </c>
      <c r="G48" s="283">
        <v>0</v>
      </c>
      <c r="H48" s="283">
        <v>0</v>
      </c>
      <c r="I48" s="283">
        <v>744</v>
      </c>
      <c r="J48" s="283">
        <v>11668.029999999999</v>
      </c>
      <c r="K48" s="283">
        <v>938</v>
      </c>
      <c r="L48" s="283">
        <v>892.20000000000016</v>
      </c>
      <c r="M48" s="283">
        <v>17512</v>
      </c>
      <c r="N48" s="283">
        <v>70462.19</v>
      </c>
      <c r="O48" s="174">
        <f t="shared" si="7"/>
        <v>19194</v>
      </c>
      <c r="P48" s="174">
        <f t="shared" si="7"/>
        <v>83022.42</v>
      </c>
      <c r="Q48" s="174">
        <f t="shared" si="4"/>
        <v>50.187954516602893</v>
      </c>
    </row>
    <row r="49" spans="1:17" ht="12.75" customHeight="1" x14ac:dyDescent="0.2">
      <c r="A49" s="173">
        <v>39</v>
      </c>
      <c r="B49" s="174" t="s">
        <v>49</v>
      </c>
      <c r="C49" s="283">
        <v>2977</v>
      </c>
      <c r="D49" s="283">
        <v>19830</v>
      </c>
      <c r="E49" s="283">
        <v>0</v>
      </c>
      <c r="F49" s="283">
        <v>0</v>
      </c>
      <c r="G49" s="283">
        <v>0</v>
      </c>
      <c r="H49" s="283">
        <v>0</v>
      </c>
      <c r="I49" s="283">
        <v>18</v>
      </c>
      <c r="J49" s="283">
        <v>456.99</v>
      </c>
      <c r="K49" s="283">
        <v>0</v>
      </c>
      <c r="L49" s="283">
        <v>0</v>
      </c>
      <c r="M49" s="283">
        <v>5225</v>
      </c>
      <c r="N49" s="283">
        <v>6496.8300000000027</v>
      </c>
      <c r="O49" s="174">
        <f t="shared" si="7"/>
        <v>5243</v>
      </c>
      <c r="P49" s="174">
        <f t="shared" si="7"/>
        <v>6953.8200000000024</v>
      </c>
      <c r="Q49" s="174">
        <f t="shared" si="4"/>
        <v>35.067170953101375</v>
      </c>
    </row>
    <row r="50" spans="1:17" ht="12.75" customHeight="1" x14ac:dyDescent="0.2">
      <c r="A50" s="173">
        <v>40</v>
      </c>
      <c r="B50" s="174" t="s">
        <v>50</v>
      </c>
      <c r="C50" s="283">
        <v>905</v>
      </c>
      <c r="D50" s="283">
        <v>7566</v>
      </c>
      <c r="E50" s="283">
        <v>0</v>
      </c>
      <c r="F50" s="283">
        <v>0</v>
      </c>
      <c r="G50" s="283">
        <v>0</v>
      </c>
      <c r="H50" s="283">
        <v>0</v>
      </c>
      <c r="I50" s="283">
        <v>0</v>
      </c>
      <c r="J50" s="283">
        <v>0</v>
      </c>
      <c r="K50" s="283">
        <v>0</v>
      </c>
      <c r="L50" s="283">
        <v>0</v>
      </c>
      <c r="M50" s="283">
        <v>1442</v>
      </c>
      <c r="N50" s="283">
        <v>1751.0299999999997</v>
      </c>
      <c r="O50" s="174">
        <f t="shared" si="7"/>
        <v>1442</v>
      </c>
      <c r="P50" s="174">
        <f t="shared" si="7"/>
        <v>1751.0299999999997</v>
      </c>
      <c r="Q50" s="174">
        <f t="shared" si="4"/>
        <v>23.143404705260373</v>
      </c>
    </row>
    <row r="51" spans="1:17" ht="12.75" customHeight="1" x14ac:dyDescent="0.2">
      <c r="A51" s="173">
        <v>41</v>
      </c>
      <c r="B51" s="174" t="s">
        <v>51</v>
      </c>
      <c r="C51" s="283">
        <v>207</v>
      </c>
      <c r="D51" s="283">
        <v>1144</v>
      </c>
      <c r="E51" s="283">
        <v>0</v>
      </c>
      <c r="F51" s="283">
        <v>0</v>
      </c>
      <c r="G51" s="283">
        <v>0</v>
      </c>
      <c r="H51" s="283">
        <v>0</v>
      </c>
      <c r="I51" s="283">
        <v>0</v>
      </c>
      <c r="J51" s="283">
        <v>0</v>
      </c>
      <c r="K51" s="283">
        <v>0</v>
      </c>
      <c r="L51" s="283">
        <v>0</v>
      </c>
      <c r="M51" s="283">
        <v>444</v>
      </c>
      <c r="N51" s="283">
        <v>348.53</v>
      </c>
      <c r="O51" s="174">
        <f t="shared" si="7"/>
        <v>444</v>
      </c>
      <c r="P51" s="174">
        <f t="shared" si="7"/>
        <v>348.53</v>
      </c>
      <c r="Q51" s="174">
        <f t="shared" si="4"/>
        <v>30.46590909090909</v>
      </c>
    </row>
    <row r="52" spans="1:17" ht="12.75" customHeight="1" x14ac:dyDescent="0.2">
      <c r="A52" s="173">
        <v>42</v>
      </c>
      <c r="B52" s="174" t="s">
        <v>52</v>
      </c>
      <c r="C52" s="283">
        <v>1522</v>
      </c>
      <c r="D52" s="283">
        <v>12150</v>
      </c>
      <c r="E52" s="283">
        <v>0</v>
      </c>
      <c r="F52" s="283">
        <v>0</v>
      </c>
      <c r="G52" s="283">
        <v>0</v>
      </c>
      <c r="H52" s="283">
        <v>0</v>
      </c>
      <c r="I52" s="283">
        <v>135</v>
      </c>
      <c r="J52" s="283">
        <v>2598.92</v>
      </c>
      <c r="K52" s="283">
        <v>0</v>
      </c>
      <c r="L52" s="283">
        <v>0</v>
      </c>
      <c r="M52" s="283">
        <v>2896</v>
      </c>
      <c r="N52" s="283">
        <v>3423.28</v>
      </c>
      <c r="O52" s="174">
        <f t="shared" ref="O52:P56" si="10">E52+G52+I52+K52+M52</f>
        <v>3031</v>
      </c>
      <c r="P52" s="174">
        <f t="shared" si="10"/>
        <v>6022.2000000000007</v>
      </c>
      <c r="Q52" s="174">
        <f t="shared" si="4"/>
        <v>49.565432098765442</v>
      </c>
    </row>
    <row r="53" spans="1:17" ht="12.75" customHeight="1" x14ac:dyDescent="0.2">
      <c r="A53" s="173">
        <v>43</v>
      </c>
      <c r="B53" s="174" t="s">
        <v>1012</v>
      </c>
      <c r="C53" s="283">
        <v>0</v>
      </c>
      <c r="D53" s="283">
        <v>0</v>
      </c>
      <c r="E53" s="283"/>
      <c r="F53" s="283"/>
      <c r="G53" s="283"/>
      <c r="H53" s="283"/>
      <c r="I53" s="283"/>
      <c r="J53" s="283"/>
      <c r="K53" s="283">
        <v>0</v>
      </c>
      <c r="L53" s="283">
        <v>0</v>
      </c>
      <c r="M53" s="283">
        <v>0</v>
      </c>
      <c r="N53" s="283">
        <v>0</v>
      </c>
      <c r="O53" s="174">
        <f t="shared" si="10"/>
        <v>0</v>
      </c>
      <c r="P53" s="174">
        <f t="shared" si="10"/>
        <v>0</v>
      </c>
      <c r="Q53" s="174">
        <v>0</v>
      </c>
    </row>
    <row r="54" spans="1:17" ht="12.75" customHeight="1" x14ac:dyDescent="0.2">
      <c r="A54" s="173">
        <v>44</v>
      </c>
      <c r="B54" s="174" t="s">
        <v>53</v>
      </c>
      <c r="C54" s="283">
        <v>957</v>
      </c>
      <c r="D54" s="283">
        <v>6622</v>
      </c>
      <c r="E54" s="283">
        <v>2</v>
      </c>
      <c r="F54" s="283">
        <v>1</v>
      </c>
      <c r="G54" s="283">
        <v>0</v>
      </c>
      <c r="H54" s="283">
        <v>0</v>
      </c>
      <c r="I54" s="283">
        <v>1</v>
      </c>
      <c r="J54" s="283">
        <v>50</v>
      </c>
      <c r="K54" s="283">
        <v>5</v>
      </c>
      <c r="L54" s="283">
        <v>4.95</v>
      </c>
      <c r="M54" s="283">
        <v>21</v>
      </c>
      <c r="N54" s="283">
        <v>301.64999999999998</v>
      </c>
      <c r="O54" s="174">
        <f t="shared" si="10"/>
        <v>29</v>
      </c>
      <c r="P54" s="174">
        <f t="shared" si="10"/>
        <v>357.59999999999997</v>
      </c>
      <c r="Q54" s="174">
        <f t="shared" si="4"/>
        <v>5.4001812141347028</v>
      </c>
    </row>
    <row r="55" spans="1:17" ht="12.75" customHeight="1" x14ac:dyDescent="0.2">
      <c r="A55" s="173">
        <v>45</v>
      </c>
      <c r="B55" s="174" t="s">
        <v>54</v>
      </c>
      <c r="C55" s="283">
        <v>582</v>
      </c>
      <c r="D55" s="283">
        <v>4076</v>
      </c>
      <c r="E55" s="283">
        <v>0</v>
      </c>
      <c r="F55" s="283">
        <v>0</v>
      </c>
      <c r="G55" s="283">
        <v>0</v>
      </c>
      <c r="H55" s="283">
        <v>0</v>
      </c>
      <c r="I55" s="283">
        <v>53</v>
      </c>
      <c r="J55" s="283">
        <v>628.99</v>
      </c>
      <c r="K55" s="283">
        <v>7</v>
      </c>
      <c r="L55" s="283">
        <v>12.399999999999999</v>
      </c>
      <c r="M55" s="283">
        <v>14</v>
      </c>
      <c r="N55" s="283">
        <v>52.96</v>
      </c>
      <c r="O55" s="174">
        <f t="shared" si="10"/>
        <v>74</v>
      </c>
      <c r="P55" s="174">
        <f t="shared" si="10"/>
        <v>694.35</v>
      </c>
      <c r="Q55" s="174">
        <v>0</v>
      </c>
    </row>
    <row r="56" spans="1:17" ht="12.75" customHeight="1" x14ac:dyDescent="0.2">
      <c r="A56" s="173">
        <v>46</v>
      </c>
      <c r="B56" s="174" t="s">
        <v>55</v>
      </c>
      <c r="C56" s="283">
        <v>1208</v>
      </c>
      <c r="D56" s="283">
        <v>6670</v>
      </c>
      <c r="E56" s="283">
        <v>0</v>
      </c>
      <c r="F56" s="283">
        <v>0</v>
      </c>
      <c r="G56" s="283">
        <v>0</v>
      </c>
      <c r="H56" s="283">
        <v>0</v>
      </c>
      <c r="I56" s="283">
        <v>0</v>
      </c>
      <c r="J56" s="283">
        <v>0</v>
      </c>
      <c r="K56" s="283">
        <v>0</v>
      </c>
      <c r="L56" s="283">
        <v>0</v>
      </c>
      <c r="M56" s="283">
        <v>23</v>
      </c>
      <c r="N56" s="283">
        <v>188.95000000000002</v>
      </c>
      <c r="O56" s="174">
        <f t="shared" si="10"/>
        <v>23</v>
      </c>
      <c r="P56" s="174">
        <f t="shared" si="10"/>
        <v>188.95000000000002</v>
      </c>
      <c r="Q56" s="174">
        <f t="shared" si="4"/>
        <v>2.8328335832083957</v>
      </c>
    </row>
    <row r="57" spans="1:17" s="151" customFormat="1" ht="12.75" customHeight="1" x14ac:dyDescent="0.2">
      <c r="A57" s="172"/>
      <c r="B57" s="177" t="s">
        <v>56</v>
      </c>
      <c r="C57" s="284">
        <f t="shared" ref="C57:P57" si="11">SUM(C48:C56)</f>
        <v>31311</v>
      </c>
      <c r="D57" s="284">
        <f t="shared" si="11"/>
        <v>223481</v>
      </c>
      <c r="E57" s="284">
        <f t="shared" si="11"/>
        <v>2</v>
      </c>
      <c r="F57" s="284">
        <f t="shared" si="11"/>
        <v>1</v>
      </c>
      <c r="G57" s="284">
        <f t="shared" si="11"/>
        <v>0</v>
      </c>
      <c r="H57" s="284">
        <f t="shared" si="11"/>
        <v>0</v>
      </c>
      <c r="I57" s="284">
        <f t="shared" si="11"/>
        <v>951</v>
      </c>
      <c r="J57" s="284">
        <f t="shared" si="11"/>
        <v>15402.929999999998</v>
      </c>
      <c r="K57" s="284">
        <f t="shared" si="11"/>
        <v>950</v>
      </c>
      <c r="L57" s="284">
        <f t="shared" si="11"/>
        <v>909.55000000000018</v>
      </c>
      <c r="M57" s="284">
        <f t="shared" si="11"/>
        <v>27577</v>
      </c>
      <c r="N57" s="284">
        <f t="shared" si="11"/>
        <v>83025.42</v>
      </c>
      <c r="O57" s="284">
        <f t="shared" si="11"/>
        <v>29480</v>
      </c>
      <c r="P57" s="284">
        <f t="shared" si="11"/>
        <v>99338.900000000009</v>
      </c>
      <c r="Q57" s="177">
        <f t="shared" si="4"/>
        <v>44.4507139309382</v>
      </c>
    </row>
    <row r="58" spans="1:17" s="151" customFormat="1" ht="12.75" customHeight="1" x14ac:dyDescent="0.2">
      <c r="A58" s="177"/>
      <c r="B58" s="177" t="s">
        <v>6</v>
      </c>
      <c r="C58" s="284">
        <f t="shared" ref="C58:P58" si="12">C57+C47+C45+C42</f>
        <v>1005134</v>
      </c>
      <c r="D58" s="284">
        <f t="shared" si="12"/>
        <v>7279774</v>
      </c>
      <c r="E58" s="284">
        <f t="shared" si="12"/>
        <v>3030</v>
      </c>
      <c r="F58" s="284">
        <f t="shared" si="12"/>
        <v>309711.55999999994</v>
      </c>
      <c r="G58" s="284">
        <f t="shared" si="12"/>
        <v>1492</v>
      </c>
      <c r="H58" s="284">
        <f t="shared" si="12"/>
        <v>19856.360000000004</v>
      </c>
      <c r="I58" s="284">
        <f t="shared" si="12"/>
        <v>20662</v>
      </c>
      <c r="J58" s="284">
        <f t="shared" si="12"/>
        <v>359589.56999999995</v>
      </c>
      <c r="K58" s="284">
        <f t="shared" si="12"/>
        <v>121987</v>
      </c>
      <c r="L58" s="284">
        <f t="shared" si="12"/>
        <v>489650.81999999989</v>
      </c>
      <c r="M58" s="284">
        <f t="shared" si="12"/>
        <v>975225</v>
      </c>
      <c r="N58" s="284">
        <f t="shared" si="12"/>
        <v>9630221.7300000023</v>
      </c>
      <c r="O58" s="284">
        <f t="shared" si="12"/>
        <v>1122396</v>
      </c>
      <c r="P58" s="284">
        <f t="shared" si="12"/>
        <v>10809030.040000001</v>
      </c>
      <c r="Q58" s="177">
        <f t="shared" si="4"/>
        <v>148.48029677844394</v>
      </c>
    </row>
    <row r="59" spans="1:17" ht="13.5" customHeight="1" x14ac:dyDescent="0.2">
      <c r="A59" s="84"/>
      <c r="B59" s="84"/>
      <c r="C59" s="144"/>
      <c r="D59" s="144"/>
      <c r="E59" s="144"/>
      <c r="F59" s="144"/>
      <c r="G59" s="144"/>
      <c r="H59" s="145" t="s">
        <v>1056</v>
      </c>
      <c r="I59" s="144"/>
      <c r="J59" s="144"/>
      <c r="K59" s="144"/>
      <c r="L59" s="144"/>
      <c r="M59" s="144"/>
      <c r="N59" s="144"/>
      <c r="O59" s="144"/>
      <c r="P59" s="144"/>
      <c r="Q59" s="144"/>
    </row>
    <row r="60" spans="1:17" ht="13.5" customHeight="1" x14ac:dyDescent="0.2">
      <c r="A60" s="84"/>
      <c r="B60" s="8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5"/>
      <c r="P60" s="145"/>
      <c r="Q60" s="144"/>
    </row>
    <row r="61" spans="1:17" ht="13.5" customHeight="1" x14ac:dyDescent="0.2">
      <c r="A61" s="84"/>
      <c r="B61" s="84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5"/>
      <c r="P61" s="145"/>
      <c r="Q61" s="144"/>
    </row>
    <row r="62" spans="1:17" ht="13.5" customHeight="1" x14ac:dyDescent="0.2">
      <c r="A62" s="84"/>
      <c r="B62" s="8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5"/>
      <c r="P62" s="145"/>
      <c r="Q62" s="144"/>
    </row>
    <row r="63" spans="1:17" ht="13.5" customHeight="1" x14ac:dyDescent="0.2">
      <c r="A63" s="84"/>
      <c r="B63" s="8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</row>
    <row r="64" spans="1:17" ht="13.5" customHeight="1" x14ac:dyDescent="0.2">
      <c r="A64" s="84"/>
      <c r="B64" s="8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5"/>
      <c r="P64" s="145"/>
      <c r="Q64" s="144"/>
    </row>
    <row r="65" spans="1:17" ht="13.5" customHeight="1" x14ac:dyDescent="0.2">
      <c r="A65" s="84"/>
      <c r="B65" s="8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5"/>
      <c r="P65" s="145"/>
      <c r="Q65" s="144"/>
    </row>
    <row r="66" spans="1:17" ht="13.5" customHeight="1" x14ac:dyDescent="0.2">
      <c r="A66" s="84"/>
      <c r="B66" s="8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5"/>
      <c r="P66" s="145"/>
      <c r="Q66" s="144"/>
    </row>
    <row r="67" spans="1:17" ht="13.5" customHeight="1" x14ac:dyDescent="0.2">
      <c r="A67" s="84"/>
      <c r="B67" s="8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5"/>
      <c r="P67" s="145"/>
      <c r="Q67" s="144"/>
    </row>
    <row r="68" spans="1:17" ht="13.5" customHeight="1" x14ac:dyDescent="0.2">
      <c r="A68" s="84"/>
      <c r="B68" s="8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5"/>
      <c r="P68" s="145"/>
      <c r="Q68" s="144"/>
    </row>
    <row r="69" spans="1:17" ht="13.5" customHeight="1" x14ac:dyDescent="0.2">
      <c r="A69" s="84"/>
      <c r="B69" s="8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5"/>
      <c r="P69" s="145"/>
      <c r="Q69" s="144"/>
    </row>
    <row r="70" spans="1:17" ht="13.5" customHeight="1" x14ac:dyDescent="0.2">
      <c r="A70" s="84"/>
      <c r="B70" s="8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5"/>
      <c r="P70" s="145"/>
      <c r="Q70" s="144"/>
    </row>
    <row r="71" spans="1:17" ht="13.5" customHeight="1" x14ac:dyDescent="0.2">
      <c r="A71" s="84"/>
      <c r="B71" s="8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5"/>
      <c r="P71" s="145"/>
      <c r="Q71" s="144"/>
    </row>
    <row r="72" spans="1:17" ht="13.5" customHeight="1" x14ac:dyDescent="0.2">
      <c r="A72" s="84"/>
      <c r="B72" s="8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5"/>
      <c r="P72" s="145"/>
      <c r="Q72" s="144"/>
    </row>
    <row r="73" spans="1:17" ht="13.5" customHeight="1" x14ac:dyDescent="0.2">
      <c r="A73" s="84"/>
      <c r="B73" s="8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5"/>
      <c r="P73" s="145"/>
      <c r="Q73" s="144"/>
    </row>
    <row r="74" spans="1:17" ht="13.5" customHeight="1" x14ac:dyDescent="0.2">
      <c r="A74" s="84"/>
      <c r="B74" s="8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5"/>
      <c r="P74" s="145"/>
      <c r="Q74" s="144"/>
    </row>
    <row r="75" spans="1:17" ht="13.5" customHeight="1" x14ac:dyDescent="0.2">
      <c r="A75" s="84"/>
      <c r="B75" s="8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5"/>
      <c r="P75" s="145"/>
      <c r="Q75" s="144"/>
    </row>
    <row r="76" spans="1:17" ht="13.5" customHeight="1" x14ac:dyDescent="0.2">
      <c r="A76" s="84"/>
      <c r="B76" s="84"/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5"/>
      <c r="P76" s="145"/>
      <c r="Q76" s="144"/>
    </row>
    <row r="77" spans="1:17" ht="13.5" customHeight="1" x14ac:dyDescent="0.2">
      <c r="A77" s="84"/>
      <c r="B77" s="84"/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5"/>
      <c r="P77" s="145"/>
      <c r="Q77" s="144"/>
    </row>
    <row r="78" spans="1:17" ht="13.5" customHeight="1" x14ac:dyDescent="0.2">
      <c r="A78" s="84"/>
      <c r="B78" s="84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5"/>
      <c r="P78" s="145"/>
      <c r="Q78" s="144"/>
    </row>
    <row r="79" spans="1:17" ht="13.5" customHeight="1" x14ac:dyDescent="0.2">
      <c r="A79" s="84"/>
      <c r="B79" s="84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5"/>
      <c r="P79" s="145"/>
      <c r="Q79" s="144"/>
    </row>
    <row r="80" spans="1:17" ht="13.5" customHeight="1" x14ac:dyDescent="0.2">
      <c r="A80" s="84"/>
      <c r="B80" s="84"/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5"/>
      <c r="P80" s="145"/>
      <c r="Q80" s="144"/>
    </row>
    <row r="81" spans="1:17" ht="13.5" customHeight="1" x14ac:dyDescent="0.2">
      <c r="A81" s="84"/>
      <c r="B81" s="84"/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5"/>
      <c r="P81" s="145"/>
      <c r="Q81" s="144"/>
    </row>
    <row r="82" spans="1:17" ht="13.5" customHeight="1" x14ac:dyDescent="0.2">
      <c r="A82" s="84"/>
      <c r="B82" s="8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5"/>
      <c r="P82" s="145"/>
      <c r="Q82" s="144"/>
    </row>
    <row r="83" spans="1:17" ht="13.5" customHeight="1" x14ac:dyDescent="0.2">
      <c r="A83" s="84"/>
      <c r="B83" s="8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5"/>
      <c r="P83" s="145"/>
      <c r="Q83" s="144"/>
    </row>
    <row r="84" spans="1:17" ht="13.5" customHeight="1" x14ac:dyDescent="0.2">
      <c r="A84" s="84"/>
      <c r="B84" s="8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5"/>
      <c r="P84" s="145"/>
      <c r="Q84" s="144"/>
    </row>
    <row r="85" spans="1:17" ht="13.5" customHeight="1" x14ac:dyDescent="0.2">
      <c r="A85" s="84"/>
      <c r="B85" s="84"/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5"/>
      <c r="P85" s="145"/>
      <c r="Q85" s="144"/>
    </row>
    <row r="86" spans="1:17" ht="13.5" customHeight="1" x14ac:dyDescent="0.2">
      <c r="A86" s="84"/>
      <c r="B86" s="84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5"/>
      <c r="P86" s="145"/>
      <c r="Q86" s="144"/>
    </row>
    <row r="87" spans="1:17" ht="13.5" customHeight="1" x14ac:dyDescent="0.2">
      <c r="A87" s="84"/>
      <c r="B87" s="84"/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5"/>
      <c r="P87" s="145"/>
      <c r="Q87" s="144"/>
    </row>
    <row r="88" spans="1:17" ht="13.5" customHeight="1" x14ac:dyDescent="0.2">
      <c r="A88" s="84"/>
      <c r="B88" s="8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5"/>
      <c r="P88" s="145"/>
      <c r="Q88" s="144"/>
    </row>
    <row r="89" spans="1:17" ht="13.5" customHeight="1" x14ac:dyDescent="0.2">
      <c r="A89" s="84"/>
      <c r="B89" s="8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5"/>
      <c r="P89" s="145"/>
      <c r="Q89" s="144"/>
    </row>
    <row r="90" spans="1:17" ht="13.5" customHeight="1" x14ac:dyDescent="0.2">
      <c r="A90" s="84"/>
      <c r="B90" s="8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5"/>
      <c r="P90" s="145"/>
      <c r="Q90" s="144"/>
    </row>
    <row r="91" spans="1:17" ht="13.5" customHeight="1" x14ac:dyDescent="0.2">
      <c r="A91" s="84"/>
      <c r="B91" s="8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5"/>
      <c r="P91" s="145"/>
      <c r="Q91" s="144"/>
    </row>
    <row r="92" spans="1:17" ht="13.5" customHeight="1" x14ac:dyDescent="0.2">
      <c r="A92" s="84"/>
      <c r="B92" s="8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5"/>
      <c r="P92" s="145"/>
      <c r="Q92" s="144"/>
    </row>
    <row r="93" spans="1:17" ht="13.5" customHeight="1" x14ac:dyDescent="0.2">
      <c r="A93" s="84"/>
      <c r="B93" s="84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5"/>
      <c r="P93" s="145"/>
      <c r="Q93" s="144"/>
    </row>
    <row r="94" spans="1:17" ht="13.5" customHeight="1" x14ac:dyDescent="0.2">
      <c r="A94" s="84"/>
      <c r="B94" s="84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5"/>
      <c r="P94" s="145"/>
      <c r="Q94" s="144"/>
    </row>
    <row r="95" spans="1:17" ht="13.5" customHeight="1" x14ac:dyDescent="0.2">
      <c r="A95" s="84"/>
      <c r="B95" s="8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5"/>
      <c r="P95" s="145"/>
      <c r="Q95" s="144"/>
    </row>
    <row r="96" spans="1:17" ht="13.5" customHeight="1" x14ac:dyDescent="0.2">
      <c r="A96" s="84"/>
      <c r="B96" s="84"/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5"/>
      <c r="P96" s="145"/>
      <c r="Q96" s="144"/>
    </row>
    <row r="97" spans="1:17" ht="13.5" customHeight="1" x14ac:dyDescent="0.2">
      <c r="A97" s="84"/>
      <c r="B97" s="84"/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5"/>
      <c r="P97" s="145"/>
      <c r="Q97" s="144"/>
    </row>
    <row r="98" spans="1:17" ht="13.5" customHeight="1" x14ac:dyDescent="0.2">
      <c r="A98" s="84"/>
      <c r="B98" s="84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5"/>
      <c r="P98" s="145"/>
      <c r="Q98" s="144"/>
    </row>
    <row r="99" spans="1:17" ht="13.5" customHeight="1" x14ac:dyDescent="0.2">
      <c r="A99" s="84"/>
      <c r="B99" s="84"/>
      <c r="C99" s="144"/>
      <c r="D99" s="144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5"/>
      <c r="P99" s="145"/>
      <c r="Q99" s="144"/>
    </row>
    <row r="100" spans="1:17" ht="13.5" customHeight="1" x14ac:dyDescent="0.2">
      <c r="A100" s="84"/>
      <c r="B100" s="84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5"/>
      <c r="P100" s="145"/>
      <c r="Q100" s="144"/>
    </row>
    <row r="101" spans="1:17" ht="13.5" customHeight="1" x14ac:dyDescent="0.2">
      <c r="A101" s="84"/>
      <c r="B101" s="84"/>
      <c r="C101" s="144"/>
      <c r="D101" s="144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5"/>
      <c r="P101" s="145"/>
      <c r="Q101" s="144"/>
    </row>
  </sheetData>
  <mergeCells count="13">
    <mergeCell ref="A1:Q1"/>
    <mergeCell ref="A3:A5"/>
    <mergeCell ref="B3:B5"/>
    <mergeCell ref="C3:D3"/>
    <mergeCell ref="E3:F4"/>
    <mergeCell ref="C4:C5"/>
    <mergeCell ref="D4:D5"/>
    <mergeCell ref="Q3:Q5"/>
    <mergeCell ref="O3:P4"/>
    <mergeCell ref="G3:H4"/>
    <mergeCell ref="I3:J4"/>
    <mergeCell ref="K3:L4"/>
    <mergeCell ref="M3:N4"/>
  </mergeCells>
  <pageMargins left="1.45" right="0.7" top="0.25" bottom="0" header="0" footer="0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BFDF"/>
  </sheetPr>
  <dimension ref="A1:H10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7" sqref="E7"/>
    </sheetView>
  </sheetViews>
  <sheetFormatPr defaultColWidth="14.42578125" defaultRowHeight="15" customHeight="1" x14ac:dyDescent="0.2"/>
  <cols>
    <col min="1" max="1" width="6" style="106" customWidth="1"/>
    <col min="2" max="2" width="29.140625" style="106" customWidth="1"/>
    <col min="3" max="3" width="10.140625" style="106" customWidth="1"/>
    <col min="4" max="4" width="11.85546875" style="106" customWidth="1"/>
    <col min="5" max="5" width="11.5703125" style="106" customWidth="1"/>
    <col min="6" max="6" width="12.42578125" style="106" customWidth="1"/>
    <col min="7" max="7" width="9.85546875" style="106" customWidth="1"/>
    <col min="8" max="8" width="9.140625" style="106" customWidth="1"/>
    <col min="9" max="16384" width="14.42578125" style="106"/>
  </cols>
  <sheetData>
    <row r="1" spans="1:8" ht="18.75" customHeight="1" x14ac:dyDescent="0.2">
      <c r="A1" s="438" t="s">
        <v>1038</v>
      </c>
      <c r="B1" s="370"/>
      <c r="C1" s="370"/>
      <c r="D1" s="370"/>
      <c r="E1" s="370"/>
      <c r="F1" s="370"/>
      <c r="G1" s="370"/>
      <c r="H1" s="179"/>
    </row>
    <row r="2" spans="1:8" ht="13.5" customHeight="1" x14ac:dyDescent="0.2">
      <c r="A2" s="439" t="s">
        <v>149</v>
      </c>
      <c r="B2" s="370"/>
      <c r="C2" s="370"/>
      <c r="D2" s="370"/>
      <c r="E2" s="370"/>
      <c r="F2" s="370"/>
      <c r="G2" s="180"/>
      <c r="H2" s="179"/>
    </row>
    <row r="3" spans="1:8" ht="25.5" customHeight="1" x14ac:dyDescent="0.2">
      <c r="A3" s="109"/>
      <c r="B3" s="181" t="s">
        <v>61</v>
      </c>
      <c r="C3" s="382"/>
      <c r="D3" s="370"/>
      <c r="E3" s="437" t="s">
        <v>150</v>
      </c>
      <c r="F3" s="370"/>
      <c r="G3" s="180"/>
      <c r="H3" s="179"/>
    </row>
    <row r="4" spans="1:8" ht="13.5" customHeight="1" x14ac:dyDescent="0.2">
      <c r="A4" s="422" t="s">
        <v>151</v>
      </c>
      <c r="B4" s="422" t="s">
        <v>2</v>
      </c>
      <c r="C4" s="420" t="s">
        <v>152</v>
      </c>
      <c r="D4" s="421"/>
      <c r="E4" s="420" t="s">
        <v>153</v>
      </c>
      <c r="F4" s="421"/>
      <c r="G4" s="422" t="s">
        <v>154</v>
      </c>
      <c r="H4" s="179"/>
    </row>
    <row r="5" spans="1:8" ht="13.5" customHeight="1" x14ac:dyDescent="0.2">
      <c r="A5" s="424"/>
      <c r="B5" s="424"/>
      <c r="C5" s="125" t="s">
        <v>85</v>
      </c>
      <c r="D5" s="125" t="s">
        <v>86</v>
      </c>
      <c r="E5" s="125" t="s">
        <v>85</v>
      </c>
      <c r="F5" s="125" t="s">
        <v>86</v>
      </c>
      <c r="G5" s="424"/>
      <c r="H5" s="179"/>
    </row>
    <row r="6" spans="1:8" ht="13.5" customHeight="1" x14ac:dyDescent="0.25">
      <c r="A6" s="160">
        <v>1</v>
      </c>
      <c r="B6" s="126" t="s">
        <v>7</v>
      </c>
      <c r="C6" s="127">
        <f>NPA_PS_14!O6+NPA_NPS_15!I6</f>
        <v>74860</v>
      </c>
      <c r="D6" s="127">
        <f>NPA_PS_14!P6+NPA_NPS_15!J6</f>
        <v>191598.06999999998</v>
      </c>
      <c r="E6" s="127">
        <f>'Pri Sec_outstanding_6'!O6+NPS_OS_8!M6</f>
        <v>367630</v>
      </c>
      <c r="F6" s="127">
        <f>'Pri Sec_outstanding_6'!P6+NPS_OS_8!N6</f>
        <v>1867737.8800000001</v>
      </c>
      <c r="G6" s="182">
        <f t="shared" ref="G6:G37" si="0">D6*100/F6</f>
        <v>10.258295452036339</v>
      </c>
      <c r="H6" s="179"/>
    </row>
    <row r="7" spans="1:8" ht="13.5" customHeight="1" x14ac:dyDescent="0.25">
      <c r="A7" s="160">
        <v>2</v>
      </c>
      <c r="B7" s="126" t="s">
        <v>8</v>
      </c>
      <c r="C7" s="127">
        <f>NPA_PS_14!O7+NPA_NPS_15!I7</f>
        <v>203861</v>
      </c>
      <c r="D7" s="127">
        <f>NPA_PS_14!P7+NPA_NPS_15!J7</f>
        <v>328362.56000000006</v>
      </c>
      <c r="E7" s="127">
        <f>'Pri Sec_outstanding_6'!O7+NPS_OS_8!M7</f>
        <v>947920</v>
      </c>
      <c r="F7" s="127">
        <f>'Pri Sec_outstanding_6'!P7+NPS_OS_8!N7</f>
        <v>3114226.790000001</v>
      </c>
      <c r="G7" s="182">
        <f t="shared" si="0"/>
        <v>10.543951424937809</v>
      </c>
      <c r="H7" s="179"/>
    </row>
    <row r="8" spans="1:8" ht="13.5" customHeight="1" x14ac:dyDescent="0.25">
      <c r="A8" s="160">
        <v>3</v>
      </c>
      <c r="B8" s="126" t="s">
        <v>9</v>
      </c>
      <c r="C8" s="127">
        <f>NPA_PS_14!O8+NPA_NPS_15!I8</f>
        <v>34153</v>
      </c>
      <c r="D8" s="127">
        <f>NPA_PS_14!P8+NPA_NPS_15!J8</f>
        <v>27285.85</v>
      </c>
      <c r="E8" s="127">
        <f>'Pri Sec_outstanding_6'!O8+NPS_OS_8!M8</f>
        <v>128648</v>
      </c>
      <c r="F8" s="127">
        <f>'Pri Sec_outstanding_6'!P8+NPS_OS_8!N8</f>
        <v>808765.66000000015</v>
      </c>
      <c r="G8" s="182">
        <f t="shared" si="0"/>
        <v>3.3737646576141715</v>
      </c>
      <c r="H8" s="179"/>
    </row>
    <row r="9" spans="1:8" ht="13.5" customHeight="1" x14ac:dyDescent="0.25">
      <c r="A9" s="160">
        <v>4</v>
      </c>
      <c r="B9" s="126" t="s">
        <v>10</v>
      </c>
      <c r="C9" s="127">
        <f>NPA_PS_14!O9+NPA_NPS_15!I9</f>
        <v>51988</v>
      </c>
      <c r="D9" s="127">
        <f>NPA_PS_14!P9+NPA_NPS_15!J9</f>
        <v>123124.06999999999</v>
      </c>
      <c r="E9" s="127">
        <f>'Pri Sec_outstanding_6'!O9+NPS_OS_8!M9</f>
        <v>298107</v>
      </c>
      <c r="F9" s="127">
        <f>'Pri Sec_outstanding_6'!P9+NPS_OS_8!N9</f>
        <v>1949300.449999999</v>
      </c>
      <c r="G9" s="182">
        <f t="shared" si="0"/>
        <v>6.3163208113967277</v>
      </c>
      <c r="H9" s="179"/>
    </row>
    <row r="10" spans="1:8" ht="13.5" customHeight="1" x14ac:dyDescent="0.25">
      <c r="A10" s="160">
        <v>5</v>
      </c>
      <c r="B10" s="126" t="s">
        <v>11</v>
      </c>
      <c r="C10" s="127">
        <f>NPA_PS_14!O10+NPA_NPS_15!I10</f>
        <v>145401</v>
      </c>
      <c r="D10" s="127">
        <f>NPA_PS_14!P10+NPA_NPS_15!J10</f>
        <v>207200.09000000003</v>
      </c>
      <c r="E10" s="127">
        <f>'Pri Sec_outstanding_6'!O10+NPS_OS_8!M10</f>
        <v>636058</v>
      </c>
      <c r="F10" s="127">
        <f>'Pri Sec_outstanding_6'!P10+NPS_OS_8!N10</f>
        <v>2066934.7699999998</v>
      </c>
      <c r="G10" s="182">
        <f t="shared" si="0"/>
        <v>10.024510352593278</v>
      </c>
      <c r="H10" s="179"/>
    </row>
    <row r="11" spans="1:8" ht="13.5" customHeight="1" x14ac:dyDescent="0.25">
      <c r="A11" s="160">
        <v>6</v>
      </c>
      <c r="B11" s="126" t="s">
        <v>12</v>
      </c>
      <c r="C11" s="127">
        <f>NPA_PS_14!O11+NPA_NPS_15!I11</f>
        <v>57979</v>
      </c>
      <c r="D11" s="127">
        <f>NPA_PS_14!P11+NPA_NPS_15!J11</f>
        <v>103165.57000000005</v>
      </c>
      <c r="E11" s="127">
        <f>'Pri Sec_outstanding_6'!O11+NPS_OS_8!M11</f>
        <v>186688</v>
      </c>
      <c r="F11" s="127">
        <f>'Pri Sec_outstanding_6'!P11+NPS_OS_8!N11</f>
        <v>1101329.07</v>
      </c>
      <c r="G11" s="182">
        <f t="shared" si="0"/>
        <v>9.3673700994744511</v>
      </c>
      <c r="H11" s="179"/>
    </row>
    <row r="12" spans="1:8" ht="13.5" customHeight="1" x14ac:dyDescent="0.25">
      <c r="A12" s="160">
        <v>7</v>
      </c>
      <c r="B12" s="126" t="s">
        <v>13</v>
      </c>
      <c r="C12" s="127">
        <f>NPA_PS_14!O12+NPA_NPS_15!I12</f>
        <v>4487</v>
      </c>
      <c r="D12" s="127">
        <f>NPA_PS_14!P12+NPA_NPS_15!J12</f>
        <v>15854.009999999998</v>
      </c>
      <c r="E12" s="127">
        <f>'Pri Sec_outstanding_6'!O12+NPS_OS_8!M12</f>
        <v>34849</v>
      </c>
      <c r="F12" s="127">
        <f>'Pri Sec_outstanding_6'!P12+NPS_OS_8!N12</f>
        <v>155861.88</v>
      </c>
      <c r="G12" s="182">
        <f t="shared" si="0"/>
        <v>10.171832907443434</v>
      </c>
      <c r="H12" s="179"/>
    </row>
    <row r="13" spans="1:8" ht="13.5" customHeight="1" x14ac:dyDescent="0.25">
      <c r="A13" s="160">
        <v>8</v>
      </c>
      <c r="B13" s="126" t="s">
        <v>971</v>
      </c>
      <c r="C13" s="127">
        <f>NPA_PS_14!O13+NPA_NPS_15!I13</f>
        <v>5491</v>
      </c>
      <c r="D13" s="127">
        <f>NPA_PS_14!P13+NPA_NPS_15!J13</f>
        <v>8056.8000000000011</v>
      </c>
      <c r="E13" s="127">
        <f>'Pri Sec_outstanding_6'!O13+NPS_OS_8!M13</f>
        <v>20002</v>
      </c>
      <c r="F13" s="127">
        <f>'Pri Sec_outstanding_6'!P13+NPS_OS_8!N13</f>
        <v>107387.97</v>
      </c>
      <c r="G13" s="182">
        <f t="shared" si="0"/>
        <v>7.5025163433110817</v>
      </c>
      <c r="H13" s="179"/>
    </row>
    <row r="14" spans="1:8" ht="13.5" customHeight="1" x14ac:dyDescent="0.25">
      <c r="A14" s="160">
        <v>9</v>
      </c>
      <c r="B14" s="126" t="s">
        <v>14</v>
      </c>
      <c r="C14" s="127">
        <f>NPA_PS_14!O14+NPA_NPS_15!I14</f>
        <v>166851</v>
      </c>
      <c r="D14" s="127">
        <f>NPA_PS_14!P14+NPA_NPS_15!J14</f>
        <v>431256.78</v>
      </c>
      <c r="E14" s="127">
        <f>'Pri Sec_outstanding_6'!O14+NPS_OS_8!M14</f>
        <v>421105</v>
      </c>
      <c r="F14" s="127">
        <f>'Pri Sec_outstanding_6'!P14+NPS_OS_8!N14</f>
        <v>3217970.34</v>
      </c>
      <c r="G14" s="182">
        <f t="shared" si="0"/>
        <v>13.40151506803509</v>
      </c>
      <c r="H14" s="179"/>
    </row>
    <row r="15" spans="1:8" ht="13.5" customHeight="1" x14ac:dyDescent="0.25">
      <c r="A15" s="160">
        <v>10</v>
      </c>
      <c r="B15" s="126" t="s">
        <v>15</v>
      </c>
      <c r="C15" s="127">
        <f>NPA_PS_14!O15+NPA_NPS_15!I15</f>
        <v>323802</v>
      </c>
      <c r="D15" s="127">
        <f>NPA_PS_14!P15+NPA_NPS_15!J15</f>
        <v>495821.39</v>
      </c>
      <c r="E15" s="127">
        <f>'Pri Sec_outstanding_6'!O15+NPS_OS_8!M15</f>
        <v>1920221</v>
      </c>
      <c r="F15" s="127">
        <f>'Pri Sec_outstanding_6'!P15+NPS_OS_8!N15</f>
        <v>9010141.8800000008</v>
      </c>
      <c r="G15" s="182">
        <f t="shared" si="0"/>
        <v>5.5029254433893549</v>
      </c>
      <c r="H15" s="179"/>
    </row>
    <row r="16" spans="1:8" ht="13.5" customHeight="1" x14ac:dyDescent="0.25">
      <c r="A16" s="160">
        <v>11</v>
      </c>
      <c r="B16" s="126" t="s">
        <v>16</v>
      </c>
      <c r="C16" s="127">
        <f>NPA_PS_14!O16+NPA_NPS_15!I16</f>
        <v>25642</v>
      </c>
      <c r="D16" s="127">
        <f>NPA_PS_14!P16+NPA_NPS_15!J16</f>
        <v>71195.310000000012</v>
      </c>
      <c r="E16" s="127">
        <f>'Pri Sec_outstanding_6'!O16+NPS_OS_8!M16</f>
        <v>118687</v>
      </c>
      <c r="F16" s="127">
        <f>'Pri Sec_outstanding_6'!P16+NPS_OS_8!N16</f>
        <v>777997.83</v>
      </c>
      <c r="G16" s="182">
        <f t="shared" si="0"/>
        <v>9.1510936476519493</v>
      </c>
      <c r="H16" s="179"/>
    </row>
    <row r="17" spans="1:8" ht="13.5" customHeight="1" x14ac:dyDescent="0.25">
      <c r="A17" s="160">
        <v>12</v>
      </c>
      <c r="B17" s="126" t="s">
        <v>17</v>
      </c>
      <c r="C17" s="127">
        <f>NPA_PS_14!O17+NPA_NPS_15!I17</f>
        <v>108995</v>
      </c>
      <c r="D17" s="127">
        <f>NPA_PS_14!P17+NPA_NPS_15!J17</f>
        <v>220623.18</v>
      </c>
      <c r="E17" s="127">
        <f>'Pri Sec_outstanding_6'!O17+NPS_OS_8!M17</f>
        <v>447143</v>
      </c>
      <c r="F17" s="127">
        <f>'Pri Sec_outstanding_6'!P17+NPS_OS_8!N17</f>
        <v>1898943.54</v>
      </c>
      <c r="G17" s="182">
        <f t="shared" si="0"/>
        <v>11.618206405441628</v>
      </c>
      <c r="H17" s="179"/>
    </row>
    <row r="18" spans="1:8" ht="13.5" customHeight="1" x14ac:dyDescent="0.2">
      <c r="A18" s="159"/>
      <c r="B18" s="128" t="s">
        <v>18</v>
      </c>
      <c r="C18" s="161">
        <f>NPA_PS_14!O18+NPA_NPS_15!I18</f>
        <v>1203510</v>
      </c>
      <c r="D18" s="161">
        <f>NPA_PS_14!P18+NPA_NPS_15!J18</f>
        <v>2223543.6800000002</v>
      </c>
      <c r="E18" s="161">
        <f t="shared" ref="E18:F18" si="1">SUM(E6:E17)</f>
        <v>5527058</v>
      </c>
      <c r="F18" s="161">
        <f t="shared" si="1"/>
        <v>26076598.060000002</v>
      </c>
      <c r="G18" s="183">
        <f t="shared" si="0"/>
        <v>8.5269699478582979</v>
      </c>
      <c r="H18" s="181"/>
    </row>
    <row r="19" spans="1:8" ht="13.5" customHeight="1" x14ac:dyDescent="0.25">
      <c r="A19" s="160">
        <v>13</v>
      </c>
      <c r="B19" s="126" t="s">
        <v>19</v>
      </c>
      <c r="C19" s="127">
        <f>NPA_PS_14!O19+NPA_NPS_15!I19</f>
        <v>69760</v>
      </c>
      <c r="D19" s="127">
        <f>NPA_PS_14!P19+NPA_NPS_15!J19</f>
        <v>65650.009999999995</v>
      </c>
      <c r="E19" s="127">
        <f>'Pri Sec_outstanding_6'!O19+NPS_OS_8!M19</f>
        <v>624707</v>
      </c>
      <c r="F19" s="127">
        <f>'Pri Sec_outstanding_6'!P19+NPS_OS_8!N19</f>
        <v>1829194.4400000002</v>
      </c>
      <c r="G19" s="182">
        <f t="shared" si="0"/>
        <v>3.5890121118015199</v>
      </c>
      <c r="H19" s="179"/>
    </row>
    <row r="20" spans="1:8" ht="13.5" customHeight="1" x14ac:dyDescent="0.25">
      <c r="A20" s="160">
        <v>14</v>
      </c>
      <c r="B20" s="126" t="s">
        <v>20</v>
      </c>
      <c r="C20" s="127">
        <f>NPA_PS_14!O20+NPA_NPS_15!I20</f>
        <v>54190</v>
      </c>
      <c r="D20" s="127">
        <f>NPA_PS_14!P20+NPA_NPS_15!J20</f>
        <v>33080.87000000001</v>
      </c>
      <c r="E20" s="127">
        <f>'Pri Sec_outstanding_6'!O20+NPS_OS_8!M20</f>
        <v>653560</v>
      </c>
      <c r="F20" s="127">
        <f>'Pri Sec_outstanding_6'!P20+NPS_OS_8!N20</f>
        <v>797839.58000000007</v>
      </c>
      <c r="G20" s="182">
        <f t="shared" si="0"/>
        <v>4.1463059528834112</v>
      </c>
      <c r="H20" s="179"/>
    </row>
    <row r="21" spans="1:8" ht="13.5" customHeight="1" x14ac:dyDescent="0.25">
      <c r="A21" s="160">
        <v>15</v>
      </c>
      <c r="B21" s="126" t="s">
        <v>21</v>
      </c>
      <c r="C21" s="127">
        <f>NPA_PS_14!O21+NPA_NPS_15!I21</f>
        <v>2</v>
      </c>
      <c r="D21" s="127">
        <f>NPA_PS_14!P21+NPA_NPS_15!J21</f>
        <v>1.7</v>
      </c>
      <c r="E21" s="127">
        <f>'Pri Sec_outstanding_6'!O21+NPS_OS_8!M21</f>
        <v>1369</v>
      </c>
      <c r="F21" s="127">
        <f>'Pri Sec_outstanding_6'!P21+NPS_OS_8!N21</f>
        <v>2247.29</v>
      </c>
      <c r="G21" s="182">
        <f t="shared" si="0"/>
        <v>7.5646667764284983E-2</v>
      </c>
      <c r="H21" s="179"/>
    </row>
    <row r="22" spans="1:8" ht="13.5" customHeight="1" x14ac:dyDescent="0.25">
      <c r="A22" s="160">
        <v>16</v>
      </c>
      <c r="B22" s="126" t="s">
        <v>22</v>
      </c>
      <c r="C22" s="127">
        <f>NPA_PS_14!O22+NPA_NPS_15!I22</f>
        <v>19</v>
      </c>
      <c r="D22" s="127">
        <f>NPA_PS_14!P22+NPA_NPS_15!J22</f>
        <v>363.75</v>
      </c>
      <c r="E22" s="127">
        <f>'Pri Sec_outstanding_6'!O22+NPS_OS_8!M22</f>
        <v>525</v>
      </c>
      <c r="F22" s="127">
        <f>'Pri Sec_outstanding_6'!P22+NPS_OS_8!N22</f>
        <v>15341.12</v>
      </c>
      <c r="G22" s="182">
        <f t="shared" si="0"/>
        <v>2.3710785131724408</v>
      </c>
      <c r="H22" s="179"/>
    </row>
    <row r="23" spans="1:8" ht="13.5" customHeight="1" x14ac:dyDescent="0.25">
      <c r="A23" s="160">
        <v>17</v>
      </c>
      <c r="B23" s="126" t="s">
        <v>23</v>
      </c>
      <c r="C23" s="127">
        <f>NPA_PS_14!O23+NPA_NPS_15!I23</f>
        <v>4744</v>
      </c>
      <c r="D23" s="127">
        <f>NPA_PS_14!P23+NPA_NPS_15!J23</f>
        <v>5152.1600000000008</v>
      </c>
      <c r="E23" s="127">
        <f>'Pri Sec_outstanding_6'!O23+NPS_OS_8!M23</f>
        <v>63481</v>
      </c>
      <c r="F23" s="127">
        <f>'Pri Sec_outstanding_6'!P23+NPS_OS_8!N23</f>
        <v>180960.54</v>
      </c>
      <c r="G23" s="182">
        <f t="shared" si="0"/>
        <v>2.8471179407400089</v>
      </c>
      <c r="H23" s="179"/>
    </row>
    <row r="24" spans="1:8" ht="13.5" customHeight="1" x14ac:dyDescent="0.25">
      <c r="A24" s="160">
        <v>18</v>
      </c>
      <c r="B24" s="126" t="s">
        <v>24</v>
      </c>
      <c r="C24" s="127">
        <f>NPA_PS_14!O24+NPA_NPS_15!I24</f>
        <v>0</v>
      </c>
      <c r="D24" s="127">
        <f>NPA_PS_14!P24+NPA_NPS_15!J24</f>
        <v>0</v>
      </c>
      <c r="E24" s="127">
        <f>'Pri Sec_outstanding_6'!O24+NPS_OS_8!M24</f>
        <v>230</v>
      </c>
      <c r="F24" s="127">
        <f>'Pri Sec_outstanding_6'!P24+NPS_OS_8!N24</f>
        <v>810.38</v>
      </c>
      <c r="G24" s="182">
        <f t="shared" si="0"/>
        <v>0</v>
      </c>
      <c r="H24" s="179"/>
    </row>
    <row r="25" spans="1:8" ht="13.5" customHeight="1" x14ac:dyDescent="0.25">
      <c r="A25" s="160">
        <v>19</v>
      </c>
      <c r="B25" s="126" t="s">
        <v>25</v>
      </c>
      <c r="C25" s="127">
        <f>NPA_PS_14!O25+NPA_NPS_15!I25</f>
        <v>327</v>
      </c>
      <c r="D25" s="127">
        <f>NPA_PS_14!P25+NPA_NPS_15!J25</f>
        <v>925.69</v>
      </c>
      <c r="E25" s="127">
        <f>'Pri Sec_outstanding_6'!O25+NPS_OS_8!M25</f>
        <v>13137</v>
      </c>
      <c r="F25" s="127">
        <f>'Pri Sec_outstanding_6'!P25+NPS_OS_8!N25</f>
        <v>63168.369999999995</v>
      </c>
      <c r="G25" s="182">
        <f t="shared" si="0"/>
        <v>1.4654327790949808</v>
      </c>
      <c r="H25" s="179"/>
    </row>
    <row r="26" spans="1:8" ht="13.5" customHeight="1" x14ac:dyDescent="0.25">
      <c r="A26" s="160">
        <v>20</v>
      </c>
      <c r="B26" s="126" t="s">
        <v>26</v>
      </c>
      <c r="C26" s="127">
        <f>NPA_PS_14!O26+NPA_NPS_15!I26</f>
        <v>63305</v>
      </c>
      <c r="D26" s="127">
        <f>NPA_PS_14!P26+NPA_NPS_15!J26</f>
        <v>98124.150000000009</v>
      </c>
      <c r="E26" s="127">
        <f>'Pri Sec_outstanding_6'!O26+NPS_OS_8!M26</f>
        <v>1679338</v>
      </c>
      <c r="F26" s="127">
        <f>'Pri Sec_outstanding_6'!P26+NPS_OS_8!N26</f>
        <v>5519318.3399999999</v>
      </c>
      <c r="G26" s="182">
        <f t="shared" si="0"/>
        <v>1.7778309558422754</v>
      </c>
      <c r="H26" s="179"/>
    </row>
    <row r="27" spans="1:8" ht="13.5" customHeight="1" x14ac:dyDescent="0.25">
      <c r="A27" s="160">
        <v>21</v>
      </c>
      <c r="B27" s="126" t="s">
        <v>27</v>
      </c>
      <c r="C27" s="127">
        <f>NPA_PS_14!O27+NPA_NPS_15!I27</f>
        <v>23954</v>
      </c>
      <c r="D27" s="127">
        <f>NPA_PS_14!P27+NPA_NPS_15!J27</f>
        <v>78160.379999999976</v>
      </c>
      <c r="E27" s="127">
        <f>'Pri Sec_outstanding_6'!O27+NPS_OS_8!M27</f>
        <v>603443</v>
      </c>
      <c r="F27" s="127">
        <f>'Pri Sec_outstanding_6'!P27+NPS_OS_8!N27</f>
        <v>3246005.9900000012</v>
      </c>
      <c r="G27" s="182">
        <f t="shared" si="0"/>
        <v>2.4078938930115759</v>
      </c>
      <c r="H27" s="179"/>
    </row>
    <row r="28" spans="1:8" ht="13.5" customHeight="1" x14ac:dyDescent="0.25">
      <c r="A28" s="160">
        <v>22</v>
      </c>
      <c r="B28" s="126" t="s">
        <v>28</v>
      </c>
      <c r="C28" s="127">
        <f>NPA_PS_14!O28+NPA_NPS_15!I28</f>
        <v>12294</v>
      </c>
      <c r="D28" s="127">
        <f>NPA_PS_14!P28+NPA_NPS_15!J28</f>
        <v>18844.519999999997</v>
      </c>
      <c r="E28" s="127">
        <f>'Pri Sec_outstanding_6'!O28+NPS_OS_8!M28</f>
        <v>74407</v>
      </c>
      <c r="F28" s="127">
        <f>'Pri Sec_outstanding_6'!P28+NPS_OS_8!N28</f>
        <v>370956.7900000001</v>
      </c>
      <c r="G28" s="182">
        <f t="shared" si="0"/>
        <v>5.0799771046110234</v>
      </c>
      <c r="H28" s="179"/>
    </row>
    <row r="29" spans="1:8" ht="13.5" customHeight="1" x14ac:dyDescent="0.25">
      <c r="A29" s="160">
        <v>23</v>
      </c>
      <c r="B29" s="126" t="s">
        <v>29</v>
      </c>
      <c r="C29" s="127">
        <f>NPA_PS_14!O29+NPA_NPS_15!I29</f>
        <v>16441</v>
      </c>
      <c r="D29" s="127">
        <f>NPA_PS_14!P29+NPA_NPS_15!J29</f>
        <v>10803.100000000002</v>
      </c>
      <c r="E29" s="127">
        <f>'Pri Sec_outstanding_6'!O29+NPS_OS_8!M29</f>
        <v>639936</v>
      </c>
      <c r="F29" s="127">
        <f>'Pri Sec_outstanding_6'!P29+NPS_OS_8!N29</f>
        <v>674190.5199999999</v>
      </c>
      <c r="G29" s="182">
        <f t="shared" si="0"/>
        <v>1.6023808818907752</v>
      </c>
      <c r="H29" s="179"/>
    </row>
    <row r="30" spans="1:8" ht="13.5" customHeight="1" x14ac:dyDescent="0.25">
      <c r="A30" s="160">
        <v>24</v>
      </c>
      <c r="B30" s="126" t="s">
        <v>30</v>
      </c>
      <c r="C30" s="127">
        <f>NPA_PS_14!O30+NPA_NPS_15!I30</f>
        <v>620</v>
      </c>
      <c r="D30" s="127">
        <f>NPA_PS_14!P30+NPA_NPS_15!J30</f>
        <v>2582</v>
      </c>
      <c r="E30" s="127">
        <f>'Pri Sec_outstanding_6'!O30+NPS_OS_8!M30</f>
        <v>1057941</v>
      </c>
      <c r="F30" s="127">
        <f>'Pri Sec_outstanding_6'!P30+NPS_OS_8!N30</f>
        <v>949939.88000000012</v>
      </c>
      <c r="G30" s="182">
        <f t="shared" si="0"/>
        <v>0.27180667475503817</v>
      </c>
      <c r="H30" s="179"/>
    </row>
    <row r="31" spans="1:8" ht="13.5" customHeight="1" x14ac:dyDescent="0.25">
      <c r="A31" s="160">
        <v>25</v>
      </c>
      <c r="B31" s="126" t="s">
        <v>31</v>
      </c>
      <c r="C31" s="127">
        <f>NPA_PS_14!O31+NPA_NPS_15!I31</f>
        <v>225</v>
      </c>
      <c r="D31" s="127">
        <f>NPA_PS_14!P31+NPA_NPS_15!J31</f>
        <v>667.6400000000001</v>
      </c>
      <c r="E31" s="127">
        <f>'Pri Sec_outstanding_6'!O31+NPS_OS_8!M31</f>
        <v>874</v>
      </c>
      <c r="F31" s="127">
        <f>'Pri Sec_outstanding_6'!P31+NPS_OS_8!N31</f>
        <v>4780.45</v>
      </c>
      <c r="G31" s="182">
        <f t="shared" si="0"/>
        <v>13.966049221307621</v>
      </c>
      <c r="H31" s="179"/>
    </row>
    <row r="32" spans="1:8" ht="13.5" customHeight="1" x14ac:dyDescent="0.25">
      <c r="A32" s="160">
        <v>26</v>
      </c>
      <c r="B32" s="126" t="s">
        <v>32</v>
      </c>
      <c r="C32" s="127">
        <f>NPA_PS_14!O32+NPA_NPS_15!I32</f>
        <v>415</v>
      </c>
      <c r="D32" s="127">
        <f>NPA_PS_14!P32+NPA_NPS_15!J32</f>
        <v>9268.2099999999991</v>
      </c>
      <c r="E32" s="127">
        <f>'Pri Sec_outstanding_6'!O32+NPS_OS_8!M32</f>
        <v>1819</v>
      </c>
      <c r="F32" s="127">
        <f>'Pri Sec_outstanding_6'!P32+NPS_OS_8!N32</f>
        <v>34003.81</v>
      </c>
      <c r="G32" s="182">
        <f t="shared" si="0"/>
        <v>27.256386857825635</v>
      </c>
      <c r="H32" s="179"/>
    </row>
    <row r="33" spans="1:8" ht="13.5" customHeight="1" x14ac:dyDescent="0.25">
      <c r="A33" s="160">
        <v>27</v>
      </c>
      <c r="B33" s="126" t="s">
        <v>33</v>
      </c>
      <c r="C33" s="127">
        <f>NPA_PS_14!O33+NPA_NPS_15!I33</f>
        <v>30</v>
      </c>
      <c r="D33" s="127">
        <f>NPA_PS_14!P33+NPA_NPS_15!J33</f>
        <v>104.91</v>
      </c>
      <c r="E33" s="127">
        <f>'Pri Sec_outstanding_6'!O33+NPS_OS_8!M33</f>
        <v>832</v>
      </c>
      <c r="F33" s="127">
        <f>'Pri Sec_outstanding_6'!P33+NPS_OS_8!N33</f>
        <v>14752.42</v>
      </c>
      <c r="G33" s="182">
        <f t="shared" si="0"/>
        <v>0.71113756251516702</v>
      </c>
      <c r="H33" s="179"/>
    </row>
    <row r="34" spans="1:8" ht="13.5" customHeight="1" x14ac:dyDescent="0.25">
      <c r="A34" s="160">
        <v>28</v>
      </c>
      <c r="B34" s="126" t="s">
        <v>34</v>
      </c>
      <c r="C34" s="127">
        <f>NPA_PS_14!O34+NPA_NPS_15!I34</f>
        <v>10953</v>
      </c>
      <c r="D34" s="127">
        <f>NPA_PS_14!P34+NPA_NPS_15!J34</f>
        <v>19385.679999999997</v>
      </c>
      <c r="E34" s="127">
        <f>'Pri Sec_outstanding_6'!O34+NPS_OS_8!M34</f>
        <v>483554</v>
      </c>
      <c r="F34" s="127">
        <f>'Pri Sec_outstanding_6'!P34+NPS_OS_8!N34</f>
        <v>1048351.63</v>
      </c>
      <c r="G34" s="182">
        <f t="shared" si="0"/>
        <v>1.849158187506228</v>
      </c>
      <c r="H34" s="179"/>
    </row>
    <row r="35" spans="1:8" ht="13.5" customHeight="1" x14ac:dyDescent="0.25">
      <c r="A35" s="160">
        <v>29</v>
      </c>
      <c r="B35" s="126" t="s">
        <v>35</v>
      </c>
      <c r="C35" s="127">
        <f>NPA_PS_14!O35+NPA_NPS_15!I35</f>
        <v>27</v>
      </c>
      <c r="D35" s="127">
        <f>NPA_PS_14!P35+NPA_NPS_15!J35</f>
        <v>955.3900000000001</v>
      </c>
      <c r="E35" s="127">
        <f>'Pri Sec_outstanding_6'!O35+NPS_OS_8!M35</f>
        <v>355</v>
      </c>
      <c r="F35" s="127">
        <f>'Pri Sec_outstanding_6'!P35+NPS_OS_8!N35</f>
        <v>4454.96</v>
      </c>
      <c r="G35" s="182">
        <f t="shared" si="0"/>
        <v>21.44553486451057</v>
      </c>
      <c r="H35" s="179"/>
    </row>
    <row r="36" spans="1:8" ht="13.5" customHeight="1" x14ac:dyDescent="0.25">
      <c r="A36" s="160">
        <v>30</v>
      </c>
      <c r="B36" s="126" t="s">
        <v>36</v>
      </c>
      <c r="C36" s="127">
        <f>NPA_PS_14!O36+NPA_NPS_15!I36</f>
        <v>3252</v>
      </c>
      <c r="D36" s="127">
        <f>NPA_PS_14!P36+NPA_NPS_15!J36</f>
        <v>6137.6100000000006</v>
      </c>
      <c r="E36" s="127">
        <f>'Pri Sec_outstanding_6'!O36+NPS_OS_8!M36</f>
        <v>18218</v>
      </c>
      <c r="F36" s="127">
        <f>'Pri Sec_outstanding_6'!P36+NPS_OS_8!N36</f>
        <v>94846.42</v>
      </c>
      <c r="G36" s="182">
        <f t="shared" si="0"/>
        <v>6.4711034955246598</v>
      </c>
      <c r="H36" s="179"/>
    </row>
    <row r="37" spans="1:8" ht="13.5" customHeight="1" x14ac:dyDescent="0.25">
      <c r="A37" s="160">
        <v>31</v>
      </c>
      <c r="B37" s="126" t="s">
        <v>37</v>
      </c>
      <c r="C37" s="127">
        <f>NPA_PS_14!O37+NPA_NPS_15!I37</f>
        <v>23</v>
      </c>
      <c r="D37" s="127">
        <f>NPA_PS_14!P37+NPA_NPS_15!J37</f>
        <v>72.209999999999994</v>
      </c>
      <c r="E37" s="127">
        <f>'Pri Sec_outstanding_6'!O37+NPS_OS_8!M37</f>
        <v>1607</v>
      </c>
      <c r="F37" s="127">
        <f>'Pri Sec_outstanding_6'!P37+NPS_OS_8!N37</f>
        <v>13173.92</v>
      </c>
      <c r="G37" s="182">
        <f t="shared" si="0"/>
        <v>0.54812842343053536</v>
      </c>
      <c r="H37" s="179"/>
    </row>
    <row r="38" spans="1:8" ht="13.5" customHeight="1" x14ac:dyDescent="0.25">
      <c r="A38" s="160">
        <v>32</v>
      </c>
      <c r="B38" s="126" t="s">
        <v>38</v>
      </c>
      <c r="C38" s="127">
        <f>NPA_PS_14!O38+NPA_NPS_15!I38</f>
        <v>0</v>
      </c>
      <c r="D38" s="127">
        <f>NPA_PS_14!P38+NPA_NPS_15!J38</f>
        <v>0</v>
      </c>
      <c r="E38" s="127">
        <f>'Pri Sec_outstanding_6'!O38+NPS_OS_8!M38</f>
        <v>0</v>
      </c>
      <c r="F38" s="127">
        <f>'Pri Sec_outstanding_6'!P38+NPS_OS_8!N38</f>
        <v>0</v>
      </c>
      <c r="G38" s="182">
        <v>0</v>
      </c>
      <c r="H38" s="179"/>
    </row>
    <row r="39" spans="1:8" ht="13.5" customHeight="1" x14ac:dyDescent="0.25">
      <c r="A39" s="160">
        <v>33</v>
      </c>
      <c r="B39" s="126" t="s">
        <v>39</v>
      </c>
      <c r="C39" s="127">
        <f>NPA_PS_14!O39+NPA_NPS_15!I39</f>
        <v>14</v>
      </c>
      <c r="D39" s="127">
        <f>NPA_PS_14!P39+NPA_NPS_15!J39</f>
        <v>350.44</v>
      </c>
      <c r="E39" s="127">
        <f>'Pri Sec_outstanding_6'!O39+NPS_OS_8!M39</f>
        <v>816</v>
      </c>
      <c r="F39" s="127">
        <f>'Pri Sec_outstanding_6'!P39+NPS_OS_8!N39</f>
        <v>6577.83</v>
      </c>
      <c r="G39" s="182">
        <f t="shared" ref="G39:G58" si="2">D39*100/F39</f>
        <v>5.3275928383676687</v>
      </c>
      <c r="H39" s="179"/>
    </row>
    <row r="40" spans="1:8" ht="13.5" customHeight="1" x14ac:dyDescent="0.25">
      <c r="A40" s="160">
        <v>34</v>
      </c>
      <c r="B40" s="126" t="s">
        <v>40</v>
      </c>
      <c r="C40" s="127">
        <f>NPA_PS_14!O40+NPA_NPS_15!I40</f>
        <v>4032</v>
      </c>
      <c r="D40" s="127">
        <f>NPA_PS_14!P40+NPA_NPS_15!J40</f>
        <v>5731.6600000000008</v>
      </c>
      <c r="E40" s="127">
        <f>'Pri Sec_outstanding_6'!O40+NPS_OS_8!M40</f>
        <v>150888</v>
      </c>
      <c r="F40" s="127">
        <f>'Pri Sec_outstanding_6'!P40+NPS_OS_8!N40</f>
        <v>509591.19</v>
      </c>
      <c r="G40" s="182">
        <f t="shared" si="2"/>
        <v>1.1247564935335717</v>
      </c>
      <c r="H40" s="179"/>
    </row>
    <row r="41" spans="1:8" ht="13.5" customHeight="1" x14ac:dyDescent="0.2">
      <c r="A41" s="159"/>
      <c r="B41" s="128" t="s">
        <v>106</v>
      </c>
      <c r="C41" s="161">
        <f>NPA_PS_14!O41+NPA_NPS_15!I41</f>
        <v>264627</v>
      </c>
      <c r="D41" s="161">
        <f>NPA_PS_14!P41+NPA_NPS_15!J41</f>
        <v>356362.07999999996</v>
      </c>
      <c r="E41" s="161">
        <f t="shared" ref="E41:F41" si="3">SUM(E19:E40)</f>
        <v>6071037</v>
      </c>
      <c r="F41" s="161">
        <f t="shared" si="3"/>
        <v>15380505.870000003</v>
      </c>
      <c r="G41" s="183">
        <f t="shared" si="2"/>
        <v>2.3169724260831472</v>
      </c>
      <c r="H41" s="181"/>
    </row>
    <row r="42" spans="1:8" ht="13.5" customHeight="1" x14ac:dyDescent="0.2">
      <c r="A42" s="159"/>
      <c r="B42" s="128" t="s">
        <v>42</v>
      </c>
      <c r="C42" s="161">
        <f>NPA_PS_14!O42+NPA_NPS_15!I42</f>
        <v>1468137</v>
      </c>
      <c r="D42" s="161">
        <f>NPA_PS_14!P42+NPA_NPS_15!J42</f>
        <v>2579905.7600000002</v>
      </c>
      <c r="E42" s="161">
        <f t="shared" ref="E42:F42" si="4">E18+E41</f>
        <v>11598095</v>
      </c>
      <c r="F42" s="161">
        <f t="shared" si="4"/>
        <v>41457103.930000007</v>
      </c>
      <c r="G42" s="183">
        <f t="shared" si="2"/>
        <v>6.223072804014846</v>
      </c>
      <c r="H42" s="181"/>
    </row>
    <row r="43" spans="1:8" ht="13.5" customHeight="1" x14ac:dyDescent="0.25">
      <c r="A43" s="160">
        <v>35</v>
      </c>
      <c r="B43" s="126" t="s">
        <v>43</v>
      </c>
      <c r="C43" s="127">
        <f>NPA_PS_14!O43+NPA_NPS_15!I43</f>
        <v>74940</v>
      </c>
      <c r="D43" s="127">
        <f>NPA_PS_14!P43+NPA_NPS_15!J43</f>
        <v>48237.539999999994</v>
      </c>
      <c r="E43" s="127">
        <f>'Pri Sec_outstanding_6'!O43+NPS_OS_8!M43</f>
        <v>350593</v>
      </c>
      <c r="F43" s="127">
        <f>'Pri Sec_outstanding_6'!P43+NPS_OS_8!N43</f>
        <v>418229.16000000003</v>
      </c>
      <c r="G43" s="182">
        <f t="shared" si="2"/>
        <v>11.533758191322669</v>
      </c>
      <c r="H43" s="179"/>
    </row>
    <row r="44" spans="1:8" ht="13.5" customHeight="1" x14ac:dyDescent="0.25">
      <c r="A44" s="160">
        <v>36</v>
      </c>
      <c r="B44" s="126" t="s">
        <v>44</v>
      </c>
      <c r="C44" s="127">
        <f>NPA_PS_14!O44+NPA_NPS_15!I44</f>
        <v>182878</v>
      </c>
      <c r="D44" s="127">
        <f>NPA_PS_14!P44+NPA_NPS_15!J44</f>
        <v>96252.759999999922</v>
      </c>
      <c r="E44" s="127">
        <f>'Pri Sec_outstanding_6'!O44+NPS_OS_8!M44</f>
        <v>1033574</v>
      </c>
      <c r="F44" s="127">
        <f>'Pri Sec_outstanding_6'!P44+NPS_OS_8!N44</f>
        <v>1457734.8500000006</v>
      </c>
      <c r="G44" s="182">
        <f t="shared" si="2"/>
        <v>6.60289901143544</v>
      </c>
      <c r="H44" s="179"/>
    </row>
    <row r="45" spans="1:8" ht="13.5" customHeight="1" x14ac:dyDescent="0.2">
      <c r="A45" s="159"/>
      <c r="B45" s="128" t="s">
        <v>45</v>
      </c>
      <c r="C45" s="161">
        <f>NPA_PS_14!O45+NPA_NPS_15!I45</f>
        <v>257818</v>
      </c>
      <c r="D45" s="161">
        <f>NPA_PS_14!P45+NPA_NPS_15!J45</f>
        <v>144490.2999999999</v>
      </c>
      <c r="E45" s="161">
        <f t="shared" ref="E45:F45" si="5">E43+E44</f>
        <v>1384167</v>
      </c>
      <c r="F45" s="161">
        <f t="shared" si="5"/>
        <v>1875964.0100000007</v>
      </c>
      <c r="G45" s="183">
        <f t="shared" si="2"/>
        <v>7.7021893399756562</v>
      </c>
      <c r="H45" s="181"/>
    </row>
    <row r="46" spans="1:8" ht="13.5" customHeight="1" x14ac:dyDescent="0.25">
      <c r="A46" s="160">
        <v>37</v>
      </c>
      <c r="B46" s="126" t="s">
        <v>46</v>
      </c>
      <c r="C46" s="127">
        <f>NPA_PS_14!O46+NPA_NPS_15!I46</f>
        <v>0</v>
      </c>
      <c r="D46" s="127">
        <f>NPA_PS_14!P46+NPA_NPS_15!J46</f>
        <v>720067</v>
      </c>
      <c r="E46" s="127">
        <f>'Pri Sec_outstanding_6'!O46+NPS_OS_8!M46</f>
        <v>4100515</v>
      </c>
      <c r="F46" s="127">
        <f>'Pri Sec_outstanding_6'!P46+NPS_OS_8!N46</f>
        <v>4273013.24</v>
      </c>
      <c r="G46" s="182">
        <f t="shared" si="2"/>
        <v>16.851504068824273</v>
      </c>
      <c r="H46" s="179"/>
    </row>
    <row r="47" spans="1:8" ht="13.5" customHeight="1" x14ac:dyDescent="0.2">
      <c r="A47" s="159"/>
      <c r="B47" s="128" t="s">
        <v>47</v>
      </c>
      <c r="C47" s="161">
        <f>NPA_PS_14!O47+NPA_NPS_15!I47</f>
        <v>0</v>
      </c>
      <c r="D47" s="161">
        <f>NPA_PS_14!P47+NPA_NPS_15!J47</f>
        <v>720067</v>
      </c>
      <c r="E47" s="161">
        <f>'Pri Sec_outstanding_6'!O47+NPS_OS_8!M47</f>
        <v>4100515</v>
      </c>
      <c r="F47" s="161">
        <f>'Pri Sec_outstanding_6'!P47+NPS_OS_8!N47</f>
        <v>4273013.24</v>
      </c>
      <c r="G47" s="183">
        <f t="shared" si="2"/>
        <v>16.851504068824273</v>
      </c>
      <c r="H47" s="181"/>
    </row>
    <row r="48" spans="1:8" ht="13.5" customHeight="1" x14ac:dyDescent="0.25">
      <c r="A48" s="160">
        <v>38</v>
      </c>
      <c r="B48" s="126" t="s">
        <v>48</v>
      </c>
      <c r="C48" s="127">
        <f>NPA_PS_14!O48+NPA_NPS_15!I48</f>
        <v>14032</v>
      </c>
      <c r="D48" s="127">
        <f>NPA_PS_14!P48+NPA_NPS_15!J48</f>
        <v>37155.780000000013</v>
      </c>
      <c r="E48" s="127">
        <f>'Pri Sec_outstanding_6'!O48+NPS_OS_8!M48</f>
        <v>189464</v>
      </c>
      <c r="F48" s="127">
        <f>'Pri Sec_outstanding_6'!P48+NPS_OS_8!N48</f>
        <v>1017875.3000000002</v>
      </c>
      <c r="G48" s="182">
        <f t="shared" si="2"/>
        <v>3.6503273043367894</v>
      </c>
      <c r="H48" s="179"/>
    </row>
    <row r="49" spans="1:8" ht="13.5" customHeight="1" x14ac:dyDescent="0.25">
      <c r="A49" s="160">
        <v>39</v>
      </c>
      <c r="B49" s="126" t="s">
        <v>49</v>
      </c>
      <c r="C49" s="127">
        <f>NPA_PS_14!O49+NPA_NPS_15!I49</f>
        <v>2084</v>
      </c>
      <c r="D49" s="127">
        <f>NPA_PS_14!P49+NPA_NPS_15!J49</f>
        <v>5627.09</v>
      </c>
      <c r="E49" s="127">
        <f>'Pri Sec_outstanding_6'!O49+NPS_OS_8!M49</f>
        <v>78961</v>
      </c>
      <c r="F49" s="127">
        <f>'Pri Sec_outstanding_6'!P49+NPS_OS_8!N49</f>
        <v>84536.97</v>
      </c>
      <c r="G49" s="182">
        <f t="shared" si="2"/>
        <v>6.6563658479834329</v>
      </c>
      <c r="H49" s="179"/>
    </row>
    <row r="50" spans="1:8" ht="13.5" customHeight="1" x14ac:dyDescent="0.25">
      <c r="A50" s="160">
        <v>40</v>
      </c>
      <c r="B50" s="126" t="s">
        <v>50</v>
      </c>
      <c r="C50" s="127">
        <f>NPA_PS_14!O50+NPA_NPS_15!I50</f>
        <v>10543</v>
      </c>
      <c r="D50" s="127">
        <f>NPA_PS_14!P50+NPA_NPS_15!J50</f>
        <v>2979.1000000000013</v>
      </c>
      <c r="E50" s="127">
        <f>'Pri Sec_outstanding_6'!O50+NPS_OS_8!M50</f>
        <v>364185</v>
      </c>
      <c r="F50" s="127">
        <f>'Pri Sec_outstanding_6'!P50+NPS_OS_8!N50</f>
        <v>100620.01</v>
      </c>
      <c r="G50" s="182">
        <f t="shared" si="2"/>
        <v>2.9607430967259907</v>
      </c>
      <c r="H50" s="179"/>
    </row>
    <row r="51" spans="1:8" ht="13.5" customHeight="1" x14ac:dyDescent="0.25">
      <c r="A51" s="160">
        <v>41</v>
      </c>
      <c r="B51" s="126" t="s">
        <v>51</v>
      </c>
      <c r="C51" s="127">
        <f>NPA_PS_14!O51+NPA_NPS_15!I51</f>
        <v>1598607</v>
      </c>
      <c r="D51" s="127">
        <f>NPA_PS_14!P51+NPA_NPS_15!J51</f>
        <v>703.47</v>
      </c>
      <c r="E51" s="127">
        <f>'Pri Sec_outstanding_6'!O51+NPS_OS_8!M51</f>
        <v>270033</v>
      </c>
      <c r="F51" s="127">
        <f>'Pri Sec_outstanding_6'!P51+NPS_OS_8!N51</f>
        <v>55636.399999999987</v>
      </c>
      <c r="G51" s="182">
        <f t="shared" si="2"/>
        <v>1.2644060363359242</v>
      </c>
      <c r="H51" s="179"/>
    </row>
    <row r="52" spans="1:8" ht="13.5" customHeight="1" x14ac:dyDescent="0.25">
      <c r="A52" s="160">
        <v>42</v>
      </c>
      <c r="B52" s="126" t="s">
        <v>52</v>
      </c>
      <c r="C52" s="127">
        <f>NPA_PS_14!O52+NPA_NPS_15!I52</f>
        <v>11796</v>
      </c>
      <c r="D52" s="127">
        <f>NPA_PS_14!P52+NPA_NPS_15!J52</f>
        <v>4014.9</v>
      </c>
      <c r="E52" s="127">
        <f>'Pri Sec_outstanding_6'!O52+NPS_OS_8!M52</f>
        <v>303247</v>
      </c>
      <c r="F52" s="127">
        <f>'Pri Sec_outstanding_6'!P52+NPS_OS_8!N52</f>
        <v>158755.66</v>
      </c>
      <c r="G52" s="182">
        <f t="shared" si="2"/>
        <v>2.5289806990188568</v>
      </c>
      <c r="H52" s="179"/>
    </row>
    <row r="53" spans="1:8" ht="13.5" customHeight="1" x14ac:dyDescent="0.25">
      <c r="A53" s="160">
        <v>43</v>
      </c>
      <c r="B53" s="174" t="s">
        <v>1012</v>
      </c>
      <c r="C53" s="127">
        <f>NPA_PS_14!O53+NPA_NPS_15!I53</f>
        <v>280</v>
      </c>
      <c r="D53" s="127">
        <f>NPA_PS_14!P53+NPA_NPS_15!J53</f>
        <v>347.69</v>
      </c>
      <c r="E53" s="127">
        <f>'Pri Sec_outstanding_6'!O53+NPS_OS_8!M53</f>
        <v>47448</v>
      </c>
      <c r="F53" s="127">
        <f>'Pri Sec_outstanding_6'!P53+NPS_OS_8!N53</f>
        <v>44500.040000000008</v>
      </c>
      <c r="G53" s="182">
        <f t="shared" si="2"/>
        <v>0.78132514038189615</v>
      </c>
      <c r="H53" s="179"/>
    </row>
    <row r="54" spans="1:8" ht="13.5" customHeight="1" x14ac:dyDescent="0.25">
      <c r="A54" s="160">
        <v>44</v>
      </c>
      <c r="B54" s="126" t="s">
        <v>53</v>
      </c>
      <c r="C54" s="127">
        <f>NPA_PS_14!O54+NPA_NPS_15!I54</f>
        <v>4797</v>
      </c>
      <c r="D54" s="127">
        <f>NPA_PS_14!P54+NPA_NPS_15!J54</f>
        <v>1600.9299999999998</v>
      </c>
      <c r="E54" s="127">
        <f>'Pri Sec_outstanding_6'!O54+NPS_OS_8!M54</f>
        <v>92405</v>
      </c>
      <c r="F54" s="127">
        <f>'Pri Sec_outstanding_6'!P54+NPS_OS_8!N54</f>
        <v>47772.160000000003</v>
      </c>
      <c r="G54" s="182">
        <f t="shared" si="2"/>
        <v>3.3511777570869721</v>
      </c>
      <c r="H54" s="179"/>
    </row>
    <row r="55" spans="1:8" ht="13.5" customHeight="1" x14ac:dyDescent="0.25">
      <c r="A55" s="160">
        <v>45</v>
      </c>
      <c r="B55" s="126" t="s">
        <v>54</v>
      </c>
      <c r="C55" s="127">
        <f>NPA_PS_14!O55+NPA_NPS_15!I55</f>
        <v>0</v>
      </c>
      <c r="D55" s="127">
        <f>NPA_PS_14!P55+NPA_NPS_15!J55</f>
        <v>0</v>
      </c>
      <c r="E55" s="127">
        <f>'Pri Sec_outstanding_6'!O55+NPS_OS_8!M55</f>
        <v>106998</v>
      </c>
      <c r="F55" s="127">
        <f>'Pri Sec_outstanding_6'!P55+NPS_OS_8!N55</f>
        <v>38935.32</v>
      </c>
      <c r="G55" s="182">
        <f t="shared" si="2"/>
        <v>0</v>
      </c>
      <c r="H55" s="179"/>
    </row>
    <row r="56" spans="1:8" ht="13.5" customHeight="1" x14ac:dyDescent="0.25">
      <c r="A56" s="160">
        <v>46</v>
      </c>
      <c r="B56" s="126" t="s">
        <v>55</v>
      </c>
      <c r="C56" s="127">
        <f>NPA_PS_14!O56+NPA_NPS_15!I56</f>
        <v>3709</v>
      </c>
      <c r="D56" s="127">
        <f>NPA_PS_14!P56+NPA_NPS_15!J56</f>
        <v>1356.0600000000002</v>
      </c>
      <c r="E56" s="127">
        <f>'Pri Sec_outstanding_6'!O56+NPS_OS_8!M56</f>
        <v>129783</v>
      </c>
      <c r="F56" s="127">
        <f>'Pri Sec_outstanding_6'!P56+NPS_OS_8!N56</f>
        <v>47422.75</v>
      </c>
      <c r="G56" s="182">
        <f t="shared" si="2"/>
        <v>2.8595136300615218</v>
      </c>
      <c r="H56" s="179"/>
    </row>
    <row r="57" spans="1:8" ht="13.5" customHeight="1" x14ac:dyDescent="0.2">
      <c r="A57" s="159"/>
      <c r="B57" s="128" t="s">
        <v>56</v>
      </c>
      <c r="C57" s="161">
        <f>NPA_PS_14!O57+NPA_NPS_15!I57</f>
        <v>1645848</v>
      </c>
      <c r="D57" s="161">
        <f>NPA_PS_14!P57+NPA_NPS_15!J57</f>
        <v>53785.020000000019</v>
      </c>
      <c r="E57" s="161">
        <f t="shared" ref="E57:F57" si="6">SUM(E48:E56)</f>
        <v>1582524</v>
      </c>
      <c r="F57" s="161">
        <f t="shared" si="6"/>
        <v>1596054.61</v>
      </c>
      <c r="G57" s="183">
        <f t="shared" si="2"/>
        <v>3.3698734155468535</v>
      </c>
      <c r="H57" s="181"/>
    </row>
    <row r="58" spans="1:8" ht="13.5" customHeight="1" x14ac:dyDescent="0.2">
      <c r="A58" s="128"/>
      <c r="B58" s="128" t="s">
        <v>6</v>
      </c>
      <c r="C58" s="161">
        <f>NPA_PS_14!O58+NPA_NPS_15!I58</f>
        <v>3371803</v>
      </c>
      <c r="D58" s="161">
        <f>NPA_PS_14!P58+NPA_NPS_15!J58</f>
        <v>3498248.0800000005</v>
      </c>
      <c r="E58" s="161">
        <f t="shared" ref="E58:F58" si="7">E57+E47+E45+E42</f>
        <v>18665301</v>
      </c>
      <c r="F58" s="161">
        <f t="shared" si="7"/>
        <v>49202135.790000007</v>
      </c>
      <c r="G58" s="183">
        <f t="shared" si="2"/>
        <v>7.1099516795996394</v>
      </c>
      <c r="H58" s="181"/>
    </row>
    <row r="59" spans="1:8" ht="13.5" customHeight="1" x14ac:dyDescent="0.2">
      <c r="A59" s="109"/>
      <c r="B59" s="179"/>
      <c r="C59" s="179"/>
      <c r="D59" s="181" t="s">
        <v>1057</v>
      </c>
      <c r="E59" s="179"/>
      <c r="F59" s="179"/>
      <c r="G59" s="180"/>
      <c r="H59" s="179"/>
    </row>
    <row r="60" spans="1:8" ht="13.5" customHeight="1" x14ac:dyDescent="0.2">
      <c r="A60" s="109"/>
      <c r="B60" s="179"/>
      <c r="C60" s="179"/>
      <c r="D60" s="179"/>
      <c r="E60" s="179"/>
      <c r="F60" s="179"/>
      <c r="G60" s="180"/>
      <c r="H60" s="179"/>
    </row>
    <row r="61" spans="1:8" ht="13.5" customHeight="1" x14ac:dyDescent="0.2">
      <c r="A61" s="109"/>
      <c r="B61" s="179"/>
      <c r="C61" s="179"/>
      <c r="D61" s="179"/>
      <c r="E61" s="179"/>
      <c r="F61" s="179"/>
      <c r="G61" s="180"/>
      <c r="H61" s="179"/>
    </row>
    <row r="62" spans="1:8" ht="13.5" customHeight="1" x14ac:dyDescent="0.2">
      <c r="A62" s="109"/>
      <c r="B62" s="179"/>
      <c r="C62" s="179"/>
      <c r="D62" s="179"/>
      <c r="E62" s="179"/>
      <c r="F62" s="179"/>
      <c r="G62" s="180"/>
      <c r="H62" s="179"/>
    </row>
    <row r="63" spans="1:8" ht="13.5" customHeight="1" x14ac:dyDescent="0.2">
      <c r="A63" s="109"/>
      <c r="B63" s="179"/>
      <c r="C63" s="180"/>
      <c r="D63" s="180"/>
      <c r="E63" s="179"/>
      <c r="F63" s="179"/>
      <c r="G63" s="180"/>
      <c r="H63" s="179"/>
    </row>
    <row r="64" spans="1:8" ht="13.5" customHeight="1" x14ac:dyDescent="0.2">
      <c r="A64" s="109"/>
      <c r="B64" s="179"/>
      <c r="C64" s="179"/>
      <c r="D64" s="179"/>
      <c r="E64" s="179"/>
      <c r="F64" s="179"/>
      <c r="G64" s="180"/>
      <c r="H64" s="179"/>
    </row>
    <row r="65" spans="1:8" ht="13.5" customHeight="1" x14ac:dyDescent="0.2">
      <c r="A65" s="109"/>
      <c r="B65" s="179"/>
      <c r="C65" s="179"/>
      <c r="D65" s="179"/>
      <c r="E65" s="179"/>
      <c r="F65" s="179"/>
      <c r="G65" s="180"/>
      <c r="H65" s="179"/>
    </row>
    <row r="66" spans="1:8" ht="13.5" customHeight="1" x14ac:dyDescent="0.2">
      <c r="A66" s="109"/>
      <c r="B66" s="179"/>
      <c r="C66" s="179"/>
      <c r="D66" s="179"/>
      <c r="E66" s="179"/>
      <c r="F66" s="179"/>
      <c r="G66" s="180"/>
      <c r="H66" s="179"/>
    </row>
    <row r="67" spans="1:8" ht="13.5" customHeight="1" x14ac:dyDescent="0.2">
      <c r="A67" s="109"/>
      <c r="B67" s="179"/>
      <c r="C67" s="179"/>
      <c r="D67" s="179"/>
      <c r="E67" s="179"/>
      <c r="F67" s="179"/>
      <c r="G67" s="180"/>
      <c r="H67" s="179"/>
    </row>
    <row r="68" spans="1:8" ht="13.5" customHeight="1" x14ac:dyDescent="0.2">
      <c r="A68" s="109"/>
      <c r="B68" s="179"/>
      <c r="C68" s="179"/>
      <c r="D68" s="179"/>
      <c r="E68" s="179"/>
      <c r="F68" s="179"/>
      <c r="G68" s="180"/>
      <c r="H68" s="179"/>
    </row>
    <row r="69" spans="1:8" ht="13.5" customHeight="1" x14ac:dyDescent="0.2">
      <c r="A69" s="109"/>
      <c r="B69" s="179"/>
      <c r="C69" s="179"/>
      <c r="D69" s="179"/>
      <c r="E69" s="179"/>
      <c r="F69" s="179"/>
      <c r="G69" s="180"/>
      <c r="H69" s="179"/>
    </row>
    <row r="70" spans="1:8" ht="13.5" customHeight="1" x14ac:dyDescent="0.2">
      <c r="A70" s="109"/>
      <c r="B70" s="179"/>
      <c r="C70" s="179"/>
      <c r="D70" s="179"/>
      <c r="E70" s="179"/>
      <c r="F70" s="179"/>
      <c r="G70" s="180"/>
      <c r="H70" s="179"/>
    </row>
    <row r="71" spans="1:8" ht="13.5" customHeight="1" x14ac:dyDescent="0.2">
      <c r="A71" s="109"/>
      <c r="B71" s="179"/>
      <c r="C71" s="179"/>
      <c r="D71" s="179"/>
      <c r="E71" s="179"/>
      <c r="F71" s="179"/>
      <c r="G71" s="180"/>
      <c r="H71" s="179"/>
    </row>
    <row r="72" spans="1:8" ht="13.5" customHeight="1" x14ac:dyDescent="0.2">
      <c r="A72" s="109"/>
      <c r="B72" s="179"/>
      <c r="C72" s="179"/>
      <c r="D72" s="179"/>
      <c r="E72" s="179"/>
      <c r="F72" s="179"/>
      <c r="G72" s="180"/>
      <c r="H72" s="179"/>
    </row>
    <row r="73" spans="1:8" ht="13.5" customHeight="1" x14ac:dyDescent="0.2">
      <c r="A73" s="109"/>
      <c r="B73" s="179"/>
      <c r="C73" s="179"/>
      <c r="D73" s="179"/>
      <c r="E73" s="179"/>
      <c r="F73" s="179"/>
      <c r="G73" s="180"/>
      <c r="H73" s="179"/>
    </row>
    <row r="74" spans="1:8" ht="13.5" customHeight="1" x14ac:dyDescent="0.2">
      <c r="A74" s="109"/>
      <c r="B74" s="179"/>
      <c r="C74" s="179"/>
      <c r="D74" s="179"/>
      <c r="E74" s="179"/>
      <c r="F74" s="179"/>
      <c r="G74" s="180"/>
      <c r="H74" s="179"/>
    </row>
    <row r="75" spans="1:8" ht="13.5" customHeight="1" x14ac:dyDescent="0.2">
      <c r="A75" s="109"/>
      <c r="B75" s="179"/>
      <c r="C75" s="179"/>
      <c r="D75" s="179"/>
      <c r="E75" s="179"/>
      <c r="F75" s="179"/>
      <c r="G75" s="180"/>
      <c r="H75" s="179"/>
    </row>
    <row r="76" spans="1:8" ht="13.5" customHeight="1" x14ac:dyDescent="0.2">
      <c r="A76" s="109"/>
      <c r="B76" s="179"/>
      <c r="C76" s="179"/>
      <c r="D76" s="179"/>
      <c r="E76" s="179"/>
      <c r="F76" s="179"/>
      <c r="G76" s="180"/>
      <c r="H76" s="179"/>
    </row>
    <row r="77" spans="1:8" ht="13.5" customHeight="1" x14ac:dyDescent="0.2">
      <c r="A77" s="109"/>
      <c r="B77" s="179"/>
      <c r="C77" s="179"/>
      <c r="D77" s="179"/>
      <c r="E77" s="179"/>
      <c r="F77" s="179"/>
      <c r="G77" s="180"/>
      <c r="H77" s="179"/>
    </row>
    <row r="78" spans="1:8" ht="13.5" customHeight="1" x14ac:dyDescent="0.2">
      <c r="A78" s="109"/>
      <c r="B78" s="179"/>
      <c r="C78" s="179"/>
      <c r="D78" s="179"/>
      <c r="E78" s="179"/>
      <c r="F78" s="179"/>
      <c r="G78" s="180"/>
      <c r="H78" s="179"/>
    </row>
    <row r="79" spans="1:8" ht="13.5" customHeight="1" x14ac:dyDescent="0.2">
      <c r="A79" s="109"/>
      <c r="B79" s="179"/>
      <c r="C79" s="179"/>
      <c r="D79" s="179"/>
      <c r="E79" s="179"/>
      <c r="F79" s="179"/>
      <c r="G79" s="180"/>
      <c r="H79" s="179"/>
    </row>
    <row r="80" spans="1:8" ht="13.5" customHeight="1" x14ac:dyDescent="0.2">
      <c r="A80" s="109"/>
      <c r="B80" s="179"/>
      <c r="C80" s="179"/>
      <c r="D80" s="179"/>
      <c r="E80" s="179"/>
      <c r="F80" s="179"/>
      <c r="G80" s="180"/>
      <c r="H80" s="179"/>
    </row>
    <row r="81" spans="1:8" ht="13.5" customHeight="1" x14ac:dyDescent="0.2">
      <c r="A81" s="109"/>
      <c r="B81" s="179"/>
      <c r="C81" s="179"/>
      <c r="D81" s="179"/>
      <c r="E81" s="179"/>
      <c r="F81" s="179"/>
      <c r="G81" s="180"/>
      <c r="H81" s="179"/>
    </row>
    <row r="82" spans="1:8" ht="13.5" customHeight="1" x14ac:dyDescent="0.2">
      <c r="A82" s="109"/>
      <c r="B82" s="179"/>
      <c r="C82" s="179"/>
      <c r="D82" s="179"/>
      <c r="E82" s="179"/>
      <c r="F82" s="179"/>
      <c r="G82" s="180"/>
      <c r="H82" s="179"/>
    </row>
    <row r="83" spans="1:8" ht="13.5" customHeight="1" x14ac:dyDescent="0.2">
      <c r="A83" s="109"/>
      <c r="B83" s="179"/>
      <c r="C83" s="179"/>
      <c r="D83" s="179"/>
      <c r="E83" s="179"/>
      <c r="F83" s="179"/>
      <c r="G83" s="180"/>
      <c r="H83" s="179"/>
    </row>
    <row r="84" spans="1:8" ht="13.5" customHeight="1" x14ac:dyDescent="0.2">
      <c r="A84" s="109"/>
      <c r="B84" s="179"/>
      <c r="C84" s="179"/>
      <c r="D84" s="179"/>
      <c r="E84" s="179"/>
      <c r="F84" s="179"/>
      <c r="G84" s="180"/>
      <c r="H84" s="179"/>
    </row>
    <row r="85" spans="1:8" ht="13.5" customHeight="1" x14ac:dyDescent="0.2">
      <c r="A85" s="109"/>
      <c r="B85" s="179"/>
      <c r="C85" s="179"/>
      <c r="D85" s="179"/>
      <c r="E85" s="179"/>
      <c r="F85" s="179"/>
      <c r="G85" s="180"/>
      <c r="H85" s="179"/>
    </row>
    <row r="86" spans="1:8" ht="13.5" customHeight="1" x14ac:dyDescent="0.2">
      <c r="A86" s="109"/>
      <c r="B86" s="179"/>
      <c r="C86" s="179"/>
      <c r="D86" s="179"/>
      <c r="E86" s="179"/>
      <c r="F86" s="179"/>
      <c r="G86" s="180"/>
      <c r="H86" s="179"/>
    </row>
    <row r="87" spans="1:8" ht="13.5" customHeight="1" x14ac:dyDescent="0.2">
      <c r="A87" s="109"/>
      <c r="B87" s="179"/>
      <c r="C87" s="179"/>
      <c r="D87" s="179"/>
      <c r="E87" s="179"/>
      <c r="F87" s="179"/>
      <c r="G87" s="180"/>
      <c r="H87" s="179"/>
    </row>
    <row r="88" spans="1:8" ht="13.5" customHeight="1" x14ac:dyDescent="0.2">
      <c r="A88" s="109"/>
      <c r="B88" s="179"/>
      <c r="C88" s="179"/>
      <c r="D88" s="179"/>
      <c r="E88" s="179"/>
      <c r="F88" s="179"/>
      <c r="G88" s="180"/>
      <c r="H88" s="179"/>
    </row>
    <row r="89" spans="1:8" ht="13.5" customHeight="1" x14ac:dyDescent="0.2">
      <c r="A89" s="109"/>
      <c r="B89" s="179"/>
      <c r="C89" s="179"/>
      <c r="D89" s="179"/>
      <c r="E89" s="179"/>
      <c r="F89" s="179"/>
      <c r="G89" s="180"/>
      <c r="H89" s="179"/>
    </row>
    <row r="90" spans="1:8" ht="13.5" customHeight="1" x14ac:dyDescent="0.2">
      <c r="A90" s="109"/>
      <c r="B90" s="179"/>
      <c r="C90" s="179"/>
      <c r="D90" s="179"/>
      <c r="E90" s="179"/>
      <c r="F90" s="179"/>
      <c r="G90" s="180"/>
      <c r="H90" s="179"/>
    </row>
    <row r="91" spans="1:8" ht="13.5" customHeight="1" x14ac:dyDescent="0.2">
      <c r="A91" s="109"/>
      <c r="B91" s="179"/>
      <c r="C91" s="179"/>
      <c r="D91" s="179"/>
      <c r="E91" s="179"/>
      <c r="F91" s="179"/>
      <c r="G91" s="180"/>
      <c r="H91" s="179"/>
    </row>
    <row r="92" spans="1:8" ht="13.5" customHeight="1" x14ac:dyDescent="0.2">
      <c r="A92" s="109"/>
      <c r="B92" s="179"/>
      <c r="C92" s="179"/>
      <c r="D92" s="179"/>
      <c r="E92" s="179"/>
      <c r="F92" s="179"/>
      <c r="G92" s="180"/>
      <c r="H92" s="179"/>
    </row>
    <row r="93" spans="1:8" ht="13.5" customHeight="1" x14ac:dyDescent="0.2">
      <c r="A93" s="109"/>
      <c r="B93" s="179"/>
      <c r="C93" s="179"/>
      <c r="D93" s="179"/>
      <c r="E93" s="179"/>
      <c r="F93" s="179"/>
      <c r="G93" s="180"/>
      <c r="H93" s="179"/>
    </row>
    <row r="94" spans="1:8" ht="13.5" customHeight="1" x14ac:dyDescent="0.2">
      <c r="A94" s="109"/>
      <c r="B94" s="179"/>
      <c r="C94" s="179"/>
      <c r="D94" s="179"/>
      <c r="E94" s="179"/>
      <c r="F94" s="179"/>
      <c r="G94" s="180"/>
      <c r="H94" s="179"/>
    </row>
    <row r="95" spans="1:8" ht="13.5" customHeight="1" x14ac:dyDescent="0.2">
      <c r="A95" s="109"/>
      <c r="B95" s="179"/>
      <c r="C95" s="179"/>
      <c r="D95" s="179"/>
      <c r="E95" s="179"/>
      <c r="F95" s="179"/>
      <c r="G95" s="180"/>
      <c r="H95" s="179"/>
    </row>
    <row r="96" spans="1:8" ht="13.5" customHeight="1" x14ac:dyDescent="0.2">
      <c r="A96" s="109"/>
      <c r="B96" s="179"/>
      <c r="C96" s="179"/>
      <c r="D96" s="179"/>
      <c r="E96" s="179"/>
      <c r="F96" s="179"/>
      <c r="G96" s="180"/>
      <c r="H96" s="179"/>
    </row>
    <row r="97" spans="1:8" ht="13.5" customHeight="1" x14ac:dyDescent="0.2">
      <c r="A97" s="109"/>
      <c r="B97" s="179"/>
      <c r="C97" s="179"/>
      <c r="D97" s="179"/>
      <c r="E97" s="179"/>
      <c r="F97" s="179"/>
      <c r="G97" s="180"/>
      <c r="H97" s="179"/>
    </row>
    <row r="98" spans="1:8" ht="13.5" customHeight="1" x14ac:dyDescent="0.2">
      <c r="A98" s="109"/>
      <c r="B98" s="179"/>
      <c r="C98" s="179"/>
      <c r="D98" s="179"/>
      <c r="E98" s="179"/>
      <c r="F98" s="179"/>
      <c r="G98" s="180"/>
      <c r="H98" s="179"/>
    </row>
    <row r="99" spans="1:8" ht="13.5" customHeight="1" x14ac:dyDescent="0.2">
      <c r="A99" s="109"/>
      <c r="B99" s="179"/>
      <c r="C99" s="179"/>
      <c r="D99" s="179"/>
      <c r="E99" s="179"/>
      <c r="F99" s="179"/>
      <c r="G99" s="180"/>
      <c r="H99" s="179"/>
    </row>
    <row r="100" spans="1:8" ht="13.5" customHeight="1" x14ac:dyDescent="0.2">
      <c r="A100" s="109"/>
      <c r="B100" s="179"/>
      <c r="C100" s="179"/>
      <c r="D100" s="179"/>
      <c r="E100" s="179"/>
      <c r="F100" s="179"/>
      <c r="G100" s="180"/>
      <c r="H100" s="179"/>
    </row>
    <row r="101" spans="1:8" ht="13.5" customHeight="1" x14ac:dyDescent="0.2">
      <c r="A101" s="109"/>
      <c r="B101" s="179"/>
      <c r="C101" s="179"/>
      <c r="D101" s="179"/>
      <c r="E101" s="179"/>
      <c r="F101" s="179"/>
      <c r="G101" s="180"/>
      <c r="H101" s="179"/>
    </row>
  </sheetData>
  <mergeCells count="9">
    <mergeCell ref="E4:F4"/>
    <mergeCell ref="E3:F3"/>
    <mergeCell ref="C3:D3"/>
    <mergeCell ref="C4:D4"/>
    <mergeCell ref="A1:G1"/>
    <mergeCell ref="G4:G5"/>
    <mergeCell ref="A2:F2"/>
    <mergeCell ref="A4:A5"/>
    <mergeCell ref="B4:B5"/>
  </mergeCells>
  <conditionalFormatting sqref="G6:G58">
    <cfRule type="cellIs" dxfId="3" priority="3" operator="greaterThan">
      <formula>100</formula>
    </cfRule>
  </conditionalFormatting>
  <pageMargins left="1.2" right="0.7" top="0.25" bottom="0.25" header="0" footer="0"/>
  <pageSetup scale="8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BFDF"/>
  </sheetPr>
  <dimension ref="A1:S101"/>
  <sheetViews>
    <sheetView view="pageBreakPreview" zoomScale="6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H59" sqref="H59"/>
    </sheetView>
  </sheetViews>
  <sheetFormatPr defaultColWidth="14.42578125" defaultRowHeight="15" customHeight="1" x14ac:dyDescent="0.2"/>
  <cols>
    <col min="1" max="1" width="5.85546875" style="83" customWidth="1"/>
    <col min="2" max="2" width="21.85546875" style="83" customWidth="1"/>
    <col min="3" max="3" width="10.85546875" style="83" customWidth="1"/>
    <col min="4" max="11" width="8.5703125" style="83" customWidth="1"/>
    <col min="12" max="12" width="8.42578125" style="83" customWidth="1"/>
    <col min="13" max="13" width="8.85546875" style="83" customWidth="1"/>
    <col min="14" max="14" width="8.85546875" style="346" customWidth="1"/>
    <col min="15" max="15" width="8.85546875" style="83" customWidth="1"/>
    <col min="16" max="16" width="9" style="83" customWidth="1"/>
    <col min="17" max="17" width="8.7109375" style="346" customWidth="1"/>
    <col min="18" max="18" width="11.140625" style="158" customWidth="1"/>
    <col min="19" max="19" width="11.5703125" style="158" customWidth="1"/>
    <col min="20" max="16384" width="14.42578125" style="83"/>
  </cols>
  <sheetData>
    <row r="1" spans="1:19" ht="14.25" customHeight="1" x14ac:dyDescent="0.2">
      <c r="A1" s="438" t="s">
        <v>1027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184"/>
    </row>
    <row r="2" spans="1:19" ht="12.75" customHeight="1" x14ac:dyDescent="0.2">
      <c r="A2" s="439" t="s">
        <v>155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184"/>
    </row>
    <row r="3" spans="1:19" ht="12.75" customHeight="1" x14ac:dyDescent="0.2">
      <c r="A3" s="185"/>
      <c r="B3" s="186" t="s">
        <v>61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4"/>
      <c r="P3" s="185"/>
      <c r="Q3" s="184"/>
    </row>
    <row r="4" spans="1:19" s="200" customFormat="1" ht="27.95" customHeight="1" x14ac:dyDescent="0.2">
      <c r="A4" s="393" t="s">
        <v>68</v>
      </c>
      <c r="B4" s="440" t="s">
        <v>2</v>
      </c>
      <c r="C4" s="371" t="s">
        <v>156</v>
      </c>
      <c r="D4" s="377"/>
      <c r="E4" s="395"/>
      <c r="F4" s="371" t="s">
        <v>157</v>
      </c>
      <c r="G4" s="377"/>
      <c r="H4" s="395"/>
      <c r="I4" s="371" t="s">
        <v>136</v>
      </c>
      <c r="J4" s="377"/>
      <c r="K4" s="395"/>
      <c r="L4" s="371" t="s">
        <v>137</v>
      </c>
      <c r="M4" s="377"/>
      <c r="N4" s="395"/>
      <c r="O4" s="371" t="s">
        <v>142</v>
      </c>
      <c r="P4" s="377"/>
      <c r="Q4" s="395"/>
      <c r="R4" s="305"/>
      <c r="S4" s="305"/>
    </row>
    <row r="5" spans="1:19" ht="22.5" customHeight="1" x14ac:dyDescent="0.2">
      <c r="A5" s="390"/>
      <c r="B5" s="390"/>
      <c r="C5" s="129" t="s">
        <v>85</v>
      </c>
      <c r="D5" s="129" t="s">
        <v>86</v>
      </c>
      <c r="E5" s="129" t="s">
        <v>154</v>
      </c>
      <c r="F5" s="129" t="s">
        <v>85</v>
      </c>
      <c r="G5" s="129" t="s">
        <v>86</v>
      </c>
      <c r="H5" s="188" t="s">
        <v>154</v>
      </c>
      <c r="I5" s="129" t="s">
        <v>85</v>
      </c>
      <c r="J5" s="129" t="s">
        <v>86</v>
      </c>
      <c r="K5" s="189" t="s">
        <v>154</v>
      </c>
      <c r="L5" s="129" t="s">
        <v>85</v>
      </c>
      <c r="M5" s="129" t="s">
        <v>86</v>
      </c>
      <c r="N5" s="188" t="s">
        <v>154</v>
      </c>
      <c r="O5" s="129" t="s">
        <v>85</v>
      </c>
      <c r="P5" s="129" t="s">
        <v>86</v>
      </c>
      <c r="Q5" s="188" t="s">
        <v>154</v>
      </c>
    </row>
    <row r="6" spans="1:19" ht="15" customHeight="1" x14ac:dyDescent="0.2">
      <c r="A6" s="162">
        <v>1</v>
      </c>
      <c r="B6" s="130" t="s">
        <v>7</v>
      </c>
      <c r="C6" s="134">
        <v>14437</v>
      </c>
      <c r="D6" s="134">
        <v>41358.729999999996</v>
      </c>
      <c r="E6" s="196">
        <f>D6*100/OutstandingAgri_4!L6</f>
        <v>10.792930820329943</v>
      </c>
      <c r="F6" s="134">
        <v>36622</v>
      </c>
      <c r="G6" s="134">
        <v>74303.87</v>
      </c>
      <c r="H6" s="196">
        <f>G6*100/MSMEoutstanding_5!N6</f>
        <v>13.897548270984407</v>
      </c>
      <c r="I6" s="134">
        <v>412</v>
      </c>
      <c r="J6" s="134">
        <v>782.00000000000011</v>
      </c>
      <c r="K6" s="343">
        <f>J6*100/'Pri Sec_outstanding_6'!F6</f>
        <v>5.4702796628013308</v>
      </c>
      <c r="L6" s="134">
        <v>16932</v>
      </c>
      <c r="M6" s="134">
        <v>13545.519999999999</v>
      </c>
      <c r="N6" s="343">
        <f>M6*100/'Pri Sec_outstanding_6'!H6</f>
        <v>7.2258415835193359</v>
      </c>
      <c r="O6" s="193">
        <v>68418</v>
      </c>
      <c r="P6" s="193">
        <v>133339.34</v>
      </c>
      <c r="Q6" s="194">
        <f>P6*100/'Pri Sec_outstanding_6'!P6</f>
        <v>11.871234871746093</v>
      </c>
    </row>
    <row r="7" spans="1:19" ht="15" customHeight="1" x14ac:dyDescent="0.2">
      <c r="A7" s="162">
        <v>2</v>
      </c>
      <c r="B7" s="130" t="s">
        <v>8</v>
      </c>
      <c r="C7" s="134">
        <v>88915</v>
      </c>
      <c r="D7" s="134">
        <v>192987.1500000002</v>
      </c>
      <c r="E7" s="196">
        <f>D7*100/OutstandingAgri_4!L7</f>
        <v>14.648721299327601</v>
      </c>
      <c r="F7" s="134">
        <v>64660</v>
      </c>
      <c r="G7" s="134">
        <v>77187.579999999973</v>
      </c>
      <c r="H7" s="196">
        <f>G7*100/MSMEoutstanding_5!N7</f>
        <v>15.075795798066821</v>
      </c>
      <c r="I7" s="134">
        <v>915</v>
      </c>
      <c r="J7" s="134">
        <v>1761.4000000000005</v>
      </c>
      <c r="K7" s="343">
        <f>J7*100/'Pri Sec_outstanding_6'!F7</f>
        <v>11.405128098871206</v>
      </c>
      <c r="L7" s="134">
        <v>28247</v>
      </c>
      <c r="M7" s="134">
        <v>17259.010000000006</v>
      </c>
      <c r="N7" s="343">
        <f>M7*100/'Pri Sec_outstanding_6'!H7</f>
        <v>10.939920481358765</v>
      </c>
      <c r="O7" s="193">
        <v>182764</v>
      </c>
      <c r="P7" s="193">
        <v>289197.79000000004</v>
      </c>
      <c r="Q7" s="194">
        <f>P7*100/'Pri Sec_outstanding_6'!P7</f>
        <v>14.4390259738094</v>
      </c>
    </row>
    <row r="8" spans="1:19" ht="15" customHeight="1" x14ac:dyDescent="0.2">
      <c r="A8" s="162">
        <v>3</v>
      </c>
      <c r="B8" s="130" t="s">
        <v>9</v>
      </c>
      <c r="C8" s="134">
        <v>11994</v>
      </c>
      <c r="D8" s="134">
        <v>16873.469999999994</v>
      </c>
      <c r="E8" s="196">
        <f>D8*100/OutstandingAgri_4!L8</f>
        <v>11.68105279816176</v>
      </c>
      <c r="F8" s="134">
        <v>8785</v>
      </c>
      <c r="G8" s="134">
        <v>5989.4699999999993</v>
      </c>
      <c r="H8" s="196">
        <f>G8*100/MSMEoutstanding_5!N8</f>
        <v>2.545891415646409</v>
      </c>
      <c r="I8" s="134">
        <v>35</v>
      </c>
      <c r="J8" s="134">
        <v>42.900000000000006</v>
      </c>
      <c r="K8" s="343">
        <f>J8*100/'Pri Sec_outstanding_6'!F8</f>
        <v>1.3178427927208387</v>
      </c>
      <c r="L8" s="134">
        <v>5865</v>
      </c>
      <c r="M8" s="134">
        <v>3701.0099999999998</v>
      </c>
      <c r="N8" s="343">
        <f>M8*100/'Pri Sec_outstanding_6'!H8</f>
        <v>5.4225020185982062</v>
      </c>
      <c r="O8" s="193">
        <v>26679</v>
      </c>
      <c r="P8" s="193">
        <v>26606.85</v>
      </c>
      <c r="Q8" s="194">
        <f>P8*100/'Pri Sec_outstanding_6'!P8</f>
        <v>5.8966471298544878</v>
      </c>
    </row>
    <row r="9" spans="1:19" ht="15" customHeight="1" x14ac:dyDescent="0.2">
      <c r="A9" s="162">
        <v>4</v>
      </c>
      <c r="B9" s="130" t="s">
        <v>10</v>
      </c>
      <c r="C9" s="134">
        <v>15348</v>
      </c>
      <c r="D9" s="134">
        <v>39033.090000000011</v>
      </c>
      <c r="E9" s="196">
        <f>D9*100/OutstandingAgri_4!L9</f>
        <v>9.6648786034571117</v>
      </c>
      <c r="F9" s="134">
        <v>26982</v>
      </c>
      <c r="G9" s="134">
        <v>61096.219999999994</v>
      </c>
      <c r="H9" s="196">
        <f>G9*100/MSMEoutstanding_5!N9</f>
        <v>17.933947211286533</v>
      </c>
      <c r="I9" s="134">
        <v>441</v>
      </c>
      <c r="J9" s="134">
        <v>1058.7099999999996</v>
      </c>
      <c r="K9" s="343">
        <f>J9*100/'Pri Sec_outstanding_6'!F9</f>
        <v>6.0987777213241481</v>
      </c>
      <c r="L9" s="134">
        <v>3854</v>
      </c>
      <c r="M9" s="134">
        <v>5179.1300000000056</v>
      </c>
      <c r="N9" s="343">
        <f>M9*100/'Pri Sec_outstanding_6'!H9</f>
        <v>3.9531667971634432</v>
      </c>
      <c r="O9" s="193">
        <v>46713</v>
      </c>
      <c r="P9" s="193">
        <v>106457.08999999998</v>
      </c>
      <c r="Q9" s="194">
        <f>P9*100/'Pri Sec_outstanding_6'!P9</f>
        <v>11.902221660822109</v>
      </c>
    </row>
    <row r="10" spans="1:19" ht="15" customHeight="1" x14ac:dyDescent="0.2">
      <c r="A10" s="162">
        <v>5</v>
      </c>
      <c r="B10" s="130" t="s">
        <v>11</v>
      </c>
      <c r="C10" s="134">
        <v>46715</v>
      </c>
      <c r="D10" s="134">
        <v>77571.23000000001</v>
      </c>
      <c r="E10" s="196">
        <f>D10*100/OutstandingAgri_4!L10</f>
        <v>10.526829112728045</v>
      </c>
      <c r="F10" s="134">
        <v>57463</v>
      </c>
      <c r="G10" s="134">
        <v>57288.41</v>
      </c>
      <c r="H10" s="196">
        <f>G10*100/MSMEoutstanding_5!N10</f>
        <v>10.730935609770921</v>
      </c>
      <c r="I10" s="134">
        <v>1592</v>
      </c>
      <c r="J10" s="134">
        <v>3554.79</v>
      </c>
      <c r="K10" s="343">
        <f>J10*100/'Pri Sec_outstanding_6'!F10</f>
        <v>17.518098176137517</v>
      </c>
      <c r="L10" s="134">
        <v>35536</v>
      </c>
      <c r="M10" s="134">
        <v>23077.4</v>
      </c>
      <c r="N10" s="343">
        <f>M10*100/'Pri Sec_outstanding_6'!H10</f>
        <v>14.057777884989541</v>
      </c>
      <c r="O10" s="193">
        <v>141723</v>
      </c>
      <c r="P10" s="193">
        <v>161568.43000000002</v>
      </c>
      <c r="Q10" s="194">
        <f>P10*100/'Pri Sec_outstanding_6'!P10</f>
        <v>11.096588787412035</v>
      </c>
    </row>
    <row r="11" spans="1:19" ht="15" customHeight="1" x14ac:dyDescent="0.2">
      <c r="A11" s="162">
        <v>6</v>
      </c>
      <c r="B11" s="130" t="s">
        <v>12</v>
      </c>
      <c r="C11" s="134">
        <v>44906</v>
      </c>
      <c r="D11" s="134">
        <v>80062.33</v>
      </c>
      <c r="E11" s="196">
        <f>D11*100/OutstandingAgri_4!L11</f>
        <v>36.062018741344225</v>
      </c>
      <c r="F11" s="134">
        <v>2439</v>
      </c>
      <c r="G11" s="134">
        <v>11991.559999999996</v>
      </c>
      <c r="H11" s="196">
        <f>G11*100/MSMEoutstanding_5!N11</f>
        <v>5.617881146252838</v>
      </c>
      <c r="I11" s="134">
        <v>582</v>
      </c>
      <c r="J11" s="134">
        <v>877</v>
      </c>
      <c r="K11" s="343">
        <f>J11*100/'Pri Sec_outstanding_6'!F11</f>
        <v>12.777253283914355</v>
      </c>
      <c r="L11" s="134">
        <v>6146</v>
      </c>
      <c r="M11" s="134">
        <v>4649.79</v>
      </c>
      <c r="N11" s="343">
        <f>M11*100/'Pri Sec_outstanding_6'!H11</f>
        <v>15.968919301800444</v>
      </c>
      <c r="O11" s="193">
        <v>54073</v>
      </c>
      <c r="P11" s="193">
        <v>97580.680000000051</v>
      </c>
      <c r="Q11" s="194">
        <f>P11*100/'Pri Sec_outstanding_6'!P11</f>
        <v>20.698086573014884</v>
      </c>
    </row>
    <row r="12" spans="1:19" ht="15" customHeight="1" x14ac:dyDescent="0.2">
      <c r="A12" s="162">
        <v>7</v>
      </c>
      <c r="B12" s="130" t="s">
        <v>13</v>
      </c>
      <c r="C12" s="134">
        <v>3143</v>
      </c>
      <c r="D12" s="134">
        <v>7080.2700000000013</v>
      </c>
      <c r="E12" s="196">
        <f>D12*100/OutstandingAgri_4!L12</f>
        <v>37.48784868193939</v>
      </c>
      <c r="F12" s="134">
        <v>5</v>
      </c>
      <c r="G12" s="134">
        <v>1206.23</v>
      </c>
      <c r="H12" s="196">
        <f>G12*100/MSMEoutstanding_5!N12</f>
        <v>3.3179460603740023</v>
      </c>
      <c r="I12" s="134">
        <v>20</v>
      </c>
      <c r="J12" s="134">
        <v>33.25</v>
      </c>
      <c r="K12" s="343">
        <f>J12*100/'Pri Sec_outstanding_6'!F12</f>
        <v>4.0712125479056231</v>
      </c>
      <c r="L12" s="134">
        <v>927</v>
      </c>
      <c r="M12" s="134">
        <v>1031.9799999999998</v>
      </c>
      <c r="N12" s="343">
        <f>M12*100/'Pri Sec_outstanding_6'!H12</f>
        <v>3.0827440060078826</v>
      </c>
      <c r="O12" s="193">
        <v>4096</v>
      </c>
      <c r="P12" s="193">
        <v>9356.409999999998</v>
      </c>
      <c r="Q12" s="194">
        <f>P12*100/'Pri Sec_outstanding_6'!P12</f>
        <v>10.419330730990479</v>
      </c>
    </row>
    <row r="13" spans="1:19" ht="15" customHeight="1" x14ac:dyDescent="0.2">
      <c r="A13" s="162">
        <v>8</v>
      </c>
      <c r="B13" s="130" t="s">
        <v>971</v>
      </c>
      <c r="C13" s="134">
        <v>4864</v>
      </c>
      <c r="D13" s="134">
        <v>6851.0999999999995</v>
      </c>
      <c r="E13" s="196">
        <f>D13*100/OutstandingAgri_4!L13</f>
        <v>16.478980766705199</v>
      </c>
      <c r="F13" s="134">
        <v>22</v>
      </c>
      <c r="G13" s="134">
        <v>187.14000000000001</v>
      </c>
      <c r="H13" s="196">
        <f>G13*100/MSMEoutstanding_5!N13</f>
        <v>0.71709666665389382</v>
      </c>
      <c r="I13" s="134">
        <v>19</v>
      </c>
      <c r="J13" s="134">
        <v>29.209999999999997</v>
      </c>
      <c r="K13" s="343">
        <f>J13*100/'Pri Sec_outstanding_6'!F13</f>
        <v>6.3890286314223843</v>
      </c>
      <c r="L13" s="134">
        <v>124</v>
      </c>
      <c r="M13" s="134">
        <v>311.24</v>
      </c>
      <c r="N13" s="343">
        <f>M13*100/'Pri Sec_outstanding_6'!H13</f>
        <v>3.9112688375272691</v>
      </c>
      <c r="O13" s="193">
        <v>5079</v>
      </c>
      <c r="P13" s="193">
        <v>7380.5800000000008</v>
      </c>
      <c r="Q13" s="194">
        <f>P13*100/'Pri Sec_outstanding_6'!P13</f>
        <v>9.6752022423730875</v>
      </c>
    </row>
    <row r="14" spans="1:19" ht="15" customHeight="1" x14ac:dyDescent="0.2">
      <c r="A14" s="162">
        <v>9</v>
      </c>
      <c r="B14" s="130" t="s">
        <v>14</v>
      </c>
      <c r="C14" s="134">
        <v>95071</v>
      </c>
      <c r="D14" s="134">
        <v>172047.22000000006</v>
      </c>
      <c r="E14" s="196">
        <f>D14*100/OutstandingAgri_4!L14</f>
        <v>33.970653895995454</v>
      </c>
      <c r="F14" s="134">
        <v>39033</v>
      </c>
      <c r="G14" s="134">
        <v>124202.79000000002</v>
      </c>
      <c r="H14" s="196">
        <f>G14*100/MSMEoutstanding_5!N14</f>
        <v>23.876692686358449</v>
      </c>
      <c r="I14" s="134">
        <v>1270</v>
      </c>
      <c r="J14" s="134">
        <v>3334.8400000000024</v>
      </c>
      <c r="K14" s="343">
        <f>J14*100/'Pri Sec_outstanding_6'!F14</f>
        <v>12.121450034875833</v>
      </c>
      <c r="L14" s="134">
        <v>24627</v>
      </c>
      <c r="M14" s="134">
        <v>25739.759999999987</v>
      </c>
      <c r="N14" s="343">
        <f>M14*100/'Pri Sec_outstanding_6'!H14</f>
        <v>18.520504418627734</v>
      </c>
      <c r="O14" s="193">
        <v>160699</v>
      </c>
      <c r="P14" s="193">
        <v>325517.11000000004</v>
      </c>
      <c r="Q14" s="194">
        <f>P14*100/'Pri Sec_outstanding_6'!P14</f>
        <v>27.224628015921468</v>
      </c>
    </row>
    <row r="15" spans="1:19" ht="15" customHeight="1" x14ac:dyDescent="0.2">
      <c r="A15" s="162">
        <v>10</v>
      </c>
      <c r="B15" s="130" t="s">
        <v>15</v>
      </c>
      <c r="C15" s="134">
        <v>161039</v>
      </c>
      <c r="D15" s="134">
        <v>343417.76000000024</v>
      </c>
      <c r="E15" s="196">
        <f>D15*100/OutstandingAgri_4!L15</f>
        <v>21.078756306965296</v>
      </c>
      <c r="F15" s="134">
        <v>5670</v>
      </c>
      <c r="G15" s="134">
        <v>34439.739999999983</v>
      </c>
      <c r="H15" s="196">
        <f>G15*100/MSMEoutstanding_5!N15</f>
        <v>3.3283192012870426</v>
      </c>
      <c r="I15" s="134">
        <v>477</v>
      </c>
      <c r="J15" s="134">
        <v>1273.2900000000002</v>
      </c>
      <c r="K15" s="343">
        <f>J15*100/'Pri Sec_outstanding_6'!F15</f>
        <v>1.5625245431055472</v>
      </c>
      <c r="L15" s="134">
        <v>48523</v>
      </c>
      <c r="M15" s="134">
        <v>37831.819999999985</v>
      </c>
      <c r="N15" s="343">
        <f>M15*100/'Pri Sec_outstanding_6'!H15</f>
        <v>4.1489513977729331</v>
      </c>
      <c r="O15" s="193">
        <v>215710</v>
      </c>
      <c r="P15" s="193">
        <v>416999.33999999997</v>
      </c>
      <c r="Q15" s="194">
        <f>P15*100/'Pri Sec_outstanding_6'!P15</f>
        <v>11.392380911114891</v>
      </c>
    </row>
    <row r="16" spans="1:19" ht="15" customHeight="1" x14ac:dyDescent="0.2">
      <c r="A16" s="162">
        <v>11</v>
      </c>
      <c r="B16" s="130" t="s">
        <v>16</v>
      </c>
      <c r="C16" s="134">
        <v>23023</v>
      </c>
      <c r="D16" s="134">
        <v>33032.169999999991</v>
      </c>
      <c r="E16" s="196">
        <f>D16*100/OutstandingAgri_4!L16</f>
        <v>16.895407165350715</v>
      </c>
      <c r="F16" s="134">
        <v>189</v>
      </c>
      <c r="G16" s="134">
        <v>11121.990000000002</v>
      </c>
      <c r="H16" s="196">
        <f>G16*100/MSMEoutstanding_5!N16</f>
        <v>16.771229338850766</v>
      </c>
      <c r="I16" s="134">
        <v>297</v>
      </c>
      <c r="J16" s="134">
        <v>629.60999999999979</v>
      </c>
      <c r="K16" s="343">
        <f>J16*100/'Pri Sec_outstanding_6'!F16</f>
        <v>18.482389756174889</v>
      </c>
      <c r="L16" s="134">
        <v>116</v>
      </c>
      <c r="M16" s="134">
        <v>734.35</v>
      </c>
      <c r="N16" s="343">
        <f>M16*100/'Pri Sec_outstanding_6'!H16</f>
        <v>1.2415443198438634</v>
      </c>
      <c r="O16" s="193">
        <v>25035</v>
      </c>
      <c r="P16" s="193">
        <v>46658.840000000018</v>
      </c>
      <c r="Q16" s="194">
        <f>P16*100/'Pri Sec_outstanding_6'!P16</f>
        <v>12.250366647151191</v>
      </c>
    </row>
    <row r="17" spans="1:19" ht="15" customHeight="1" x14ac:dyDescent="0.2">
      <c r="A17" s="162">
        <v>12</v>
      </c>
      <c r="B17" s="130" t="s">
        <v>17</v>
      </c>
      <c r="C17" s="134">
        <v>36885</v>
      </c>
      <c r="D17" s="134">
        <v>92826.530000000042</v>
      </c>
      <c r="E17" s="196">
        <f>D17*100/OutstandingAgri_4!L17</f>
        <v>13.80705411703355</v>
      </c>
      <c r="F17" s="134">
        <v>48660</v>
      </c>
      <c r="G17" s="134">
        <v>75458.570000000022</v>
      </c>
      <c r="H17" s="196">
        <f>G17*100/MSMEoutstanding_5!N17</f>
        <v>16.023345943587415</v>
      </c>
      <c r="I17" s="134">
        <v>728</v>
      </c>
      <c r="J17" s="134">
        <v>1568.47</v>
      </c>
      <c r="K17" s="343">
        <f>J17*100/'Pri Sec_outstanding_6'!F17</f>
        <v>13.085358884406974</v>
      </c>
      <c r="L17" s="134">
        <v>17371</v>
      </c>
      <c r="M17" s="134">
        <v>12411.319999999994</v>
      </c>
      <c r="N17" s="343">
        <f>M17*100/'Pri Sec_outstanding_6'!H17</f>
        <v>10.613535650332743</v>
      </c>
      <c r="O17" s="193">
        <v>104684</v>
      </c>
      <c r="P17" s="193">
        <v>182281.83000000002</v>
      </c>
      <c r="Q17" s="194">
        <f>P17*100/'Pri Sec_outstanding_6'!P17</f>
        <v>14.328096710757766</v>
      </c>
    </row>
    <row r="18" spans="1:19" s="157" customFormat="1" ht="15" customHeight="1" x14ac:dyDescent="0.2">
      <c r="A18" s="153"/>
      <c r="B18" s="137" t="s">
        <v>18</v>
      </c>
      <c r="C18" s="133">
        <f t="shared" ref="C18:P18" si="0">SUM(C6:C17)</f>
        <v>546340</v>
      </c>
      <c r="D18" s="133">
        <f t="shared" si="0"/>
        <v>1103141.0500000005</v>
      </c>
      <c r="E18" s="197">
        <f>D18*100/OutstandingAgri_4!L18</f>
        <v>17.588876601829476</v>
      </c>
      <c r="F18" s="133">
        <f t="shared" si="0"/>
        <v>290530</v>
      </c>
      <c r="G18" s="133">
        <f t="shared" si="0"/>
        <v>534473.56999999995</v>
      </c>
      <c r="H18" s="197">
        <f>G18*100/MSMEoutstanding_5!N18</f>
        <v>11.812797415694479</v>
      </c>
      <c r="I18" s="133">
        <f t="shared" si="0"/>
        <v>6788</v>
      </c>
      <c r="J18" s="133">
        <f t="shared" si="0"/>
        <v>14945.470000000003</v>
      </c>
      <c r="K18" s="344">
        <f>J18*100/'Pri Sec_outstanding_6'!F18</f>
        <v>7.3558512590783716</v>
      </c>
      <c r="L18" s="133">
        <f t="shared" si="0"/>
        <v>188268</v>
      </c>
      <c r="M18" s="133">
        <f t="shared" si="0"/>
        <v>145472.32999999999</v>
      </c>
      <c r="N18" s="344">
        <f>M18*100/'Pri Sec_outstanding_6'!H18</f>
        <v>7.2514793650812628</v>
      </c>
      <c r="O18" s="133">
        <f t="shared" si="0"/>
        <v>1035673</v>
      </c>
      <c r="P18" s="133">
        <f t="shared" si="0"/>
        <v>1802944.2900000003</v>
      </c>
      <c r="Q18" s="195">
        <f>P18*100/'Pri Sec_outstanding_6'!P18</f>
        <v>13.789897371479601</v>
      </c>
      <c r="R18" s="158"/>
      <c r="S18" s="306"/>
    </row>
    <row r="19" spans="1:19" ht="15" customHeight="1" x14ac:dyDescent="0.2">
      <c r="A19" s="162">
        <v>13</v>
      </c>
      <c r="B19" s="130" t="s">
        <v>19</v>
      </c>
      <c r="C19" s="134">
        <v>16922</v>
      </c>
      <c r="D19" s="134">
        <v>46382.710000000006</v>
      </c>
      <c r="E19" s="196">
        <f>D19*100/OutstandingAgri_4!L19</f>
        <v>8.4152725187917419</v>
      </c>
      <c r="F19" s="134">
        <v>351</v>
      </c>
      <c r="G19" s="134">
        <v>6660.9999999999991</v>
      </c>
      <c r="H19" s="196">
        <f>G19*100/MSMEoutstanding_5!N19</f>
        <v>1.2796709165150639</v>
      </c>
      <c r="I19" s="134">
        <v>98</v>
      </c>
      <c r="J19" s="134">
        <v>42.03</v>
      </c>
      <c r="K19" s="343">
        <f>J19*100/'Pri Sec_outstanding_6'!F19</f>
        <v>1.3946126739532938</v>
      </c>
      <c r="L19" s="134">
        <v>133</v>
      </c>
      <c r="M19" s="134">
        <v>953.33999999999992</v>
      </c>
      <c r="N19" s="343">
        <f>M19*100/'Pri Sec_outstanding_6'!H19</f>
        <v>1.3791940104434151</v>
      </c>
      <c r="O19" s="193">
        <v>29532</v>
      </c>
      <c r="P19" s="193">
        <v>54583.76</v>
      </c>
      <c r="Q19" s="194">
        <f>P19*100/'Pri Sec_outstanding_6'!P19</f>
        <v>4.6543661726300947</v>
      </c>
    </row>
    <row r="20" spans="1:19" ht="15" customHeight="1" x14ac:dyDescent="0.2">
      <c r="A20" s="162">
        <v>14</v>
      </c>
      <c r="B20" s="130" t="s">
        <v>20</v>
      </c>
      <c r="C20" s="134">
        <v>16521</v>
      </c>
      <c r="D20" s="134">
        <v>6114.8000000000038</v>
      </c>
      <c r="E20" s="196">
        <f>D20*100/OutstandingAgri_4!L20</f>
        <v>8.0785341109589623</v>
      </c>
      <c r="F20" s="134">
        <v>5</v>
      </c>
      <c r="G20" s="134">
        <v>425.16999999999996</v>
      </c>
      <c r="H20" s="196">
        <f>G20*100/MSMEoutstanding_5!N20</f>
        <v>14.717315527309609</v>
      </c>
      <c r="I20" s="134">
        <v>0</v>
      </c>
      <c r="J20" s="134">
        <v>0</v>
      </c>
      <c r="K20" s="343">
        <v>0</v>
      </c>
      <c r="L20" s="134">
        <v>922</v>
      </c>
      <c r="M20" s="134">
        <v>5870.47</v>
      </c>
      <c r="N20" s="343">
        <f>M20*100/'Pri Sec_outstanding_6'!H20</f>
        <v>1.8974080862609661</v>
      </c>
      <c r="O20" s="193">
        <v>47233</v>
      </c>
      <c r="P20" s="193">
        <v>20529.120000000014</v>
      </c>
      <c r="Q20" s="194">
        <f>P20*100/'Pri Sec_outstanding_6'!P20</f>
        <v>4.0396434902142602</v>
      </c>
    </row>
    <row r="21" spans="1:19" ht="15" customHeight="1" x14ac:dyDescent="0.2">
      <c r="A21" s="162">
        <v>15</v>
      </c>
      <c r="B21" s="130" t="s">
        <v>21</v>
      </c>
      <c r="C21" s="134">
        <v>0</v>
      </c>
      <c r="D21" s="134">
        <v>0</v>
      </c>
      <c r="E21" s="196">
        <f>D21*100/OutstandingAgri_4!L21</f>
        <v>0</v>
      </c>
      <c r="F21" s="134">
        <v>0</v>
      </c>
      <c r="G21" s="134">
        <v>0</v>
      </c>
      <c r="H21" s="196">
        <v>0</v>
      </c>
      <c r="I21" s="134">
        <v>0</v>
      </c>
      <c r="J21" s="134">
        <v>0</v>
      </c>
      <c r="K21" s="343">
        <v>0</v>
      </c>
      <c r="L21" s="134">
        <v>0</v>
      </c>
      <c r="M21" s="134">
        <v>0</v>
      </c>
      <c r="N21" s="343">
        <f>M21*100/'Pri Sec_outstanding_6'!H21</f>
        <v>0</v>
      </c>
      <c r="O21" s="193">
        <v>0</v>
      </c>
      <c r="P21" s="193">
        <v>0</v>
      </c>
      <c r="Q21" s="194">
        <f>P21*100/'Pri Sec_outstanding_6'!P21</f>
        <v>0</v>
      </c>
    </row>
    <row r="22" spans="1:19" ht="15" customHeight="1" x14ac:dyDescent="0.2">
      <c r="A22" s="162">
        <v>16</v>
      </c>
      <c r="B22" s="130" t="s">
        <v>22</v>
      </c>
      <c r="C22" s="134">
        <v>15</v>
      </c>
      <c r="D22" s="134">
        <v>327.51</v>
      </c>
      <c r="E22" s="196">
        <f>D22*100/OutstandingAgri_4!L22</f>
        <v>14.715119492107993</v>
      </c>
      <c r="F22" s="134">
        <v>0</v>
      </c>
      <c r="G22" s="134">
        <v>0</v>
      </c>
      <c r="H22" s="196">
        <f>G22*100/MSMEoutstanding_5!N22</f>
        <v>0</v>
      </c>
      <c r="I22" s="134">
        <v>0</v>
      </c>
      <c r="J22" s="134">
        <v>0</v>
      </c>
      <c r="K22" s="343">
        <f>J22*100/'Pri Sec_outstanding_6'!F22</f>
        <v>0</v>
      </c>
      <c r="L22" s="134">
        <v>3</v>
      </c>
      <c r="M22" s="134">
        <v>31.02</v>
      </c>
      <c r="N22" s="343">
        <f>M22*100/'Pri Sec_outstanding_6'!H22</f>
        <v>18.316013226263578</v>
      </c>
      <c r="O22" s="193">
        <v>18</v>
      </c>
      <c r="P22" s="193">
        <v>358.53</v>
      </c>
      <c r="Q22" s="194">
        <f>P22*100/'Pri Sec_outstanding_6'!P22</f>
        <v>2.9327703321728658</v>
      </c>
    </row>
    <row r="23" spans="1:19" ht="15" customHeight="1" x14ac:dyDescent="0.2">
      <c r="A23" s="162">
        <v>17</v>
      </c>
      <c r="B23" s="130" t="s">
        <v>23</v>
      </c>
      <c r="C23" s="134">
        <v>849</v>
      </c>
      <c r="D23" s="134">
        <v>3182.0299999999997</v>
      </c>
      <c r="E23" s="196">
        <f>D23*100/OutstandingAgri_4!L23</f>
        <v>3.5893813519296573</v>
      </c>
      <c r="F23" s="134">
        <v>4</v>
      </c>
      <c r="G23" s="134">
        <v>17.5</v>
      </c>
      <c r="H23" s="196">
        <f>G23*100/MSMEoutstanding_5!N23</f>
        <v>1.0054582016661879</v>
      </c>
      <c r="I23" s="134">
        <v>0</v>
      </c>
      <c r="J23" s="134">
        <v>0</v>
      </c>
      <c r="K23" s="343">
        <f>J23*100/'Pri Sec_outstanding_6'!F23</f>
        <v>0</v>
      </c>
      <c r="L23" s="134">
        <v>206</v>
      </c>
      <c r="M23" s="134">
        <v>304.07000000000005</v>
      </c>
      <c r="N23" s="343">
        <f>M23*100/'Pri Sec_outstanding_6'!H23</f>
        <v>1.3806527894571472</v>
      </c>
      <c r="O23" s="193">
        <v>4523</v>
      </c>
      <c r="P23" s="193">
        <v>3817.05</v>
      </c>
      <c r="Q23" s="194">
        <f>P23*100/'Pri Sec_outstanding_6'!P23</f>
        <v>3.3026940441447685</v>
      </c>
    </row>
    <row r="24" spans="1:19" ht="15" customHeight="1" x14ac:dyDescent="0.2">
      <c r="A24" s="162">
        <v>18</v>
      </c>
      <c r="B24" s="130" t="s">
        <v>24</v>
      </c>
      <c r="C24" s="134">
        <v>0</v>
      </c>
      <c r="D24" s="134">
        <v>0</v>
      </c>
      <c r="E24" s="196">
        <f>D24*100/OutstandingAgri_4!L24</f>
        <v>0</v>
      </c>
      <c r="F24" s="134">
        <v>0</v>
      </c>
      <c r="G24" s="134">
        <v>0</v>
      </c>
      <c r="H24" s="196">
        <v>0</v>
      </c>
      <c r="I24" s="134">
        <v>0</v>
      </c>
      <c r="J24" s="134">
        <v>0</v>
      </c>
      <c r="K24" s="343">
        <v>0</v>
      </c>
      <c r="L24" s="134">
        <v>0</v>
      </c>
      <c r="M24" s="134">
        <v>0</v>
      </c>
      <c r="N24" s="343">
        <v>0</v>
      </c>
      <c r="O24" s="193">
        <v>0</v>
      </c>
      <c r="P24" s="193">
        <v>0</v>
      </c>
      <c r="Q24" s="194">
        <f>P24*100/'Pri Sec_outstanding_6'!P24</f>
        <v>0</v>
      </c>
    </row>
    <row r="25" spans="1:19" ht="15" customHeight="1" x14ac:dyDescent="0.2">
      <c r="A25" s="162">
        <v>19</v>
      </c>
      <c r="B25" s="130" t="s">
        <v>25</v>
      </c>
      <c r="C25" s="134">
        <v>138</v>
      </c>
      <c r="D25" s="134">
        <v>529.30000000000007</v>
      </c>
      <c r="E25" s="196">
        <f>D25*100/OutstandingAgri_4!L25</f>
        <v>2.328926427836941</v>
      </c>
      <c r="F25" s="134">
        <v>10</v>
      </c>
      <c r="G25" s="134">
        <v>5.2200000000000006</v>
      </c>
      <c r="H25" s="196">
        <f>G25*100/MSMEoutstanding_5!N25</f>
        <v>6.9095327726287209E-2</v>
      </c>
      <c r="I25" s="134">
        <v>0</v>
      </c>
      <c r="J25" s="134">
        <v>0</v>
      </c>
      <c r="K25" s="343">
        <f>J25*100/'Pri Sec_outstanding_6'!F25</f>
        <v>0</v>
      </c>
      <c r="L25" s="134">
        <v>4</v>
      </c>
      <c r="M25" s="134">
        <v>38.71</v>
      </c>
      <c r="N25" s="343">
        <f>M25*100/'Pri Sec_outstanding_6'!H25</f>
        <v>2.7481772293886708</v>
      </c>
      <c r="O25" s="193">
        <v>152</v>
      </c>
      <c r="P25" s="193">
        <v>573.23</v>
      </c>
      <c r="Q25" s="194">
        <f>P25*100/'Pri Sec_outstanding_6'!P25</f>
        <v>1.8006327642726918</v>
      </c>
    </row>
    <row r="26" spans="1:19" ht="15" customHeight="1" x14ac:dyDescent="0.2">
      <c r="A26" s="162">
        <v>20</v>
      </c>
      <c r="B26" s="130" t="s">
        <v>26</v>
      </c>
      <c r="C26" s="134">
        <v>8774</v>
      </c>
      <c r="D26" s="134">
        <v>52133.130000000012</v>
      </c>
      <c r="E26" s="196">
        <f>D26*100/OutstandingAgri_4!L26</f>
        <v>5.2406307309988662</v>
      </c>
      <c r="F26" s="134">
        <v>101</v>
      </c>
      <c r="G26" s="134">
        <v>7627.81</v>
      </c>
      <c r="H26" s="196">
        <f>G26*100/MSMEoutstanding_5!N26</f>
        <v>0.54971230261554149</v>
      </c>
      <c r="I26" s="134">
        <v>17</v>
      </c>
      <c r="J26" s="134">
        <v>31.2</v>
      </c>
      <c r="K26" s="343">
        <f>J26*100/'Pri Sec_outstanding_6'!F26</f>
        <v>1.0679555155452558</v>
      </c>
      <c r="L26" s="134">
        <v>589</v>
      </c>
      <c r="M26" s="134">
        <v>5447.069999999997</v>
      </c>
      <c r="N26" s="343">
        <f>M26*100/'Pri Sec_outstanding_6'!H26</f>
        <v>0.9823499394988775</v>
      </c>
      <c r="O26" s="193">
        <v>48209</v>
      </c>
      <c r="P26" s="193">
        <v>72090.569999999992</v>
      </c>
      <c r="Q26" s="194">
        <f>P26*100/'Pri Sec_outstanding_6'!P26</f>
        <v>2.4310494785945935</v>
      </c>
    </row>
    <row r="27" spans="1:19" ht="15" customHeight="1" x14ac:dyDescent="0.2">
      <c r="A27" s="162">
        <v>21</v>
      </c>
      <c r="B27" s="130" t="s">
        <v>27</v>
      </c>
      <c r="C27" s="134">
        <v>12503</v>
      </c>
      <c r="D27" s="134">
        <v>40825.869999999995</v>
      </c>
      <c r="E27" s="196">
        <f>D27*100/OutstandingAgri_4!L27</f>
        <v>6.1447580220270082</v>
      </c>
      <c r="F27" s="134">
        <v>378</v>
      </c>
      <c r="G27" s="134">
        <v>11655.11</v>
      </c>
      <c r="H27" s="196">
        <f>G27*100/MSMEoutstanding_5!N27</f>
        <v>1.3676336286893431</v>
      </c>
      <c r="I27" s="134">
        <v>1</v>
      </c>
      <c r="J27" s="134">
        <v>0.49</v>
      </c>
      <c r="K27" s="343">
        <f>J27*100/'Pri Sec_outstanding_6'!F27</f>
        <v>1.7350168898582961E-2</v>
      </c>
      <c r="L27" s="134">
        <v>268</v>
      </c>
      <c r="M27" s="134">
        <v>2070.36</v>
      </c>
      <c r="N27" s="343">
        <f>M27*100/'Pri Sec_outstanding_6'!H27</f>
        <v>3.1478536055585975</v>
      </c>
      <c r="O27" s="193">
        <v>13684</v>
      </c>
      <c r="P27" s="193">
        <v>54639.879999999961</v>
      </c>
      <c r="Q27" s="194">
        <f>P27*100/'Pri Sec_outstanding_6'!P27</f>
        <v>3.443696897410724</v>
      </c>
    </row>
    <row r="28" spans="1:19" ht="15" customHeight="1" x14ac:dyDescent="0.2">
      <c r="A28" s="162">
        <v>22</v>
      </c>
      <c r="B28" s="130" t="s">
        <v>28</v>
      </c>
      <c r="C28" s="134">
        <v>4597</v>
      </c>
      <c r="D28" s="134">
        <v>8707.0799999999981</v>
      </c>
      <c r="E28" s="196">
        <f>D28*100/OutstandingAgri_4!L28</f>
        <v>11.556899254150824</v>
      </c>
      <c r="F28" s="134">
        <v>15</v>
      </c>
      <c r="G28" s="134">
        <v>1479.3</v>
      </c>
      <c r="H28" s="196">
        <f>G28*100/MSMEoutstanding_5!N28</f>
        <v>1.5661842265884149</v>
      </c>
      <c r="I28" s="134">
        <v>7</v>
      </c>
      <c r="J28" s="134">
        <v>24.46</v>
      </c>
      <c r="K28" s="343">
        <f>J28*100/'Pri Sec_outstanding_6'!F28</f>
        <v>0.94244751230075086</v>
      </c>
      <c r="L28" s="134">
        <v>33</v>
      </c>
      <c r="M28" s="134">
        <v>333.13</v>
      </c>
      <c r="N28" s="343">
        <f>M28*100/'Pri Sec_outstanding_6'!H28</f>
        <v>0.68222641774505444</v>
      </c>
      <c r="O28" s="193">
        <v>4652</v>
      </c>
      <c r="P28" s="193">
        <v>10543.969999999998</v>
      </c>
      <c r="Q28" s="194">
        <f>P28*100/'Pri Sec_outstanding_6'!P28</f>
        <v>4.7578406110738038</v>
      </c>
    </row>
    <row r="29" spans="1:19" ht="15" customHeight="1" x14ac:dyDescent="0.2">
      <c r="A29" s="162">
        <v>23</v>
      </c>
      <c r="B29" s="130" t="s">
        <v>29</v>
      </c>
      <c r="C29" s="134">
        <v>3210</v>
      </c>
      <c r="D29" s="134">
        <v>1235.6700000000005</v>
      </c>
      <c r="E29" s="196">
        <f>D29*100/OutstandingAgri_4!L29</f>
        <v>0.70677358575930815</v>
      </c>
      <c r="F29" s="134">
        <v>206</v>
      </c>
      <c r="G29" s="134">
        <v>2763.5200000000004</v>
      </c>
      <c r="H29" s="196">
        <f>G29*100/MSMEoutstanding_5!N29</f>
        <v>1.8756507208663711</v>
      </c>
      <c r="I29" s="134">
        <v>0</v>
      </c>
      <c r="J29" s="134">
        <v>0</v>
      </c>
      <c r="K29" s="343">
        <v>0</v>
      </c>
      <c r="L29" s="134">
        <v>101</v>
      </c>
      <c r="M29" s="134">
        <v>353.87999999999988</v>
      </c>
      <c r="N29" s="343">
        <f>M29*100/'Pri Sec_outstanding_6'!H29</f>
        <v>1.3646744147842034</v>
      </c>
      <c r="O29" s="193">
        <v>3552</v>
      </c>
      <c r="P29" s="193">
        <v>4358.8899999999994</v>
      </c>
      <c r="Q29" s="194">
        <f>P29*100/'Pri Sec_outstanding_6'!P29</f>
        <v>1.2501179095424664</v>
      </c>
    </row>
    <row r="30" spans="1:19" ht="15" customHeight="1" x14ac:dyDescent="0.2">
      <c r="A30" s="162">
        <v>24</v>
      </c>
      <c r="B30" s="130" t="s">
        <v>30</v>
      </c>
      <c r="C30" s="134">
        <v>404</v>
      </c>
      <c r="D30" s="134">
        <v>2359</v>
      </c>
      <c r="E30" s="196">
        <f>D30*100/OutstandingAgri_4!L30</f>
        <v>0.58431964003334091</v>
      </c>
      <c r="F30" s="134">
        <v>59</v>
      </c>
      <c r="G30" s="134">
        <v>210</v>
      </c>
      <c r="H30" s="196">
        <f>G30*100/MSMEoutstanding_5!N30</f>
        <v>0.11963903876527045</v>
      </c>
      <c r="I30" s="134">
        <v>0</v>
      </c>
      <c r="J30" s="134">
        <v>0</v>
      </c>
      <c r="K30" s="343">
        <v>0</v>
      </c>
      <c r="L30" s="134">
        <v>89</v>
      </c>
      <c r="M30" s="134">
        <v>9</v>
      </c>
      <c r="N30" s="343">
        <f>M30*100/'Pri Sec_outstanding_6'!H30</f>
        <v>9.4840767620097383E-2</v>
      </c>
      <c r="O30" s="193">
        <v>552</v>
      </c>
      <c r="P30" s="193">
        <v>2578</v>
      </c>
      <c r="Q30" s="194">
        <f>P30*100/'Pri Sec_outstanding_6'!P30</f>
        <v>0.43778179868340766</v>
      </c>
    </row>
    <row r="31" spans="1:19" ht="15" customHeight="1" x14ac:dyDescent="0.2">
      <c r="A31" s="162">
        <v>25</v>
      </c>
      <c r="B31" s="130" t="s">
        <v>31</v>
      </c>
      <c r="C31" s="134">
        <v>11</v>
      </c>
      <c r="D31" s="134">
        <v>25.62</v>
      </c>
      <c r="E31" s="196">
        <f>D31*100/OutstandingAgri_4!L31</f>
        <v>2.6053000874534766</v>
      </c>
      <c r="F31" s="134">
        <v>0</v>
      </c>
      <c r="G31" s="134">
        <v>0</v>
      </c>
      <c r="H31" s="196">
        <f>G31*100/MSMEoutstanding_5!N31</f>
        <v>0</v>
      </c>
      <c r="I31" s="134">
        <v>1</v>
      </c>
      <c r="J31" s="134">
        <v>1.3</v>
      </c>
      <c r="K31" s="343">
        <f>J31*100/'Pri Sec_outstanding_6'!F31</f>
        <v>2.813243886604631</v>
      </c>
      <c r="L31" s="134">
        <v>25</v>
      </c>
      <c r="M31" s="134">
        <v>57.050000000000004</v>
      </c>
      <c r="N31" s="343">
        <f>M31*100/'Pri Sec_outstanding_6'!H31</f>
        <v>9.0383396704689467</v>
      </c>
      <c r="O31" s="193">
        <v>40</v>
      </c>
      <c r="P31" s="193">
        <v>84.69</v>
      </c>
      <c r="Q31" s="194">
        <f>P31*100/'Pri Sec_outstanding_6'!P31</f>
        <v>4.4308996259188538</v>
      </c>
    </row>
    <row r="32" spans="1:19" ht="15" customHeight="1" x14ac:dyDescent="0.2">
      <c r="A32" s="162">
        <v>26</v>
      </c>
      <c r="B32" s="130" t="s">
        <v>32</v>
      </c>
      <c r="C32" s="134">
        <v>377</v>
      </c>
      <c r="D32" s="134">
        <v>3640.11</v>
      </c>
      <c r="E32" s="196">
        <f>D32*100/OutstandingAgri_4!L32</f>
        <v>37.712632210380399</v>
      </c>
      <c r="F32" s="134">
        <v>17</v>
      </c>
      <c r="G32" s="134">
        <v>4514.54</v>
      </c>
      <c r="H32" s="196">
        <f>G32*100/MSMEoutstanding_5!N32</f>
        <v>42.333443358364022</v>
      </c>
      <c r="I32" s="134">
        <v>0</v>
      </c>
      <c r="J32" s="134">
        <v>0</v>
      </c>
      <c r="K32" s="343">
        <f>J32*100/'Pri Sec_outstanding_6'!F32</f>
        <v>0</v>
      </c>
      <c r="L32" s="134">
        <v>4</v>
      </c>
      <c r="M32" s="134">
        <v>50.480000000000004</v>
      </c>
      <c r="N32" s="343">
        <f>M32*100/'Pri Sec_outstanding_6'!H32</f>
        <v>1.7503710176285385</v>
      </c>
      <c r="O32" s="193">
        <v>398</v>
      </c>
      <c r="P32" s="193">
        <v>8205.1299999999992</v>
      </c>
      <c r="Q32" s="194">
        <f>P32*100/'Pri Sec_outstanding_6'!P32</f>
        <v>35.271372479566132</v>
      </c>
    </row>
    <row r="33" spans="1:19" ht="15" customHeight="1" x14ac:dyDescent="0.2">
      <c r="A33" s="162">
        <v>27</v>
      </c>
      <c r="B33" s="130" t="s">
        <v>33</v>
      </c>
      <c r="C33" s="134">
        <v>1</v>
      </c>
      <c r="D33" s="134">
        <v>23.6</v>
      </c>
      <c r="E33" s="196">
        <f>D33*100/OutstandingAgri_4!L33</f>
        <v>1.6474004579214834</v>
      </c>
      <c r="F33" s="134">
        <v>0</v>
      </c>
      <c r="G33" s="134">
        <v>0</v>
      </c>
      <c r="H33" s="196">
        <f>G33*100/MSMEoutstanding_5!N33</f>
        <v>0</v>
      </c>
      <c r="I33" s="134">
        <v>0</v>
      </c>
      <c r="J33" s="134">
        <v>0</v>
      </c>
      <c r="K33" s="343">
        <f>J33*100/'Pri Sec_outstanding_6'!F33</f>
        <v>0</v>
      </c>
      <c r="L33" s="134">
        <v>1</v>
      </c>
      <c r="M33" s="134">
        <v>7.17</v>
      </c>
      <c r="N33" s="343">
        <f>M33*100/'Pri Sec_outstanding_6'!H33</f>
        <v>1.4381130031891209</v>
      </c>
      <c r="O33" s="193">
        <v>3</v>
      </c>
      <c r="P33" s="193">
        <v>30.770000000000003</v>
      </c>
      <c r="Q33" s="194">
        <f>P33*100/'Pri Sec_outstanding_6'!P33</f>
        <v>0.45979793994982132</v>
      </c>
    </row>
    <row r="34" spans="1:19" ht="15" customHeight="1" x14ac:dyDescent="0.2">
      <c r="A34" s="162">
        <v>28</v>
      </c>
      <c r="B34" s="130" t="s">
        <v>34</v>
      </c>
      <c r="C34" s="134">
        <v>4693</v>
      </c>
      <c r="D34" s="134">
        <v>9993.7799999999988</v>
      </c>
      <c r="E34" s="196">
        <f>D34*100/OutstandingAgri_4!L34</f>
        <v>2.3847329443576628</v>
      </c>
      <c r="F34" s="134">
        <v>383</v>
      </c>
      <c r="G34" s="134">
        <v>4118.1200000000008</v>
      </c>
      <c r="H34" s="196">
        <f>G34*100/MSMEoutstanding_5!N34</f>
        <v>1.134608911043578</v>
      </c>
      <c r="I34" s="134">
        <v>0</v>
      </c>
      <c r="J34" s="134">
        <v>0</v>
      </c>
      <c r="K34" s="343">
        <v>0</v>
      </c>
      <c r="L34" s="134">
        <v>0</v>
      </c>
      <c r="M34" s="134">
        <v>0</v>
      </c>
      <c r="N34" s="343">
        <f>M34*100/'Pri Sec_outstanding_6'!H34</f>
        <v>0</v>
      </c>
      <c r="O34" s="193">
        <v>5082</v>
      </c>
      <c r="P34" s="193">
        <v>14112.529999999997</v>
      </c>
      <c r="Q34" s="194">
        <f>P34*100/'Pri Sec_outstanding_6'!P34</f>
        <v>1.733228411778726</v>
      </c>
    </row>
    <row r="35" spans="1:19" ht="15" customHeight="1" x14ac:dyDescent="0.2">
      <c r="A35" s="162">
        <v>29</v>
      </c>
      <c r="B35" s="130" t="s">
        <v>35</v>
      </c>
      <c r="C35" s="134">
        <v>3</v>
      </c>
      <c r="D35" s="134">
        <v>494.1</v>
      </c>
      <c r="E35" s="196">
        <f>D35*100/OutstandingAgri_4!L35</f>
        <v>70.922087615548023</v>
      </c>
      <c r="F35" s="134">
        <v>3</v>
      </c>
      <c r="G35" s="134">
        <v>37.340000000000003</v>
      </c>
      <c r="H35" s="196">
        <v>0</v>
      </c>
      <c r="I35" s="134">
        <v>0</v>
      </c>
      <c r="J35" s="134">
        <v>0</v>
      </c>
      <c r="K35" s="343">
        <f>J35*100/'Pri Sec_outstanding_6'!F35</f>
        <v>0</v>
      </c>
      <c r="L35" s="134">
        <v>3</v>
      </c>
      <c r="M35" s="134">
        <v>7.51</v>
      </c>
      <c r="N35" s="343">
        <f>M35*100/'Pri Sec_outstanding_6'!H35</f>
        <v>66.167400881057276</v>
      </c>
      <c r="O35" s="193">
        <v>9</v>
      </c>
      <c r="P35" s="193">
        <v>538.95000000000005</v>
      </c>
      <c r="Q35" s="194">
        <f>P35*100/'Pri Sec_outstanding_6'!P35</f>
        <v>14.676767979347138</v>
      </c>
    </row>
    <row r="36" spans="1:19" ht="15" customHeight="1" x14ac:dyDescent="0.2">
      <c r="A36" s="162">
        <v>30</v>
      </c>
      <c r="B36" s="130" t="s">
        <v>36</v>
      </c>
      <c r="C36" s="134">
        <v>1709</v>
      </c>
      <c r="D36" s="134">
        <v>5510.9000000000005</v>
      </c>
      <c r="E36" s="196">
        <f>D36*100/OutstandingAgri_4!L36</f>
        <v>17.986758554962439</v>
      </c>
      <c r="F36" s="134">
        <v>1</v>
      </c>
      <c r="G36" s="134">
        <v>12.11</v>
      </c>
      <c r="H36" s="196">
        <f>G36*100/MSMEoutstanding_5!N36</f>
        <v>0.59488136758854449</v>
      </c>
      <c r="I36" s="134">
        <v>0</v>
      </c>
      <c r="J36" s="134">
        <v>0</v>
      </c>
      <c r="K36" s="343">
        <v>0</v>
      </c>
      <c r="L36" s="134">
        <v>0</v>
      </c>
      <c r="M36" s="134">
        <v>0</v>
      </c>
      <c r="N36" s="343">
        <f>M36*100/'Pri Sec_outstanding_6'!H36</f>
        <v>0</v>
      </c>
      <c r="O36" s="193">
        <v>2840</v>
      </c>
      <c r="P36" s="193">
        <v>5638.5400000000009</v>
      </c>
      <c r="Q36" s="194">
        <f>P36*100/'Pri Sec_outstanding_6'!P36</f>
        <v>7.0386068937538049</v>
      </c>
    </row>
    <row r="37" spans="1:19" ht="15" customHeight="1" x14ac:dyDescent="0.2">
      <c r="A37" s="162">
        <v>31</v>
      </c>
      <c r="B37" s="130" t="s">
        <v>37</v>
      </c>
      <c r="C37" s="134">
        <v>8</v>
      </c>
      <c r="D37" s="134">
        <v>30.769999999999996</v>
      </c>
      <c r="E37" s="196">
        <f>D37*100/OutstandingAgri_4!L37</f>
        <v>1.1340810331673552</v>
      </c>
      <c r="F37" s="134">
        <v>0</v>
      </c>
      <c r="G37" s="134">
        <v>0</v>
      </c>
      <c r="H37" s="196">
        <f>G37*100/MSMEoutstanding_5!N37</f>
        <v>0</v>
      </c>
      <c r="I37" s="134">
        <v>1</v>
      </c>
      <c r="J37" s="134">
        <v>0</v>
      </c>
      <c r="K37" s="343">
        <f>J37*100/'Pri Sec_outstanding_6'!F37</f>
        <v>0</v>
      </c>
      <c r="L37" s="134">
        <v>1</v>
      </c>
      <c r="M37" s="134">
        <v>18.27</v>
      </c>
      <c r="N37" s="343">
        <f>M37*100/'Pri Sec_outstanding_6'!H37</f>
        <v>5.0058908951420662</v>
      </c>
      <c r="O37" s="193">
        <v>11</v>
      </c>
      <c r="P37" s="193">
        <v>49.059999999999995</v>
      </c>
      <c r="Q37" s="194">
        <f>P37*100/'Pri Sec_outstanding_6'!P37</f>
        <v>0.81770210042435165</v>
      </c>
    </row>
    <row r="38" spans="1:19" ht="15" customHeight="1" x14ac:dyDescent="0.2">
      <c r="A38" s="162">
        <v>32</v>
      </c>
      <c r="B38" s="130" t="s">
        <v>38</v>
      </c>
      <c r="C38" s="134">
        <v>0</v>
      </c>
      <c r="D38" s="134">
        <v>0</v>
      </c>
      <c r="E38" s="196">
        <v>0</v>
      </c>
      <c r="F38" s="134">
        <v>0</v>
      </c>
      <c r="G38" s="134">
        <v>0</v>
      </c>
      <c r="H38" s="196">
        <v>0</v>
      </c>
      <c r="I38" s="134"/>
      <c r="J38" s="134"/>
      <c r="K38" s="343">
        <v>0</v>
      </c>
      <c r="L38" s="134">
        <v>0</v>
      </c>
      <c r="M38" s="134">
        <v>0</v>
      </c>
      <c r="N38" s="343">
        <v>0</v>
      </c>
      <c r="O38" s="193">
        <v>0</v>
      </c>
      <c r="P38" s="193">
        <v>0</v>
      </c>
      <c r="Q38" s="194">
        <v>0</v>
      </c>
    </row>
    <row r="39" spans="1:19" ht="15" customHeight="1" x14ac:dyDescent="0.2">
      <c r="A39" s="162">
        <v>33</v>
      </c>
      <c r="B39" s="130" t="s">
        <v>39</v>
      </c>
      <c r="C39" s="134">
        <v>11</v>
      </c>
      <c r="D39" s="134">
        <v>303.48</v>
      </c>
      <c r="E39" s="196">
        <f>D39*100/OutstandingAgri_4!L39</f>
        <v>14.323066612548496</v>
      </c>
      <c r="F39" s="134">
        <v>0</v>
      </c>
      <c r="G39" s="134">
        <v>0</v>
      </c>
      <c r="H39" s="196">
        <f>G39*100/MSMEoutstanding_5!N39</f>
        <v>0</v>
      </c>
      <c r="I39" s="134">
        <v>0</v>
      </c>
      <c r="J39" s="134">
        <v>0</v>
      </c>
      <c r="K39" s="343">
        <v>0</v>
      </c>
      <c r="L39" s="134">
        <v>0</v>
      </c>
      <c r="M39" s="134">
        <v>0</v>
      </c>
      <c r="N39" s="343">
        <f>M39*100/'Pri Sec_outstanding_6'!H39</f>
        <v>0</v>
      </c>
      <c r="O39" s="193">
        <v>11</v>
      </c>
      <c r="P39" s="193">
        <v>303.48</v>
      </c>
      <c r="Q39" s="194">
        <f>P39*100/'Pri Sec_outstanding_6'!P39</f>
        <v>10.867525621835318</v>
      </c>
    </row>
    <row r="40" spans="1:19" ht="15" customHeight="1" x14ac:dyDescent="0.2">
      <c r="A40" s="162">
        <v>34</v>
      </c>
      <c r="B40" s="130" t="s">
        <v>40</v>
      </c>
      <c r="C40" s="134">
        <v>1283</v>
      </c>
      <c r="D40" s="134">
        <v>929.82999999999993</v>
      </c>
      <c r="E40" s="196">
        <f>D40*100/OutstandingAgri_4!L40</f>
        <v>0.89245316883598036</v>
      </c>
      <c r="F40" s="134">
        <v>97</v>
      </c>
      <c r="G40" s="134">
        <v>2988.81</v>
      </c>
      <c r="H40" s="196">
        <f>G40*100/MSMEoutstanding_5!N40</f>
        <v>1.887002467969743</v>
      </c>
      <c r="I40" s="134">
        <v>0</v>
      </c>
      <c r="J40" s="134">
        <v>0</v>
      </c>
      <c r="K40" s="343">
        <v>0</v>
      </c>
      <c r="L40" s="134">
        <v>50</v>
      </c>
      <c r="M40" s="134">
        <v>573.45000000000005</v>
      </c>
      <c r="N40" s="343">
        <f>M40*100/'Pri Sec_outstanding_6'!H40</f>
        <v>1.8418942040636985</v>
      </c>
      <c r="O40" s="193">
        <v>3013</v>
      </c>
      <c r="P40" s="193">
        <v>3060.1200000000003</v>
      </c>
      <c r="Q40" s="194">
        <f>P40*100/'Pri Sec_outstanding_6'!P40</f>
        <v>1.0376010167548704</v>
      </c>
    </row>
    <row r="41" spans="1:19" s="157" customFormat="1" ht="15" customHeight="1" x14ac:dyDescent="0.2">
      <c r="A41" s="153"/>
      <c r="B41" s="137" t="s">
        <v>106</v>
      </c>
      <c r="C41" s="133">
        <f>SUM(C19:C40)</f>
        <v>72029</v>
      </c>
      <c r="D41" s="133">
        <f>SUM(D19:D40)</f>
        <v>182749.29</v>
      </c>
      <c r="E41" s="197">
        <f>D41*100/OutstandingAgri_4!L41</f>
        <v>5.0392083922417488</v>
      </c>
      <c r="F41" s="133">
        <f>SUM(F19:F40)</f>
        <v>1630</v>
      </c>
      <c r="G41" s="133">
        <f>SUM(G19:G40)</f>
        <v>42515.549999999996</v>
      </c>
      <c r="H41" s="197">
        <f>G41*100/MSMEoutstanding_5!N41</f>
        <v>1.1353673608423611</v>
      </c>
      <c r="I41" s="133">
        <f>SUM(I19:I40)</f>
        <v>125</v>
      </c>
      <c r="J41" s="133">
        <f>SUM(J19:J40)</f>
        <v>99.48</v>
      </c>
      <c r="K41" s="344">
        <f>J41*100/'Pri Sec_outstanding_6'!F41</f>
        <v>0.84577452814147236</v>
      </c>
      <c r="L41" s="133">
        <f>SUM(L19:L40)</f>
        <v>2432</v>
      </c>
      <c r="M41" s="133">
        <f>SUM(M19:M40)</f>
        <v>16124.979999999996</v>
      </c>
      <c r="N41" s="344">
        <f>M41*100/'Pri Sec_outstanding_6'!H41</f>
        <v>1.3994173417782505</v>
      </c>
      <c r="O41" s="133">
        <f>SUM(O19:O40)</f>
        <v>163514</v>
      </c>
      <c r="P41" s="133">
        <f>SUM(P19:P40)</f>
        <v>256096.26999999996</v>
      </c>
      <c r="Q41" s="195">
        <f>P41*100/'Pri Sec_outstanding_6'!P41</f>
        <v>2.9143959036284159</v>
      </c>
      <c r="R41" s="158"/>
      <c r="S41" s="306"/>
    </row>
    <row r="42" spans="1:19" s="157" customFormat="1" ht="15" customHeight="1" x14ac:dyDescent="0.2">
      <c r="A42" s="153"/>
      <c r="B42" s="137" t="s">
        <v>42</v>
      </c>
      <c r="C42" s="198">
        <f>C41+C18</f>
        <v>618369</v>
      </c>
      <c r="D42" s="198">
        <f>D41+D18</f>
        <v>1285890.3400000005</v>
      </c>
      <c r="E42" s="197">
        <f>D42*100/OutstandingAgri_4!L42</f>
        <v>12.990945566204713</v>
      </c>
      <c r="F42" s="198">
        <f>F41+F18</f>
        <v>292160</v>
      </c>
      <c r="G42" s="198">
        <f>G41+G18</f>
        <v>576989.12</v>
      </c>
      <c r="H42" s="197">
        <f>G42*100/MSMEoutstanding_5!N42</f>
        <v>6.9775844368093365</v>
      </c>
      <c r="I42" s="198">
        <f>I41+I18</f>
        <v>6913</v>
      </c>
      <c r="J42" s="198">
        <f>J41+J18</f>
        <v>15044.950000000003</v>
      </c>
      <c r="K42" s="344">
        <f>J42*100/'Pri Sec_outstanding_6'!F42</f>
        <v>6.9996051921099101</v>
      </c>
      <c r="L42" s="198">
        <f>L41+L18</f>
        <v>190700</v>
      </c>
      <c r="M42" s="198">
        <f>M41+M18</f>
        <v>161597.31</v>
      </c>
      <c r="N42" s="344">
        <f>M42*100/'Pri Sec_outstanding_6'!H42</f>
        <v>5.1164791082274261</v>
      </c>
      <c r="O42" s="198">
        <f>O41+O18</f>
        <v>1199187</v>
      </c>
      <c r="P42" s="198">
        <f>P41+P18</f>
        <v>2059040.5600000003</v>
      </c>
      <c r="Q42" s="195">
        <f>P42*100/'Pri Sec_outstanding_6'!P42</f>
        <v>9.4184962168201221</v>
      </c>
      <c r="R42" s="158"/>
      <c r="S42" s="306"/>
    </row>
    <row r="43" spans="1:19" ht="15" customHeight="1" x14ac:dyDescent="0.2">
      <c r="A43" s="162">
        <v>35</v>
      </c>
      <c r="B43" s="130" t="s">
        <v>43</v>
      </c>
      <c r="C43" s="134">
        <v>37106</v>
      </c>
      <c r="D43" s="134">
        <v>30510.55000000001</v>
      </c>
      <c r="E43" s="196">
        <f>D43*100/OutstandingAgri_4!L43</f>
        <v>12.904501348138686</v>
      </c>
      <c r="F43" s="134">
        <v>15169</v>
      </c>
      <c r="G43" s="134">
        <v>4957.5200000000004</v>
      </c>
      <c r="H43" s="196">
        <f>G43*100/MSMEoutstanding_5!N43</f>
        <v>8.3016562721251042</v>
      </c>
      <c r="I43" s="134">
        <v>94</v>
      </c>
      <c r="J43" s="134">
        <v>146.13000000000002</v>
      </c>
      <c r="K43" s="343">
        <f>J43*100/'Pri Sec_outstanding_6'!F43</f>
        <v>25.523107555803968</v>
      </c>
      <c r="L43" s="134">
        <v>21648</v>
      </c>
      <c r="M43" s="134">
        <v>11892.139999999998</v>
      </c>
      <c r="N43" s="343">
        <f>M43*100/'Pri Sec_outstanding_6'!H43</f>
        <v>22.35940878749015</v>
      </c>
      <c r="O43" s="193">
        <v>74119</v>
      </c>
      <c r="P43" s="193">
        <v>47538.27</v>
      </c>
      <c r="Q43" s="194">
        <f>P43*100/'Pri Sec_outstanding_6'!P43</f>
        <v>13.574661369976466</v>
      </c>
    </row>
    <row r="44" spans="1:19" ht="15" customHeight="1" x14ac:dyDescent="0.2">
      <c r="A44" s="162">
        <v>36</v>
      </c>
      <c r="B44" s="130" t="s">
        <v>44</v>
      </c>
      <c r="C44" s="134">
        <v>33289</v>
      </c>
      <c r="D44" s="134">
        <v>49194.100000000028</v>
      </c>
      <c r="E44" s="196">
        <f>D44*100/OutstandingAgri_4!L44</f>
        <v>6.2791453660680441</v>
      </c>
      <c r="F44" s="134">
        <v>48562</v>
      </c>
      <c r="G44" s="134">
        <v>14382.85</v>
      </c>
      <c r="H44" s="196">
        <f>G44*100/MSMEoutstanding_5!N44</f>
        <v>6.8131116463359875</v>
      </c>
      <c r="I44" s="134">
        <v>222</v>
      </c>
      <c r="J44" s="134">
        <v>492.93999999999988</v>
      </c>
      <c r="K44" s="343">
        <f>J44*100/'Pri Sec_outstanding_6'!F44</f>
        <v>9.4421192763353172</v>
      </c>
      <c r="L44" s="134">
        <v>97537</v>
      </c>
      <c r="M44" s="134">
        <v>30703.579999999991</v>
      </c>
      <c r="N44" s="343">
        <f>M44*100/'Pri Sec_outstanding_6'!H44</f>
        <v>22.164031379454059</v>
      </c>
      <c r="O44" s="193">
        <v>179936</v>
      </c>
      <c r="P44" s="193">
        <v>94866.909999999916</v>
      </c>
      <c r="Q44" s="194">
        <f>P44*100/'Pri Sec_outstanding_6'!P44</f>
        <v>7.5322542753048873</v>
      </c>
    </row>
    <row r="45" spans="1:19" s="157" customFormat="1" ht="15" customHeight="1" x14ac:dyDescent="0.2">
      <c r="A45" s="153"/>
      <c r="B45" s="137" t="s">
        <v>45</v>
      </c>
      <c r="C45" s="133">
        <f t="shared" ref="C45:P45" si="1">SUM(C43:C44)</f>
        <v>70395</v>
      </c>
      <c r="D45" s="133">
        <f t="shared" si="1"/>
        <v>79704.650000000038</v>
      </c>
      <c r="E45" s="197">
        <f>D45*100/OutstandingAgri_4!L45</f>
        <v>7.8150582680576255</v>
      </c>
      <c r="F45" s="133">
        <f t="shared" si="1"/>
        <v>63731</v>
      </c>
      <c r="G45" s="133">
        <f t="shared" si="1"/>
        <v>19340.370000000003</v>
      </c>
      <c r="H45" s="197">
        <f>G45*100/MSMEoutstanding_5!N45</f>
        <v>7.1413403359962171</v>
      </c>
      <c r="I45" s="133">
        <f t="shared" si="1"/>
        <v>316</v>
      </c>
      <c r="J45" s="133">
        <f t="shared" si="1"/>
        <v>639.06999999999994</v>
      </c>
      <c r="K45" s="344">
        <f>J45*100/'Pri Sec_outstanding_6'!F45</f>
        <v>11.031400661811537</v>
      </c>
      <c r="L45" s="133">
        <f t="shared" si="1"/>
        <v>119185</v>
      </c>
      <c r="M45" s="133">
        <f t="shared" si="1"/>
        <v>42595.719999999987</v>
      </c>
      <c r="N45" s="344">
        <f>M45*100/'Pri Sec_outstanding_6'!H45</f>
        <v>22.218233665936143</v>
      </c>
      <c r="O45" s="133">
        <f t="shared" si="1"/>
        <v>254055</v>
      </c>
      <c r="P45" s="133">
        <f t="shared" si="1"/>
        <v>142405.17999999991</v>
      </c>
      <c r="Q45" s="195">
        <f>P45*100/'Pri Sec_outstanding_6'!P45</f>
        <v>8.846832263402554</v>
      </c>
      <c r="R45" s="158"/>
      <c r="S45" s="306"/>
    </row>
    <row r="46" spans="1:19" ht="15" customHeight="1" x14ac:dyDescent="0.2">
      <c r="A46" s="162">
        <v>37</v>
      </c>
      <c r="B46" s="130" t="s">
        <v>46</v>
      </c>
      <c r="C46" s="134">
        <v>0</v>
      </c>
      <c r="D46" s="134">
        <v>566531</v>
      </c>
      <c r="E46" s="196">
        <f>D46*100/OutstandingAgri_4!L46</f>
        <v>15.229143733476342</v>
      </c>
      <c r="F46" s="134">
        <v>0</v>
      </c>
      <c r="G46" s="134">
        <v>0</v>
      </c>
      <c r="H46" s="196">
        <f>G46*100/MSMEoutstanding_5!N46</f>
        <v>0</v>
      </c>
      <c r="I46" s="134">
        <v>0</v>
      </c>
      <c r="J46" s="134">
        <v>0</v>
      </c>
      <c r="K46" s="343">
        <f>J46*100/'Pri Sec_outstanding_6'!F46</f>
        <v>0</v>
      </c>
      <c r="L46" s="134">
        <v>0</v>
      </c>
      <c r="M46" s="134">
        <v>2245</v>
      </c>
      <c r="N46" s="343">
        <f>M46*100/'Pri Sec_outstanding_6'!H46</f>
        <v>10.200247441191825</v>
      </c>
      <c r="O46" s="193">
        <v>0</v>
      </c>
      <c r="P46" s="193">
        <v>701811</v>
      </c>
      <c r="Q46" s="194">
        <f>P46*100/'Pri Sec_outstanding_6'!P46</f>
        <v>17.272017689812831</v>
      </c>
    </row>
    <row r="47" spans="1:19" s="157" customFormat="1" ht="15" customHeight="1" x14ac:dyDescent="0.2">
      <c r="A47" s="153"/>
      <c r="B47" s="137" t="s">
        <v>47</v>
      </c>
      <c r="C47" s="133">
        <f t="shared" ref="C47:M47" si="2">C46</f>
        <v>0</v>
      </c>
      <c r="D47" s="133">
        <f t="shared" si="2"/>
        <v>566531</v>
      </c>
      <c r="E47" s="197">
        <f>D47*100/OutstandingAgri_4!L47</f>
        <v>15.229143733476342</v>
      </c>
      <c r="F47" s="133">
        <f t="shared" si="2"/>
        <v>0</v>
      </c>
      <c r="G47" s="133">
        <f t="shared" si="2"/>
        <v>0</v>
      </c>
      <c r="H47" s="197">
        <f>G47*100/MSMEoutstanding_5!N47</f>
        <v>0</v>
      </c>
      <c r="I47" s="133">
        <f t="shared" si="2"/>
        <v>0</v>
      </c>
      <c r="J47" s="133">
        <f t="shared" si="2"/>
        <v>0</v>
      </c>
      <c r="K47" s="344">
        <f>J47*100/'Pri Sec_outstanding_6'!F47</f>
        <v>0</v>
      </c>
      <c r="L47" s="133">
        <f t="shared" si="2"/>
        <v>0</v>
      </c>
      <c r="M47" s="133">
        <f t="shared" si="2"/>
        <v>2245</v>
      </c>
      <c r="N47" s="344">
        <f>M47*100/'Pri Sec_outstanding_6'!H47</f>
        <v>10.200247441191825</v>
      </c>
      <c r="O47" s="133">
        <f>O46</f>
        <v>0</v>
      </c>
      <c r="P47" s="133">
        <f>P46</f>
        <v>701811</v>
      </c>
      <c r="Q47" s="195">
        <f>P47*100/'Pri Sec_outstanding_6'!P47</f>
        <v>17.272017689812831</v>
      </c>
      <c r="R47" s="158"/>
      <c r="S47" s="306"/>
    </row>
    <row r="48" spans="1:19" ht="15" customHeight="1" x14ac:dyDescent="0.2">
      <c r="A48" s="162">
        <v>38</v>
      </c>
      <c r="B48" s="130" t="s">
        <v>48</v>
      </c>
      <c r="C48" s="134">
        <v>3234</v>
      </c>
      <c r="D48" s="134">
        <v>7208.0700000000006</v>
      </c>
      <c r="E48" s="196">
        <f>D48*100/OutstandingAgri_4!L48</f>
        <v>4.2709748423182443</v>
      </c>
      <c r="F48" s="134">
        <v>2550</v>
      </c>
      <c r="G48" s="134">
        <v>15982.930000000006</v>
      </c>
      <c r="H48" s="196">
        <f>G48*100/MSMEoutstanding_5!N48</f>
        <v>3.0156520631335364</v>
      </c>
      <c r="I48" s="134">
        <v>0</v>
      </c>
      <c r="J48" s="134">
        <v>0</v>
      </c>
      <c r="K48" s="343">
        <v>0</v>
      </c>
      <c r="L48" s="134">
        <v>51</v>
      </c>
      <c r="M48" s="134">
        <v>392.04000000000008</v>
      </c>
      <c r="N48" s="343">
        <f>M48*100/'Pri Sec_outstanding_6'!H48</f>
        <v>0.57668240221376366</v>
      </c>
      <c r="O48" s="193">
        <v>5928</v>
      </c>
      <c r="P48" s="193">
        <v>23652.100000000009</v>
      </c>
      <c r="Q48" s="194">
        <f>P48*100/'Pri Sec_outstanding_6'!P48</f>
        <v>3.0797996518846289</v>
      </c>
    </row>
    <row r="49" spans="1:19" ht="15" customHeight="1" x14ac:dyDescent="0.2">
      <c r="A49" s="191">
        <v>39</v>
      </c>
      <c r="B49" s="192" t="s">
        <v>49</v>
      </c>
      <c r="C49" s="134">
        <v>512</v>
      </c>
      <c r="D49" s="134">
        <v>1751.2600000000002</v>
      </c>
      <c r="E49" s="196">
        <f>D49*100/OutstandingAgri_4!L49</f>
        <v>4.4641723694735713</v>
      </c>
      <c r="F49" s="134">
        <v>23</v>
      </c>
      <c r="G49" s="134">
        <v>80.59</v>
      </c>
      <c r="H49" s="196">
        <f>G49*100/MSMEoutstanding_5!N49</f>
        <v>1.1218156180008323</v>
      </c>
      <c r="I49" s="134">
        <v>0</v>
      </c>
      <c r="J49" s="134">
        <v>0</v>
      </c>
      <c r="K49" s="343">
        <v>0</v>
      </c>
      <c r="L49" s="134">
        <v>15</v>
      </c>
      <c r="M49" s="134">
        <v>107.06</v>
      </c>
      <c r="N49" s="343">
        <f>M49*100/'Pri Sec_outstanding_6'!H49</f>
        <v>4.493561439148464</v>
      </c>
      <c r="O49" s="193">
        <v>550</v>
      </c>
      <c r="P49" s="193">
        <v>1938.9099999999999</v>
      </c>
      <c r="Q49" s="194">
        <f>P49*100/'Pri Sec_outstanding_6'!P49</f>
        <v>3.3299076684858644</v>
      </c>
    </row>
    <row r="50" spans="1:19" ht="15" customHeight="1" x14ac:dyDescent="0.2">
      <c r="A50" s="162">
        <v>40</v>
      </c>
      <c r="B50" s="130" t="s">
        <v>50</v>
      </c>
      <c r="C50" s="134">
        <v>8538</v>
      </c>
      <c r="D50" s="134">
        <v>2527.2600000000007</v>
      </c>
      <c r="E50" s="196">
        <f>D50*100/OutstandingAgri_4!L50</f>
        <v>3.6280451915761072</v>
      </c>
      <c r="F50" s="134">
        <v>0</v>
      </c>
      <c r="G50" s="134">
        <v>0</v>
      </c>
      <c r="H50" s="196">
        <v>0</v>
      </c>
      <c r="I50" s="134">
        <v>63</v>
      </c>
      <c r="J50" s="134">
        <v>9.9</v>
      </c>
      <c r="K50" s="343">
        <f>J50*100/'Pri Sec_outstanding_6'!F50</f>
        <v>10.911495646423456</v>
      </c>
      <c r="L50" s="134">
        <v>4</v>
      </c>
      <c r="M50" s="134">
        <v>8.41</v>
      </c>
      <c r="N50" s="343">
        <f>M50*100/'Pri Sec_outstanding_6'!H50</f>
        <v>1.5344755231995912</v>
      </c>
      <c r="O50" s="193">
        <v>10508</v>
      </c>
      <c r="P50" s="193">
        <v>2956.2100000000014</v>
      </c>
      <c r="Q50" s="194">
        <f>P50*100/'Pri Sec_outstanding_6'!P50</f>
        <v>3.0141568643004919</v>
      </c>
    </row>
    <row r="51" spans="1:19" ht="15" customHeight="1" x14ac:dyDescent="0.2">
      <c r="A51" s="162">
        <v>41</v>
      </c>
      <c r="B51" s="130" t="s">
        <v>51</v>
      </c>
      <c r="C51" s="134">
        <v>0</v>
      </c>
      <c r="D51" s="134">
        <v>0</v>
      </c>
      <c r="E51" s="196">
        <f>D51*100/OutstandingAgri_4!L51</f>
        <v>0</v>
      </c>
      <c r="F51" s="134">
        <v>0</v>
      </c>
      <c r="G51" s="134">
        <v>0</v>
      </c>
      <c r="H51" s="196">
        <v>0</v>
      </c>
      <c r="I51" s="134">
        <v>0</v>
      </c>
      <c r="J51" s="134">
        <v>0</v>
      </c>
      <c r="K51" s="343">
        <v>0</v>
      </c>
      <c r="L51" s="134">
        <v>0</v>
      </c>
      <c r="M51" s="134">
        <v>0</v>
      </c>
      <c r="N51" s="343">
        <v>0</v>
      </c>
      <c r="O51" s="193">
        <v>7120</v>
      </c>
      <c r="P51" s="193">
        <v>703.47</v>
      </c>
      <c r="Q51" s="194">
        <f>P51*100/'Pri Sec_outstanding_6'!P51</f>
        <v>1.3272963772603212</v>
      </c>
    </row>
    <row r="52" spans="1:19" ht="15" customHeight="1" x14ac:dyDescent="0.2">
      <c r="A52" s="162">
        <v>42</v>
      </c>
      <c r="B52" s="130" t="s">
        <v>52</v>
      </c>
      <c r="C52" s="134">
        <v>5306</v>
      </c>
      <c r="D52" s="134">
        <v>1263.2699999999998</v>
      </c>
      <c r="E52" s="196">
        <f>D52*100/OutstandingAgri_4!L52</f>
        <v>2.1879249239715697</v>
      </c>
      <c r="F52" s="134">
        <v>424</v>
      </c>
      <c r="G52" s="134">
        <v>552.84</v>
      </c>
      <c r="H52" s="196">
        <f>G52*100/MSMEoutstanding_5!N52</f>
        <v>2.4623031647303266</v>
      </c>
      <c r="I52" s="134">
        <v>0</v>
      </c>
      <c r="J52" s="134">
        <v>0</v>
      </c>
      <c r="K52" s="343">
        <v>0</v>
      </c>
      <c r="L52" s="134">
        <v>122</v>
      </c>
      <c r="M52" s="134">
        <v>145.24</v>
      </c>
      <c r="N52" s="343">
        <f>M52*100/'Pri Sec_outstanding_6'!H52</f>
        <v>0.54508122738601572</v>
      </c>
      <c r="O52" s="193">
        <v>10960</v>
      </c>
      <c r="P52" s="193">
        <v>3479.61</v>
      </c>
      <c r="Q52" s="194">
        <f>P52*100/'Pri Sec_outstanding_6'!P52</f>
        <v>2.3960686848095563</v>
      </c>
    </row>
    <row r="53" spans="1:19" ht="15" customHeight="1" x14ac:dyDescent="0.2">
      <c r="A53" s="162">
        <v>43</v>
      </c>
      <c r="B53" s="174" t="s">
        <v>1012</v>
      </c>
      <c r="C53" s="134">
        <v>12</v>
      </c>
      <c r="D53" s="134">
        <v>71.98</v>
      </c>
      <c r="E53" s="196">
        <f>D53*100/OutstandingAgri_4!L53</f>
        <v>0.42420177813504445</v>
      </c>
      <c r="F53" s="134">
        <v>0</v>
      </c>
      <c r="G53" s="134">
        <v>0</v>
      </c>
      <c r="H53" s="196">
        <f>G53*100/MSMEoutstanding_5!N53</f>
        <v>0</v>
      </c>
      <c r="I53" s="134">
        <v>0</v>
      </c>
      <c r="J53" s="134">
        <v>0</v>
      </c>
      <c r="K53" s="343">
        <f>J53*100/'Pri Sec_outstanding_6'!F53</f>
        <v>0</v>
      </c>
      <c r="L53" s="134">
        <v>3</v>
      </c>
      <c r="M53" s="134">
        <v>38.290000000000006</v>
      </c>
      <c r="N53" s="343">
        <f>M53*100/'Pri Sec_outstanding_6'!H53</f>
        <v>3.4507619794342155</v>
      </c>
      <c r="O53" s="193">
        <v>235</v>
      </c>
      <c r="P53" s="193">
        <v>195.98999999999998</v>
      </c>
      <c r="Q53" s="194">
        <f>P53*100/'Pri Sec_outstanding_6'!P53</f>
        <v>0.81276504334829813</v>
      </c>
    </row>
    <row r="54" spans="1:19" ht="15" customHeight="1" x14ac:dyDescent="0.2">
      <c r="A54" s="162">
        <v>44</v>
      </c>
      <c r="B54" s="130" t="s">
        <v>53</v>
      </c>
      <c r="C54" s="134">
        <v>389</v>
      </c>
      <c r="D54" s="134">
        <v>183.67000000000002</v>
      </c>
      <c r="E54" s="196">
        <f>D54*100/OutstandingAgri_4!L54</f>
        <v>0.86319608607992337</v>
      </c>
      <c r="F54" s="134">
        <v>0</v>
      </c>
      <c r="G54" s="134">
        <v>0</v>
      </c>
      <c r="H54" s="196">
        <f>G54*100/MSMEoutstanding_5!N54</f>
        <v>0</v>
      </c>
      <c r="I54" s="134">
        <v>0</v>
      </c>
      <c r="J54" s="134">
        <v>0</v>
      </c>
      <c r="K54" s="343">
        <v>0</v>
      </c>
      <c r="L54" s="134">
        <v>24</v>
      </c>
      <c r="M54" s="134">
        <v>215.85000000000002</v>
      </c>
      <c r="N54" s="343">
        <f>M54*100/'Pri Sec_outstanding_6'!H54</f>
        <v>6.7892516882700225</v>
      </c>
      <c r="O54" s="193">
        <v>4620</v>
      </c>
      <c r="P54" s="193">
        <v>834.00999999999988</v>
      </c>
      <c r="Q54" s="194">
        <f>P54*100/'Pri Sec_outstanding_6'!P54</f>
        <v>2.3857738639604569</v>
      </c>
    </row>
    <row r="55" spans="1:19" ht="15" customHeight="1" x14ac:dyDescent="0.2">
      <c r="A55" s="162">
        <v>45</v>
      </c>
      <c r="B55" s="130" t="s">
        <v>54</v>
      </c>
      <c r="C55" s="134">
        <v>0</v>
      </c>
      <c r="D55" s="134">
        <v>0</v>
      </c>
      <c r="E55" s="196">
        <f>D55*100/OutstandingAgri_4!L55</f>
        <v>0</v>
      </c>
      <c r="F55" s="134">
        <v>0</v>
      </c>
      <c r="G55" s="134">
        <v>0</v>
      </c>
      <c r="H55" s="196">
        <f>G55*100/MSMEoutstanding_5!N55</f>
        <v>0</v>
      </c>
      <c r="I55" s="134">
        <v>0</v>
      </c>
      <c r="J55" s="134">
        <v>0</v>
      </c>
      <c r="K55" s="343">
        <v>0</v>
      </c>
      <c r="L55" s="134">
        <v>0</v>
      </c>
      <c r="M55" s="134">
        <v>0</v>
      </c>
      <c r="N55" s="343">
        <f>M55*100/'Pri Sec_outstanding_6'!H55</f>
        <v>0</v>
      </c>
      <c r="O55" s="193">
        <v>0</v>
      </c>
      <c r="P55" s="193">
        <v>0</v>
      </c>
      <c r="Q55" s="194">
        <f>P55*100/'Pri Sec_outstanding_6'!P55</f>
        <v>0</v>
      </c>
    </row>
    <row r="56" spans="1:19" ht="15" customHeight="1" x14ac:dyDescent="0.2">
      <c r="A56" s="162">
        <v>46</v>
      </c>
      <c r="B56" s="130" t="s">
        <v>55</v>
      </c>
      <c r="C56" s="134">
        <v>1623</v>
      </c>
      <c r="D56" s="134">
        <v>489.02</v>
      </c>
      <c r="E56" s="196">
        <f>D56*100/OutstandingAgri_4!L56</f>
        <v>2.7995511741604564</v>
      </c>
      <c r="F56" s="134">
        <v>2</v>
      </c>
      <c r="G56" s="134">
        <v>22.07</v>
      </c>
      <c r="H56" s="196">
        <v>0</v>
      </c>
      <c r="I56" s="134">
        <v>0</v>
      </c>
      <c r="J56" s="134">
        <v>0</v>
      </c>
      <c r="K56" s="343">
        <v>0</v>
      </c>
      <c r="L56" s="134">
        <v>0</v>
      </c>
      <c r="M56" s="134">
        <v>0</v>
      </c>
      <c r="N56" s="343">
        <f>M56*100/'Pri Sec_outstanding_6'!H56</f>
        <v>0</v>
      </c>
      <c r="O56" s="193">
        <v>3703</v>
      </c>
      <c r="P56" s="193">
        <v>1355.63</v>
      </c>
      <c r="Q56" s="194">
        <f>P56*100/'Pri Sec_outstanding_6'!P56</f>
        <v>2.8595680662757101</v>
      </c>
    </row>
    <row r="57" spans="1:19" s="157" customFormat="1" ht="15" customHeight="1" x14ac:dyDescent="0.2">
      <c r="A57" s="153"/>
      <c r="B57" s="137" t="s">
        <v>56</v>
      </c>
      <c r="C57" s="133">
        <f t="shared" ref="C57" si="3">SUM(C48:C56)</f>
        <v>19614</v>
      </c>
      <c r="D57" s="133">
        <f t="shared" ref="D57" si="4">SUM(D48:D56)</f>
        <v>13494.530000000002</v>
      </c>
      <c r="E57" s="197">
        <f>D57*100/OutstandingAgri_4!L57</f>
        <v>3.0180579638051688</v>
      </c>
      <c r="F57" s="133">
        <f t="shared" ref="F57:G57" si="5">SUM(F48:F56)</f>
        <v>2999</v>
      </c>
      <c r="G57" s="133">
        <f t="shared" si="5"/>
        <v>16638.430000000004</v>
      </c>
      <c r="H57" s="197">
        <f>G57*100/MSMEoutstanding_5!N57</f>
        <v>2.8191227891942319</v>
      </c>
      <c r="I57" s="133">
        <f t="shared" ref="I57:J57" si="6">SUM(I48:I56)</f>
        <v>63</v>
      </c>
      <c r="J57" s="133">
        <f t="shared" si="6"/>
        <v>9.9</v>
      </c>
      <c r="K57" s="344">
        <f>J57*100/'Pri Sec_outstanding_6'!F57</f>
        <v>9.4151212553495007</v>
      </c>
      <c r="L57" s="133">
        <f t="shared" ref="L57:M57" si="7">SUM(L48:L56)</f>
        <v>219</v>
      </c>
      <c r="M57" s="133">
        <f t="shared" si="7"/>
        <v>906.8900000000001</v>
      </c>
      <c r="N57" s="344">
        <f>M57*100/'Pri Sec_outstanding_6'!H57</f>
        <v>0.8242331770372231</v>
      </c>
      <c r="O57" s="133">
        <f t="shared" ref="O57:P57" si="8">SUM(O48:O56)</f>
        <v>43624</v>
      </c>
      <c r="P57" s="133">
        <f t="shared" si="8"/>
        <v>35115.930000000015</v>
      </c>
      <c r="Q57" s="195">
        <f>P57*100/'Pri Sec_outstanding_6'!P57</f>
        <v>2.7785913933078721</v>
      </c>
      <c r="R57" s="158"/>
      <c r="S57" s="306"/>
    </row>
    <row r="58" spans="1:19" s="157" customFormat="1" ht="15" customHeight="1" x14ac:dyDescent="0.2">
      <c r="A58" s="189"/>
      <c r="B58" s="189" t="s">
        <v>6</v>
      </c>
      <c r="C58" s="133">
        <f t="shared" ref="C58:P58" si="9">C57+C47+C45+C42</f>
        <v>708378</v>
      </c>
      <c r="D58" s="133">
        <f t="shared" si="9"/>
        <v>1945620.5200000005</v>
      </c>
      <c r="E58" s="197">
        <f>D58*100/OutstandingAgri_4!L58</f>
        <v>12.897361479504745</v>
      </c>
      <c r="F58" s="133">
        <f t="shared" si="9"/>
        <v>358890</v>
      </c>
      <c r="G58" s="133">
        <f t="shared" si="9"/>
        <v>612967.92000000004</v>
      </c>
      <c r="H58" s="197">
        <f>G58*100/MSMEoutstanding_5!N58</f>
        <v>6.4855504251108798</v>
      </c>
      <c r="I58" s="133">
        <f t="shared" si="9"/>
        <v>7292</v>
      </c>
      <c r="J58" s="133">
        <f t="shared" si="9"/>
        <v>15693.920000000002</v>
      </c>
      <c r="K58" s="344">
        <f>J58*100/'Pri Sec_outstanding_6'!F58</f>
        <v>7.1018261071861719</v>
      </c>
      <c r="L58" s="133">
        <f t="shared" si="9"/>
        <v>310104</v>
      </c>
      <c r="M58" s="133">
        <f t="shared" si="9"/>
        <v>207344.91999999998</v>
      </c>
      <c r="N58" s="344">
        <f>M58*100/'Pri Sec_outstanding_6'!H58</f>
        <v>5.9545562063483501</v>
      </c>
      <c r="O58" s="133">
        <f t="shared" si="9"/>
        <v>1496866</v>
      </c>
      <c r="P58" s="133">
        <f t="shared" si="9"/>
        <v>2938372.6700000004</v>
      </c>
      <c r="Q58" s="195">
        <f>P58*100/'Pri Sec_outstanding_6'!P58</f>
        <v>10.203238827377261</v>
      </c>
      <c r="R58" s="158"/>
      <c r="S58" s="306"/>
    </row>
    <row r="59" spans="1:19" ht="12.75" customHeight="1" x14ac:dyDescent="0.2">
      <c r="A59" s="186"/>
      <c r="B59" s="186"/>
      <c r="C59" s="186"/>
      <c r="D59" s="186"/>
      <c r="E59" s="199"/>
      <c r="F59" s="199"/>
      <c r="G59" s="199"/>
      <c r="H59" s="186" t="s">
        <v>1058</v>
      </c>
      <c r="I59" s="199"/>
      <c r="J59" s="199"/>
      <c r="K59" s="199"/>
      <c r="L59" s="186"/>
      <c r="M59" s="186"/>
      <c r="N59" s="345"/>
      <c r="O59" s="186"/>
      <c r="P59" s="186"/>
      <c r="Q59" s="184"/>
    </row>
    <row r="60" spans="1:19" ht="12.75" customHeight="1" x14ac:dyDescent="0.2">
      <c r="A60" s="185"/>
      <c r="B60" s="185"/>
      <c r="C60" s="185"/>
      <c r="D60" s="187"/>
      <c r="E60" s="187"/>
      <c r="F60" s="187"/>
      <c r="G60" s="187"/>
      <c r="H60" s="187"/>
      <c r="I60" s="187"/>
      <c r="J60" s="187"/>
      <c r="K60" s="187"/>
      <c r="L60" s="185"/>
      <c r="M60" s="187"/>
      <c r="N60" s="184"/>
      <c r="O60" s="185"/>
      <c r="P60" s="187"/>
      <c r="Q60" s="184"/>
    </row>
    <row r="61" spans="1:19" ht="12.75" customHeight="1" x14ac:dyDescent="0.2">
      <c r="A61" s="185"/>
      <c r="B61" s="185"/>
      <c r="C61" s="185"/>
      <c r="D61" s="187"/>
      <c r="E61" s="187"/>
      <c r="F61" s="187"/>
      <c r="G61" s="187"/>
      <c r="H61" s="187"/>
      <c r="I61" s="187"/>
      <c r="J61" s="187"/>
      <c r="K61" s="187"/>
      <c r="L61" s="185"/>
      <c r="M61" s="185"/>
      <c r="N61" s="184"/>
      <c r="O61" s="185"/>
      <c r="P61" s="185"/>
      <c r="Q61" s="184"/>
    </row>
    <row r="62" spans="1:19" ht="12.75" customHeight="1" x14ac:dyDescent="0.2">
      <c r="A62" s="185"/>
      <c r="B62" s="185"/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M62" s="185"/>
      <c r="N62" s="184"/>
      <c r="O62" s="185"/>
      <c r="P62" s="185"/>
      <c r="Q62" s="184"/>
    </row>
    <row r="63" spans="1:19" ht="12.75" customHeight="1" x14ac:dyDescent="0.2">
      <c r="A63" s="185"/>
      <c r="B63" s="185"/>
      <c r="C63" s="185"/>
      <c r="D63" s="185"/>
      <c r="E63" s="185"/>
      <c r="F63" s="185"/>
      <c r="G63" s="185"/>
      <c r="H63" s="185"/>
      <c r="I63" s="185"/>
      <c r="J63" s="185"/>
      <c r="K63" s="185"/>
      <c r="L63" s="185"/>
      <c r="M63" s="185"/>
      <c r="N63" s="184"/>
      <c r="O63" s="185"/>
      <c r="P63" s="185"/>
      <c r="Q63" s="184"/>
    </row>
    <row r="64" spans="1:19" ht="12.75" customHeight="1" x14ac:dyDescent="0.2">
      <c r="A64" s="185"/>
      <c r="B64" s="185"/>
      <c r="C64" s="185"/>
      <c r="D64" s="185"/>
      <c r="E64" s="185"/>
      <c r="F64" s="185"/>
      <c r="G64" s="185"/>
      <c r="H64" s="185"/>
      <c r="I64" s="185"/>
      <c r="J64" s="185"/>
      <c r="K64" s="185"/>
      <c r="L64" s="185"/>
      <c r="M64" s="185"/>
      <c r="N64" s="184"/>
      <c r="O64" s="185"/>
      <c r="P64" s="185"/>
      <c r="Q64" s="184"/>
    </row>
    <row r="65" spans="1:17" ht="12.75" customHeight="1" x14ac:dyDescent="0.2">
      <c r="A65" s="185"/>
      <c r="B65" s="185"/>
      <c r="C65" s="185"/>
      <c r="D65" s="185"/>
      <c r="E65" s="185"/>
      <c r="F65" s="185"/>
      <c r="G65" s="185"/>
      <c r="H65" s="185"/>
      <c r="I65" s="185"/>
      <c r="J65" s="185"/>
      <c r="K65" s="185"/>
      <c r="L65" s="185"/>
      <c r="M65" s="185"/>
      <c r="N65" s="184"/>
      <c r="O65" s="185"/>
      <c r="P65" s="185"/>
      <c r="Q65" s="184"/>
    </row>
    <row r="66" spans="1:17" ht="12.75" customHeight="1" x14ac:dyDescent="0.2">
      <c r="A66" s="185"/>
      <c r="B66" s="185"/>
      <c r="C66" s="185"/>
      <c r="D66" s="185"/>
      <c r="E66" s="185"/>
      <c r="F66" s="185"/>
      <c r="G66" s="185"/>
      <c r="H66" s="185"/>
      <c r="I66" s="185"/>
      <c r="J66" s="185"/>
      <c r="K66" s="185"/>
      <c r="L66" s="185"/>
      <c r="M66" s="185"/>
      <c r="N66" s="184"/>
      <c r="O66" s="185"/>
      <c r="P66" s="185"/>
      <c r="Q66" s="184"/>
    </row>
    <row r="67" spans="1:17" ht="12.75" customHeight="1" x14ac:dyDescent="0.2">
      <c r="A67" s="185"/>
      <c r="B67" s="185"/>
      <c r="C67" s="185"/>
      <c r="D67" s="185"/>
      <c r="E67" s="185"/>
      <c r="F67" s="185"/>
      <c r="G67" s="185"/>
      <c r="H67" s="185"/>
      <c r="I67" s="185"/>
      <c r="J67" s="185"/>
      <c r="K67" s="185"/>
      <c r="L67" s="185"/>
      <c r="M67" s="185"/>
      <c r="N67" s="184"/>
      <c r="O67" s="185"/>
      <c r="P67" s="185"/>
      <c r="Q67" s="184"/>
    </row>
    <row r="68" spans="1:17" ht="12.75" customHeight="1" x14ac:dyDescent="0.2">
      <c r="A68" s="185"/>
      <c r="B68" s="185"/>
      <c r="C68" s="185"/>
      <c r="D68" s="185"/>
      <c r="E68" s="185"/>
      <c r="F68" s="185"/>
      <c r="G68" s="185"/>
      <c r="H68" s="185"/>
      <c r="I68" s="185"/>
      <c r="J68" s="185"/>
      <c r="K68" s="185"/>
      <c r="L68" s="185"/>
      <c r="M68" s="185"/>
      <c r="N68" s="184"/>
      <c r="O68" s="185"/>
      <c r="P68" s="185"/>
      <c r="Q68" s="184"/>
    </row>
    <row r="69" spans="1:17" ht="12.75" customHeight="1" x14ac:dyDescent="0.2">
      <c r="A69" s="185"/>
      <c r="B69" s="185"/>
      <c r="C69" s="185"/>
      <c r="D69" s="185"/>
      <c r="E69" s="185"/>
      <c r="F69" s="185"/>
      <c r="G69" s="185"/>
      <c r="H69" s="185"/>
      <c r="I69" s="185"/>
      <c r="J69" s="185"/>
      <c r="K69" s="185"/>
      <c r="L69" s="185"/>
      <c r="M69" s="185"/>
      <c r="N69" s="184"/>
      <c r="O69" s="185"/>
      <c r="P69" s="185"/>
      <c r="Q69" s="184"/>
    </row>
    <row r="70" spans="1:17" ht="12.75" customHeight="1" x14ac:dyDescent="0.2">
      <c r="A70" s="185"/>
      <c r="B70" s="185"/>
      <c r="C70" s="185"/>
      <c r="D70" s="185"/>
      <c r="E70" s="185"/>
      <c r="F70" s="185"/>
      <c r="G70" s="185"/>
      <c r="H70" s="185"/>
      <c r="I70" s="185"/>
      <c r="J70" s="185"/>
      <c r="K70" s="185"/>
      <c r="L70" s="185"/>
      <c r="M70" s="185"/>
      <c r="N70" s="184"/>
      <c r="O70" s="185"/>
      <c r="P70" s="185"/>
      <c r="Q70" s="184"/>
    </row>
    <row r="71" spans="1:17" ht="12.75" customHeight="1" x14ac:dyDescent="0.2">
      <c r="A71" s="185"/>
      <c r="B71" s="185"/>
      <c r="C71" s="185"/>
      <c r="D71" s="185"/>
      <c r="E71" s="185"/>
      <c r="F71" s="185"/>
      <c r="G71" s="185"/>
      <c r="H71" s="185"/>
      <c r="I71" s="185"/>
      <c r="J71" s="185"/>
      <c r="K71" s="185"/>
      <c r="L71" s="185"/>
      <c r="M71" s="185"/>
      <c r="N71" s="184"/>
      <c r="O71" s="185"/>
      <c r="P71" s="185"/>
      <c r="Q71" s="184"/>
    </row>
    <row r="72" spans="1:17" ht="12.75" customHeight="1" x14ac:dyDescent="0.2">
      <c r="A72" s="185"/>
      <c r="B72" s="185"/>
      <c r="C72" s="185"/>
      <c r="D72" s="185"/>
      <c r="E72" s="185"/>
      <c r="F72" s="185"/>
      <c r="G72" s="185"/>
      <c r="H72" s="185"/>
      <c r="I72" s="185"/>
      <c r="J72" s="185"/>
      <c r="K72" s="185"/>
      <c r="L72" s="185"/>
      <c r="M72" s="185"/>
      <c r="N72" s="184"/>
      <c r="O72" s="185"/>
      <c r="P72" s="185"/>
      <c r="Q72" s="184"/>
    </row>
    <row r="73" spans="1:17" ht="12.75" customHeight="1" x14ac:dyDescent="0.2">
      <c r="A73" s="185"/>
      <c r="B73" s="185"/>
      <c r="C73" s="185"/>
      <c r="D73" s="185"/>
      <c r="E73" s="185"/>
      <c r="F73" s="185"/>
      <c r="G73" s="185"/>
      <c r="H73" s="185"/>
      <c r="I73" s="185"/>
      <c r="J73" s="185"/>
      <c r="K73" s="185"/>
      <c r="L73" s="185"/>
      <c r="M73" s="185"/>
      <c r="N73" s="184"/>
      <c r="O73" s="185"/>
      <c r="P73" s="185"/>
      <c r="Q73" s="184"/>
    </row>
    <row r="74" spans="1:17" ht="12.75" customHeight="1" x14ac:dyDescent="0.2">
      <c r="A74" s="185"/>
      <c r="B74" s="185"/>
      <c r="C74" s="185"/>
      <c r="D74" s="185"/>
      <c r="E74" s="185"/>
      <c r="F74" s="185"/>
      <c r="G74" s="185"/>
      <c r="H74" s="185"/>
      <c r="I74" s="185"/>
      <c r="J74" s="185"/>
      <c r="K74" s="185"/>
      <c r="L74" s="185"/>
      <c r="M74" s="185"/>
      <c r="N74" s="184"/>
      <c r="O74" s="185"/>
      <c r="P74" s="185"/>
      <c r="Q74" s="184"/>
    </row>
    <row r="75" spans="1:17" ht="12.75" customHeight="1" x14ac:dyDescent="0.2">
      <c r="A75" s="185"/>
      <c r="B75" s="185"/>
      <c r="C75" s="185"/>
      <c r="D75" s="185"/>
      <c r="E75" s="185"/>
      <c r="F75" s="185"/>
      <c r="G75" s="185"/>
      <c r="H75" s="185"/>
      <c r="I75" s="185"/>
      <c r="J75" s="185"/>
      <c r="K75" s="185"/>
      <c r="L75" s="185"/>
      <c r="M75" s="185"/>
      <c r="N75" s="184"/>
      <c r="O75" s="185"/>
      <c r="P75" s="185"/>
      <c r="Q75" s="184"/>
    </row>
    <row r="76" spans="1:17" ht="12.75" customHeight="1" x14ac:dyDescent="0.2">
      <c r="A76" s="185"/>
      <c r="B76" s="185"/>
      <c r="C76" s="185"/>
      <c r="D76" s="185"/>
      <c r="E76" s="185"/>
      <c r="F76" s="185"/>
      <c r="G76" s="185"/>
      <c r="H76" s="185"/>
      <c r="I76" s="185"/>
      <c r="J76" s="185"/>
      <c r="K76" s="185"/>
      <c r="L76" s="185"/>
      <c r="M76" s="185"/>
      <c r="N76" s="184"/>
      <c r="O76" s="185"/>
      <c r="P76" s="185"/>
      <c r="Q76" s="184"/>
    </row>
    <row r="77" spans="1:17" ht="12.75" customHeight="1" x14ac:dyDescent="0.2">
      <c r="A77" s="185"/>
      <c r="B77" s="185"/>
      <c r="C77" s="185"/>
      <c r="D77" s="185"/>
      <c r="E77" s="185"/>
      <c r="F77" s="185"/>
      <c r="G77" s="185"/>
      <c r="H77" s="185"/>
      <c r="I77" s="185"/>
      <c r="J77" s="185"/>
      <c r="K77" s="185"/>
      <c r="L77" s="185"/>
      <c r="M77" s="185"/>
      <c r="N77" s="184"/>
      <c r="O77" s="185"/>
      <c r="P77" s="185"/>
      <c r="Q77" s="184"/>
    </row>
    <row r="78" spans="1:17" ht="12.75" customHeight="1" x14ac:dyDescent="0.2">
      <c r="A78" s="185"/>
      <c r="B78" s="185"/>
      <c r="C78" s="185"/>
      <c r="D78" s="185"/>
      <c r="E78" s="185"/>
      <c r="F78" s="185"/>
      <c r="G78" s="185"/>
      <c r="H78" s="185"/>
      <c r="I78" s="185"/>
      <c r="J78" s="185"/>
      <c r="K78" s="185"/>
      <c r="L78" s="185"/>
      <c r="M78" s="185"/>
      <c r="N78" s="184"/>
      <c r="O78" s="185"/>
      <c r="P78" s="185"/>
      <c r="Q78" s="184"/>
    </row>
    <row r="79" spans="1:17" ht="12.75" customHeight="1" x14ac:dyDescent="0.2">
      <c r="A79" s="185"/>
      <c r="B79" s="185"/>
      <c r="C79" s="185"/>
      <c r="D79" s="185"/>
      <c r="E79" s="185"/>
      <c r="F79" s="185"/>
      <c r="G79" s="185"/>
      <c r="H79" s="185"/>
      <c r="I79" s="185"/>
      <c r="J79" s="185"/>
      <c r="K79" s="185"/>
      <c r="L79" s="185"/>
      <c r="M79" s="185"/>
      <c r="N79" s="184"/>
      <c r="O79" s="185"/>
      <c r="P79" s="185"/>
      <c r="Q79" s="184"/>
    </row>
    <row r="80" spans="1:17" ht="12.75" customHeight="1" x14ac:dyDescent="0.2">
      <c r="A80" s="185"/>
      <c r="B80" s="185"/>
      <c r="C80" s="185"/>
      <c r="D80" s="185"/>
      <c r="E80" s="185"/>
      <c r="F80" s="185"/>
      <c r="G80" s="185"/>
      <c r="H80" s="185"/>
      <c r="I80" s="185"/>
      <c r="J80" s="185"/>
      <c r="K80" s="185"/>
      <c r="L80" s="185"/>
      <c r="M80" s="185"/>
      <c r="N80" s="184"/>
      <c r="O80" s="185"/>
      <c r="P80" s="185"/>
      <c r="Q80" s="184"/>
    </row>
    <row r="81" spans="1:17" ht="12.75" customHeight="1" x14ac:dyDescent="0.2">
      <c r="A81" s="185"/>
      <c r="B81" s="185"/>
      <c r="C81" s="185"/>
      <c r="D81" s="185"/>
      <c r="E81" s="185"/>
      <c r="F81" s="185"/>
      <c r="G81" s="185"/>
      <c r="H81" s="185"/>
      <c r="I81" s="185"/>
      <c r="J81" s="185"/>
      <c r="K81" s="185"/>
      <c r="L81" s="185"/>
      <c r="M81" s="185"/>
      <c r="N81" s="184"/>
      <c r="O81" s="185"/>
      <c r="P81" s="185"/>
      <c r="Q81" s="184"/>
    </row>
    <row r="82" spans="1:17" ht="12.75" customHeight="1" x14ac:dyDescent="0.2">
      <c r="A82" s="185"/>
      <c r="B82" s="185"/>
      <c r="C82" s="185"/>
      <c r="D82" s="185"/>
      <c r="E82" s="185"/>
      <c r="F82" s="185"/>
      <c r="G82" s="185"/>
      <c r="H82" s="185"/>
      <c r="I82" s="185"/>
      <c r="J82" s="185"/>
      <c r="K82" s="185"/>
      <c r="L82" s="185"/>
      <c r="M82" s="185"/>
      <c r="N82" s="184"/>
      <c r="O82" s="185"/>
      <c r="P82" s="185"/>
      <c r="Q82" s="184"/>
    </row>
    <row r="83" spans="1:17" ht="12.75" customHeight="1" x14ac:dyDescent="0.2">
      <c r="A83" s="185"/>
      <c r="B83" s="185"/>
      <c r="C83" s="185"/>
      <c r="D83" s="185"/>
      <c r="E83" s="185"/>
      <c r="F83" s="185"/>
      <c r="G83" s="185"/>
      <c r="H83" s="185"/>
      <c r="I83" s="185"/>
      <c r="J83" s="185"/>
      <c r="K83" s="185"/>
      <c r="L83" s="185"/>
      <c r="M83" s="185"/>
      <c r="N83" s="184"/>
      <c r="O83" s="185"/>
      <c r="P83" s="185"/>
      <c r="Q83" s="184"/>
    </row>
    <row r="84" spans="1:17" ht="12.75" customHeight="1" x14ac:dyDescent="0.2">
      <c r="A84" s="185"/>
      <c r="B84" s="185"/>
      <c r="C84" s="185"/>
      <c r="D84" s="185"/>
      <c r="E84" s="185"/>
      <c r="F84" s="185"/>
      <c r="G84" s="185"/>
      <c r="H84" s="185"/>
      <c r="I84" s="185"/>
      <c r="J84" s="185"/>
      <c r="K84" s="185"/>
      <c r="L84" s="185"/>
      <c r="M84" s="185"/>
      <c r="N84" s="184"/>
      <c r="O84" s="185"/>
      <c r="P84" s="185"/>
      <c r="Q84" s="184"/>
    </row>
    <row r="85" spans="1:17" ht="12.75" customHeight="1" x14ac:dyDescent="0.2">
      <c r="A85" s="185"/>
      <c r="B85" s="185"/>
      <c r="C85" s="185"/>
      <c r="D85" s="185"/>
      <c r="E85" s="185"/>
      <c r="F85" s="185"/>
      <c r="G85" s="185"/>
      <c r="H85" s="185"/>
      <c r="I85" s="185"/>
      <c r="J85" s="185"/>
      <c r="K85" s="185"/>
      <c r="L85" s="185"/>
      <c r="M85" s="185"/>
      <c r="N85" s="184"/>
      <c r="O85" s="185"/>
      <c r="P85" s="185"/>
      <c r="Q85" s="184"/>
    </row>
    <row r="86" spans="1:17" ht="12.75" customHeight="1" x14ac:dyDescent="0.2">
      <c r="A86" s="185"/>
      <c r="B86" s="185"/>
      <c r="C86" s="185"/>
      <c r="D86" s="185"/>
      <c r="E86" s="185"/>
      <c r="F86" s="185"/>
      <c r="G86" s="185"/>
      <c r="H86" s="185"/>
      <c r="I86" s="185"/>
      <c r="J86" s="185"/>
      <c r="K86" s="185"/>
      <c r="L86" s="185"/>
      <c r="M86" s="185"/>
      <c r="N86" s="184"/>
      <c r="O86" s="185"/>
      <c r="P86" s="185"/>
      <c r="Q86" s="184"/>
    </row>
    <row r="87" spans="1:17" ht="12.75" customHeight="1" x14ac:dyDescent="0.2">
      <c r="A87" s="185"/>
      <c r="B87" s="185"/>
      <c r="C87" s="185"/>
      <c r="D87" s="185"/>
      <c r="E87" s="185"/>
      <c r="F87" s="185"/>
      <c r="G87" s="185"/>
      <c r="H87" s="185"/>
      <c r="I87" s="185"/>
      <c r="J87" s="185"/>
      <c r="K87" s="185"/>
      <c r="L87" s="185"/>
      <c r="M87" s="185"/>
      <c r="N87" s="184"/>
      <c r="O87" s="185"/>
      <c r="P87" s="185"/>
      <c r="Q87" s="184"/>
    </row>
    <row r="88" spans="1:17" ht="12.75" customHeight="1" x14ac:dyDescent="0.2">
      <c r="A88" s="185"/>
      <c r="B88" s="185"/>
      <c r="C88" s="185"/>
      <c r="D88" s="185"/>
      <c r="E88" s="185"/>
      <c r="F88" s="185"/>
      <c r="G88" s="185"/>
      <c r="H88" s="185"/>
      <c r="I88" s="185"/>
      <c r="J88" s="185"/>
      <c r="K88" s="185"/>
      <c r="L88" s="185"/>
      <c r="M88" s="185"/>
      <c r="N88" s="184"/>
      <c r="O88" s="185"/>
      <c r="P88" s="185"/>
      <c r="Q88" s="184"/>
    </row>
    <row r="89" spans="1:17" ht="12.75" customHeight="1" x14ac:dyDescent="0.2">
      <c r="A89" s="185"/>
      <c r="B89" s="185"/>
      <c r="C89" s="185"/>
      <c r="D89" s="185"/>
      <c r="E89" s="185"/>
      <c r="F89" s="185"/>
      <c r="G89" s="185"/>
      <c r="H89" s="185"/>
      <c r="I89" s="185"/>
      <c r="J89" s="185"/>
      <c r="K89" s="185"/>
      <c r="L89" s="185"/>
      <c r="M89" s="185"/>
      <c r="N89" s="184"/>
      <c r="O89" s="185"/>
      <c r="P89" s="185"/>
      <c r="Q89" s="184"/>
    </row>
    <row r="90" spans="1:17" ht="12.75" customHeight="1" x14ac:dyDescent="0.2">
      <c r="A90" s="185"/>
      <c r="B90" s="185"/>
      <c r="C90" s="185"/>
      <c r="D90" s="185"/>
      <c r="E90" s="185"/>
      <c r="F90" s="185"/>
      <c r="G90" s="185"/>
      <c r="H90" s="185"/>
      <c r="I90" s="185"/>
      <c r="J90" s="185"/>
      <c r="K90" s="185"/>
      <c r="L90" s="185"/>
      <c r="M90" s="185"/>
      <c r="N90" s="184"/>
      <c r="O90" s="185"/>
      <c r="P90" s="185"/>
      <c r="Q90" s="184"/>
    </row>
    <row r="91" spans="1:17" ht="12.75" customHeight="1" x14ac:dyDescent="0.2">
      <c r="A91" s="185"/>
      <c r="B91" s="185"/>
      <c r="C91" s="185"/>
      <c r="D91" s="185"/>
      <c r="E91" s="185"/>
      <c r="F91" s="185"/>
      <c r="G91" s="185"/>
      <c r="H91" s="185"/>
      <c r="I91" s="185"/>
      <c r="J91" s="185"/>
      <c r="K91" s="185"/>
      <c r="L91" s="185"/>
      <c r="M91" s="185"/>
      <c r="N91" s="184"/>
      <c r="O91" s="185"/>
      <c r="P91" s="185"/>
      <c r="Q91" s="184"/>
    </row>
    <row r="92" spans="1:17" ht="12.75" customHeight="1" x14ac:dyDescent="0.2">
      <c r="A92" s="185"/>
      <c r="B92" s="185"/>
      <c r="C92" s="185"/>
      <c r="D92" s="185"/>
      <c r="E92" s="185"/>
      <c r="F92" s="185"/>
      <c r="G92" s="185"/>
      <c r="H92" s="185"/>
      <c r="I92" s="185"/>
      <c r="J92" s="185"/>
      <c r="K92" s="185"/>
      <c r="L92" s="185"/>
      <c r="M92" s="185"/>
      <c r="N92" s="184"/>
      <c r="O92" s="185"/>
      <c r="P92" s="185"/>
      <c r="Q92" s="184"/>
    </row>
    <row r="93" spans="1:17" ht="12.75" customHeight="1" x14ac:dyDescent="0.2">
      <c r="A93" s="185"/>
      <c r="B93" s="185"/>
      <c r="C93" s="185"/>
      <c r="D93" s="185"/>
      <c r="E93" s="185"/>
      <c r="F93" s="185"/>
      <c r="G93" s="185"/>
      <c r="H93" s="185"/>
      <c r="I93" s="185"/>
      <c r="J93" s="185"/>
      <c r="K93" s="185"/>
      <c r="L93" s="185"/>
      <c r="M93" s="185"/>
      <c r="N93" s="184"/>
      <c r="O93" s="185"/>
      <c r="P93" s="185"/>
      <c r="Q93" s="184"/>
    </row>
    <row r="94" spans="1:17" ht="12.75" customHeight="1" x14ac:dyDescent="0.2">
      <c r="A94" s="185"/>
      <c r="B94" s="185"/>
      <c r="C94" s="185"/>
      <c r="D94" s="185"/>
      <c r="E94" s="185"/>
      <c r="F94" s="185"/>
      <c r="G94" s="185"/>
      <c r="H94" s="185"/>
      <c r="I94" s="185"/>
      <c r="J94" s="185"/>
      <c r="K94" s="185"/>
      <c r="L94" s="185"/>
      <c r="M94" s="185"/>
      <c r="N94" s="184"/>
      <c r="O94" s="185"/>
      <c r="P94" s="185"/>
      <c r="Q94" s="184"/>
    </row>
    <row r="95" spans="1:17" ht="12.75" customHeight="1" x14ac:dyDescent="0.2">
      <c r="A95" s="185"/>
      <c r="B95" s="185"/>
      <c r="C95" s="185"/>
      <c r="D95" s="185"/>
      <c r="E95" s="185"/>
      <c r="F95" s="185"/>
      <c r="G95" s="185"/>
      <c r="H95" s="185"/>
      <c r="I95" s="185"/>
      <c r="J95" s="185"/>
      <c r="K95" s="185"/>
      <c r="L95" s="185"/>
      <c r="M95" s="185"/>
      <c r="N95" s="184"/>
      <c r="O95" s="185"/>
      <c r="P95" s="185"/>
      <c r="Q95" s="184"/>
    </row>
    <row r="96" spans="1:17" ht="12.75" customHeight="1" x14ac:dyDescent="0.2">
      <c r="A96" s="185"/>
      <c r="B96" s="185"/>
      <c r="C96" s="185"/>
      <c r="D96" s="185"/>
      <c r="E96" s="185"/>
      <c r="F96" s="185"/>
      <c r="G96" s="185"/>
      <c r="H96" s="185"/>
      <c r="I96" s="185"/>
      <c r="J96" s="185"/>
      <c r="K96" s="185"/>
      <c r="L96" s="185"/>
      <c r="M96" s="185"/>
      <c r="N96" s="184"/>
      <c r="O96" s="185"/>
      <c r="P96" s="185"/>
      <c r="Q96" s="184"/>
    </row>
    <row r="97" spans="1:17" ht="12.75" customHeight="1" x14ac:dyDescent="0.2">
      <c r="A97" s="185"/>
      <c r="B97" s="185"/>
      <c r="C97" s="185"/>
      <c r="D97" s="185"/>
      <c r="E97" s="185"/>
      <c r="F97" s="185"/>
      <c r="G97" s="185"/>
      <c r="H97" s="185"/>
      <c r="I97" s="185"/>
      <c r="J97" s="185"/>
      <c r="K97" s="185"/>
      <c r="L97" s="185"/>
      <c r="M97" s="185"/>
      <c r="N97" s="184"/>
      <c r="O97" s="185"/>
      <c r="P97" s="185"/>
      <c r="Q97" s="184"/>
    </row>
    <row r="98" spans="1:17" ht="12.75" customHeight="1" x14ac:dyDescent="0.2">
      <c r="A98" s="185"/>
      <c r="B98" s="185"/>
      <c r="C98" s="185"/>
      <c r="D98" s="185"/>
      <c r="E98" s="185"/>
      <c r="F98" s="185"/>
      <c r="G98" s="185"/>
      <c r="H98" s="185"/>
      <c r="I98" s="185"/>
      <c r="J98" s="185"/>
      <c r="K98" s="185"/>
      <c r="L98" s="185"/>
      <c r="M98" s="185"/>
      <c r="N98" s="184"/>
      <c r="O98" s="185"/>
      <c r="P98" s="185"/>
      <c r="Q98" s="184"/>
    </row>
    <row r="99" spans="1:17" ht="12.75" customHeight="1" x14ac:dyDescent="0.2">
      <c r="A99" s="185"/>
      <c r="B99" s="185"/>
      <c r="C99" s="185"/>
      <c r="D99" s="185"/>
      <c r="E99" s="185"/>
      <c r="F99" s="185"/>
      <c r="G99" s="185"/>
      <c r="H99" s="185"/>
      <c r="I99" s="185"/>
      <c r="J99" s="185"/>
      <c r="K99" s="185"/>
      <c r="L99" s="185"/>
      <c r="M99" s="185"/>
      <c r="N99" s="184"/>
      <c r="O99" s="185"/>
      <c r="P99" s="185"/>
      <c r="Q99" s="184"/>
    </row>
    <row r="100" spans="1:17" ht="12.75" customHeight="1" x14ac:dyDescent="0.2">
      <c r="A100" s="185"/>
      <c r="B100" s="185"/>
      <c r="C100" s="185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184"/>
      <c r="O100" s="185"/>
      <c r="P100" s="185"/>
      <c r="Q100" s="184"/>
    </row>
    <row r="101" spans="1:17" ht="12.75" customHeight="1" x14ac:dyDescent="0.2">
      <c r="A101" s="185"/>
      <c r="B101" s="185"/>
      <c r="C101" s="185"/>
      <c r="D101" s="185"/>
      <c r="E101" s="185"/>
      <c r="F101" s="185"/>
      <c r="G101" s="185"/>
      <c r="H101" s="185"/>
      <c r="I101" s="185"/>
      <c r="J101" s="185"/>
      <c r="K101" s="185"/>
      <c r="L101" s="185"/>
      <c r="M101" s="185"/>
      <c r="N101" s="184"/>
      <c r="O101" s="185"/>
      <c r="P101" s="185"/>
      <c r="Q101" s="184"/>
    </row>
  </sheetData>
  <mergeCells count="9">
    <mergeCell ref="A4:A5"/>
    <mergeCell ref="B4:B5"/>
    <mergeCell ref="A1:P1"/>
    <mergeCell ref="A2:P2"/>
    <mergeCell ref="C4:E4"/>
    <mergeCell ref="F4:H4"/>
    <mergeCell ref="L4:N4"/>
    <mergeCell ref="I4:K4"/>
    <mergeCell ref="O4:Q4"/>
  </mergeCells>
  <pageMargins left="1.1811023622047245" right="0" top="0.74803149606299213" bottom="0.23622047244094491" header="0" footer="0"/>
  <pageSetup scale="5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BFDF"/>
  </sheetPr>
  <dimension ref="A1:K101"/>
  <sheetViews>
    <sheetView workbookViewId="0">
      <pane xSplit="1" ySplit="5" topLeftCell="B54" activePane="bottomRight" state="frozen"/>
      <selection pane="topRight" activeCell="B1" sqref="B1"/>
      <selection pane="bottomLeft" activeCell="A6" sqref="A6"/>
      <selection pane="bottomRight" activeCell="L1" sqref="L1:P1048576"/>
    </sheetView>
  </sheetViews>
  <sheetFormatPr defaultColWidth="14.42578125" defaultRowHeight="15" customHeight="1" x14ac:dyDescent="0.2"/>
  <cols>
    <col min="1" max="1" width="4.5703125" style="103" customWidth="1"/>
    <col min="2" max="2" width="27.5703125" style="103" customWidth="1"/>
    <col min="3" max="3" width="9.85546875" style="103" customWidth="1"/>
    <col min="4" max="4" width="10" style="103" customWidth="1"/>
    <col min="5" max="7" width="9.140625" style="103" customWidth="1"/>
    <col min="8" max="8" width="9" style="103" customWidth="1"/>
    <col min="9" max="9" width="8.85546875" style="103" customWidth="1"/>
    <col min="10" max="10" width="9" style="103" customWidth="1"/>
    <col min="11" max="11" width="8.140625" style="103" customWidth="1"/>
    <col min="12" max="16384" width="14.42578125" style="103"/>
  </cols>
  <sheetData>
    <row r="1" spans="1:11" ht="15.75" customHeight="1" x14ac:dyDescent="0.2">
      <c r="A1" s="438" t="s">
        <v>1029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</row>
    <row r="2" spans="1:11" ht="12.75" customHeight="1" x14ac:dyDescent="0.2">
      <c r="A2" s="441" t="s">
        <v>158</v>
      </c>
      <c r="B2" s="441"/>
      <c r="C2" s="441"/>
      <c r="D2" s="441"/>
      <c r="E2" s="441"/>
      <c r="F2" s="441"/>
      <c r="G2" s="441"/>
      <c r="H2" s="441"/>
      <c r="I2" s="441"/>
      <c r="J2" s="441"/>
      <c r="K2" s="441"/>
    </row>
    <row r="3" spans="1:11" ht="12.75" customHeight="1" x14ac:dyDescent="0.2">
      <c r="A3" s="206"/>
      <c r="B3" s="207" t="s">
        <v>61</v>
      </c>
      <c r="C3" s="207"/>
      <c r="D3" s="207"/>
      <c r="E3" s="205"/>
      <c r="F3" s="205"/>
      <c r="G3" s="443" t="s">
        <v>159</v>
      </c>
      <c r="H3" s="444"/>
      <c r="I3" s="205"/>
      <c r="J3" s="205"/>
      <c r="K3" s="205"/>
    </row>
    <row r="4" spans="1:11" ht="24.75" customHeight="1" x14ac:dyDescent="0.2">
      <c r="A4" s="393" t="s">
        <v>68</v>
      </c>
      <c r="B4" s="393" t="s">
        <v>2</v>
      </c>
      <c r="C4" s="371" t="s">
        <v>136</v>
      </c>
      <c r="D4" s="442"/>
      <c r="E4" s="371" t="s">
        <v>137</v>
      </c>
      <c r="F4" s="442"/>
      <c r="G4" s="371" t="s">
        <v>141</v>
      </c>
      <c r="H4" s="442"/>
      <c r="I4" s="371" t="s">
        <v>160</v>
      </c>
      <c r="J4" s="442"/>
      <c r="K4" s="129" t="s">
        <v>154</v>
      </c>
    </row>
    <row r="5" spans="1:11" ht="15" customHeight="1" x14ac:dyDescent="0.2">
      <c r="A5" s="445"/>
      <c r="B5" s="445"/>
      <c r="C5" s="129" t="s">
        <v>85</v>
      </c>
      <c r="D5" s="129" t="s">
        <v>86</v>
      </c>
      <c r="E5" s="129" t="s">
        <v>85</v>
      </c>
      <c r="F5" s="129" t="s">
        <v>86</v>
      </c>
      <c r="G5" s="129" t="s">
        <v>85</v>
      </c>
      <c r="H5" s="129" t="s">
        <v>86</v>
      </c>
      <c r="I5" s="129" t="s">
        <v>85</v>
      </c>
      <c r="J5" s="129" t="s">
        <v>86</v>
      </c>
      <c r="K5" s="129" t="s">
        <v>86</v>
      </c>
    </row>
    <row r="6" spans="1:11" ht="12.75" customHeight="1" x14ac:dyDescent="0.2">
      <c r="A6" s="162">
        <v>1</v>
      </c>
      <c r="B6" s="130" t="s">
        <v>7</v>
      </c>
      <c r="C6" s="130">
        <v>3</v>
      </c>
      <c r="D6" s="130">
        <v>42.44</v>
      </c>
      <c r="E6" s="130">
        <v>177</v>
      </c>
      <c r="F6" s="130">
        <v>2317.1799999999994</v>
      </c>
      <c r="G6" s="130">
        <v>2732</v>
      </c>
      <c r="H6" s="130">
        <v>50484.609999999979</v>
      </c>
      <c r="I6" s="130">
        <v>6442</v>
      </c>
      <c r="J6" s="130">
        <v>58258.729999999981</v>
      </c>
      <c r="K6" s="203">
        <f>J6*100/NPS_OS_8!N6</f>
        <v>7.8249617557738009</v>
      </c>
    </row>
    <row r="7" spans="1:11" ht="12.75" customHeight="1" x14ac:dyDescent="0.2">
      <c r="A7" s="162">
        <v>2</v>
      </c>
      <c r="B7" s="130" t="s">
        <v>8</v>
      </c>
      <c r="C7" s="130">
        <v>11</v>
      </c>
      <c r="D7" s="130">
        <v>72.55</v>
      </c>
      <c r="E7" s="130">
        <v>94</v>
      </c>
      <c r="F7" s="130">
        <v>538.23</v>
      </c>
      <c r="G7" s="130">
        <v>19470</v>
      </c>
      <c r="H7" s="130">
        <v>38164.22</v>
      </c>
      <c r="I7" s="130">
        <v>21097</v>
      </c>
      <c r="J7" s="130">
        <v>39164.76999999999</v>
      </c>
      <c r="K7" s="203">
        <f>J7*100/NPS_OS_8!N7</f>
        <v>3.5241131332531714</v>
      </c>
    </row>
    <row r="8" spans="1:11" ht="12.75" customHeight="1" x14ac:dyDescent="0.2">
      <c r="A8" s="162">
        <v>3</v>
      </c>
      <c r="B8" s="130" t="s">
        <v>9</v>
      </c>
      <c r="C8" s="130">
        <v>2</v>
      </c>
      <c r="D8" s="130">
        <v>25.8</v>
      </c>
      <c r="E8" s="130">
        <v>4</v>
      </c>
      <c r="F8" s="130">
        <v>132.69999999999999</v>
      </c>
      <c r="G8" s="130">
        <v>7434</v>
      </c>
      <c r="H8" s="130">
        <v>496.29999999999995</v>
      </c>
      <c r="I8" s="130">
        <v>7474</v>
      </c>
      <c r="J8" s="130">
        <v>679</v>
      </c>
      <c r="K8" s="203">
        <f>J8*100/NPS_OS_8!N8</f>
        <v>0.18990580448349981</v>
      </c>
    </row>
    <row r="9" spans="1:11" ht="12.75" customHeight="1" x14ac:dyDescent="0.2">
      <c r="A9" s="162">
        <v>4</v>
      </c>
      <c r="B9" s="130" t="s">
        <v>10</v>
      </c>
      <c r="C9" s="130">
        <v>7</v>
      </c>
      <c r="D9" s="130">
        <v>22.650000000000002</v>
      </c>
      <c r="E9" s="130">
        <v>132</v>
      </c>
      <c r="F9" s="130">
        <v>1629.6599999999999</v>
      </c>
      <c r="G9" s="130">
        <v>4194</v>
      </c>
      <c r="H9" s="130">
        <v>13854.15</v>
      </c>
      <c r="I9" s="130">
        <v>5275</v>
      </c>
      <c r="J9" s="130">
        <v>16666.980000000007</v>
      </c>
      <c r="K9" s="203">
        <f>J9*100/NPS_OS_8!N9</f>
        <v>1.5800031632332663</v>
      </c>
    </row>
    <row r="10" spans="1:11" ht="12" customHeight="1" x14ac:dyDescent="0.2">
      <c r="A10" s="162">
        <v>5</v>
      </c>
      <c r="B10" s="130" t="s">
        <v>11</v>
      </c>
      <c r="C10" s="130">
        <v>1</v>
      </c>
      <c r="D10" s="130">
        <v>0.35</v>
      </c>
      <c r="E10" s="130">
        <v>47</v>
      </c>
      <c r="F10" s="130">
        <v>702.56000000000006</v>
      </c>
      <c r="G10" s="130">
        <v>756</v>
      </c>
      <c r="H10" s="130">
        <v>41423.919999999991</v>
      </c>
      <c r="I10" s="130">
        <v>3678</v>
      </c>
      <c r="J10" s="130">
        <v>45631.66</v>
      </c>
      <c r="K10" s="203">
        <f>J10*100/NPS_OS_8!N10</f>
        <v>7.4693852690387619</v>
      </c>
    </row>
    <row r="11" spans="1:11" ht="12.75" customHeight="1" x14ac:dyDescent="0.2">
      <c r="A11" s="162">
        <v>6</v>
      </c>
      <c r="B11" s="130" t="s">
        <v>12</v>
      </c>
      <c r="C11" s="130">
        <v>1</v>
      </c>
      <c r="D11" s="130">
        <v>0</v>
      </c>
      <c r="E11" s="130">
        <v>2716</v>
      </c>
      <c r="F11" s="130">
        <v>4307.6800000000021</v>
      </c>
      <c r="G11" s="130">
        <v>59</v>
      </c>
      <c r="H11" s="130">
        <v>7.8</v>
      </c>
      <c r="I11" s="130">
        <v>3906</v>
      </c>
      <c r="J11" s="130">
        <v>5584.8900000000021</v>
      </c>
      <c r="K11" s="203">
        <f>J11*100/NPS_OS_8!N11</f>
        <v>0.88665761818847033</v>
      </c>
    </row>
    <row r="12" spans="1:11" ht="12.75" customHeight="1" x14ac:dyDescent="0.2">
      <c r="A12" s="162">
        <v>7</v>
      </c>
      <c r="B12" s="130" t="s">
        <v>13</v>
      </c>
      <c r="C12" s="130">
        <v>0</v>
      </c>
      <c r="D12" s="130">
        <v>0</v>
      </c>
      <c r="E12" s="130">
        <v>3</v>
      </c>
      <c r="F12" s="130">
        <v>105.83999999999999</v>
      </c>
      <c r="G12" s="130">
        <v>335</v>
      </c>
      <c r="H12" s="130">
        <v>6185.7400000000007</v>
      </c>
      <c r="I12" s="130">
        <v>391</v>
      </c>
      <c r="J12" s="130">
        <v>6497.5999999999995</v>
      </c>
      <c r="K12" s="203">
        <f>J12*100/NPS_OS_8!N12</f>
        <v>9.8354139385386539</v>
      </c>
    </row>
    <row r="13" spans="1:11" ht="12.75" customHeight="1" x14ac:dyDescent="0.2">
      <c r="A13" s="162">
        <v>8</v>
      </c>
      <c r="B13" s="130" t="s">
        <v>971</v>
      </c>
      <c r="C13" s="130">
        <v>0</v>
      </c>
      <c r="D13" s="130">
        <v>0</v>
      </c>
      <c r="E13" s="130">
        <v>17</v>
      </c>
      <c r="F13" s="130">
        <v>382.05</v>
      </c>
      <c r="G13" s="130">
        <v>198</v>
      </c>
      <c r="H13" s="130">
        <v>287.82</v>
      </c>
      <c r="I13" s="130">
        <v>412</v>
      </c>
      <c r="J13" s="130">
        <v>676.22</v>
      </c>
      <c r="K13" s="203">
        <f>J13*100/NPS_OS_8!N13</f>
        <v>2.1740262662958734</v>
      </c>
    </row>
    <row r="14" spans="1:11" ht="12.75" customHeight="1" x14ac:dyDescent="0.2">
      <c r="A14" s="162">
        <v>9</v>
      </c>
      <c r="B14" s="130" t="s">
        <v>14</v>
      </c>
      <c r="C14" s="130">
        <v>0</v>
      </c>
      <c r="D14" s="130">
        <v>0</v>
      </c>
      <c r="E14" s="130">
        <v>145</v>
      </c>
      <c r="F14" s="130">
        <v>2906.7900000000004</v>
      </c>
      <c r="G14" s="130">
        <v>5758</v>
      </c>
      <c r="H14" s="130">
        <v>101266.17999999998</v>
      </c>
      <c r="I14" s="130">
        <v>6152</v>
      </c>
      <c r="J14" s="130">
        <v>105739.67</v>
      </c>
      <c r="K14" s="203">
        <f>J14*100/NPS_OS_8!N14</f>
        <v>5.2286865986331685</v>
      </c>
    </row>
    <row r="15" spans="1:11" ht="12.75" customHeight="1" x14ac:dyDescent="0.2">
      <c r="A15" s="162">
        <v>10</v>
      </c>
      <c r="B15" s="130" t="s">
        <v>15</v>
      </c>
      <c r="C15" s="130">
        <v>4</v>
      </c>
      <c r="D15" s="130">
        <v>113.17</v>
      </c>
      <c r="E15" s="130">
        <v>1009</v>
      </c>
      <c r="F15" s="130">
        <v>2889.16</v>
      </c>
      <c r="G15" s="130">
        <v>105981</v>
      </c>
      <c r="H15" s="130">
        <v>74638.62000000001</v>
      </c>
      <c r="I15" s="130">
        <v>108092</v>
      </c>
      <c r="J15" s="130">
        <v>78822.050000000047</v>
      </c>
      <c r="K15" s="203">
        <f>J15*100/NPS_OS_8!N15</f>
        <v>1.4733626126722519</v>
      </c>
    </row>
    <row r="16" spans="1:11" ht="12.75" customHeight="1" x14ac:dyDescent="0.2">
      <c r="A16" s="162">
        <v>11</v>
      </c>
      <c r="B16" s="130" t="s">
        <v>16</v>
      </c>
      <c r="C16" s="130">
        <v>0</v>
      </c>
      <c r="D16" s="130">
        <v>0</v>
      </c>
      <c r="E16" s="130">
        <v>13</v>
      </c>
      <c r="F16" s="130">
        <v>251.91</v>
      </c>
      <c r="G16" s="130">
        <v>431</v>
      </c>
      <c r="H16" s="130">
        <v>24180.259999999995</v>
      </c>
      <c r="I16" s="130">
        <v>607</v>
      </c>
      <c r="J16" s="130">
        <v>24536.469999999998</v>
      </c>
      <c r="K16" s="203">
        <f>J16*100/NPS_OS_8!N16</f>
        <v>6.1785919315118107</v>
      </c>
    </row>
    <row r="17" spans="1:11" ht="12.75" customHeight="1" x14ac:dyDescent="0.2">
      <c r="A17" s="162">
        <v>12</v>
      </c>
      <c r="B17" s="130" t="s">
        <v>17</v>
      </c>
      <c r="C17" s="130">
        <v>5</v>
      </c>
      <c r="D17" s="130">
        <v>44.089999999999996</v>
      </c>
      <c r="E17" s="130">
        <v>21</v>
      </c>
      <c r="F17" s="130">
        <v>514.16999999999996</v>
      </c>
      <c r="G17" s="130">
        <v>1602</v>
      </c>
      <c r="H17" s="130">
        <v>34182.919999999984</v>
      </c>
      <c r="I17" s="130">
        <v>4311</v>
      </c>
      <c r="J17" s="130">
        <v>38341.349999999984</v>
      </c>
      <c r="K17" s="203">
        <f>J17*100/NPS_OS_8!N17</f>
        <v>6.1175353518946807</v>
      </c>
    </row>
    <row r="18" spans="1:11" s="347" customFormat="1" ht="12.75" customHeight="1" x14ac:dyDescent="0.2">
      <c r="A18" s="153"/>
      <c r="B18" s="137" t="s">
        <v>18</v>
      </c>
      <c r="C18" s="137">
        <f>SUM(C6:C17)</f>
        <v>34</v>
      </c>
      <c r="D18" s="137">
        <f t="shared" ref="D18:J18" si="0">SUM(D6:D17)</f>
        <v>321.04999999999995</v>
      </c>
      <c r="E18" s="137">
        <f t="shared" si="0"/>
        <v>4378</v>
      </c>
      <c r="F18" s="137">
        <f t="shared" si="0"/>
        <v>16677.93</v>
      </c>
      <c r="G18" s="137">
        <f t="shared" si="0"/>
        <v>148950</v>
      </c>
      <c r="H18" s="137">
        <f t="shared" si="0"/>
        <v>385172.53999999992</v>
      </c>
      <c r="I18" s="137">
        <f t="shared" si="0"/>
        <v>167837</v>
      </c>
      <c r="J18" s="137">
        <f t="shared" si="0"/>
        <v>420599.39</v>
      </c>
      <c r="K18" s="204">
        <f>J18*100/NPS_OS_8!N18</f>
        <v>3.2348292705318515</v>
      </c>
    </row>
    <row r="19" spans="1:11" ht="12.75" customHeight="1" x14ac:dyDescent="0.2">
      <c r="A19" s="162">
        <v>13</v>
      </c>
      <c r="B19" s="130" t="s">
        <v>19</v>
      </c>
      <c r="C19" s="130">
        <v>3</v>
      </c>
      <c r="D19" s="130">
        <v>0</v>
      </c>
      <c r="E19" s="130">
        <v>93</v>
      </c>
      <c r="F19" s="130">
        <v>659.5200000000001</v>
      </c>
      <c r="G19" s="130">
        <v>34223</v>
      </c>
      <c r="H19" s="130">
        <v>6871.3200000000006</v>
      </c>
      <c r="I19" s="130">
        <v>40228</v>
      </c>
      <c r="J19" s="130">
        <v>11066.249999999998</v>
      </c>
      <c r="K19" s="203">
        <f>J19*100/NPS_OS_8!N19</f>
        <v>1.6857686168037136</v>
      </c>
    </row>
    <row r="20" spans="1:11" ht="12.75" customHeight="1" x14ac:dyDescent="0.2">
      <c r="A20" s="162">
        <v>14</v>
      </c>
      <c r="B20" s="130" t="s">
        <v>20</v>
      </c>
      <c r="C20" s="130">
        <v>0</v>
      </c>
      <c r="D20" s="130">
        <v>0</v>
      </c>
      <c r="E20" s="130">
        <v>296</v>
      </c>
      <c r="F20" s="130">
        <v>2415.69</v>
      </c>
      <c r="G20" s="130">
        <v>6127</v>
      </c>
      <c r="H20" s="130">
        <v>6576.2900000000027</v>
      </c>
      <c r="I20" s="130">
        <v>6957</v>
      </c>
      <c r="J20" s="130">
        <v>12551.749999999996</v>
      </c>
      <c r="K20" s="203">
        <f>J20*100/NPS_OS_8!N20</f>
        <v>4.3334465741544381</v>
      </c>
    </row>
    <row r="21" spans="1:11" ht="12.75" customHeight="1" x14ac:dyDescent="0.2">
      <c r="A21" s="162">
        <v>15</v>
      </c>
      <c r="B21" s="130" t="s">
        <v>21</v>
      </c>
      <c r="C21" s="130">
        <v>0</v>
      </c>
      <c r="D21" s="130">
        <v>0</v>
      </c>
      <c r="E21" s="130">
        <v>0</v>
      </c>
      <c r="F21" s="130">
        <v>0</v>
      </c>
      <c r="G21" s="130">
        <v>0</v>
      </c>
      <c r="H21" s="130">
        <v>0</v>
      </c>
      <c r="I21" s="130">
        <v>2</v>
      </c>
      <c r="J21" s="130">
        <v>1.7</v>
      </c>
      <c r="K21" s="203">
        <f>J21*100/NPS_OS_8!N21</f>
        <v>0.20342228072274735</v>
      </c>
    </row>
    <row r="22" spans="1:11" ht="12.75" customHeight="1" x14ac:dyDescent="0.2">
      <c r="A22" s="162">
        <v>16</v>
      </c>
      <c r="B22" s="130" t="s">
        <v>22</v>
      </c>
      <c r="C22" s="130">
        <v>0</v>
      </c>
      <c r="D22" s="130">
        <v>0</v>
      </c>
      <c r="E22" s="130">
        <v>0</v>
      </c>
      <c r="F22" s="130">
        <v>0</v>
      </c>
      <c r="G22" s="130">
        <v>0</v>
      </c>
      <c r="H22" s="130">
        <v>0</v>
      </c>
      <c r="I22" s="130">
        <v>1</v>
      </c>
      <c r="J22" s="130">
        <v>5.22</v>
      </c>
      <c r="K22" s="203">
        <f>J22*100/NPS_OS_8!N22</f>
        <v>0.16751386321626618</v>
      </c>
    </row>
    <row r="23" spans="1:11" ht="12.75" customHeight="1" x14ac:dyDescent="0.2">
      <c r="A23" s="162">
        <v>17</v>
      </c>
      <c r="B23" s="130" t="s">
        <v>23</v>
      </c>
      <c r="C23" s="130">
        <v>0</v>
      </c>
      <c r="D23" s="130">
        <v>0</v>
      </c>
      <c r="E23" s="130">
        <v>5</v>
      </c>
      <c r="F23" s="130">
        <v>91.549999999999983</v>
      </c>
      <c r="G23" s="130">
        <v>201</v>
      </c>
      <c r="H23" s="130">
        <v>1211.24</v>
      </c>
      <c r="I23" s="130">
        <v>221</v>
      </c>
      <c r="J23" s="130">
        <v>1335.1100000000004</v>
      </c>
      <c r="K23" s="203">
        <f>J23*100/NPS_OS_8!N23</f>
        <v>2.0418675293496187</v>
      </c>
    </row>
    <row r="24" spans="1:11" ht="12.75" customHeight="1" x14ac:dyDescent="0.2">
      <c r="A24" s="162">
        <v>18</v>
      </c>
      <c r="B24" s="130" t="s">
        <v>24</v>
      </c>
      <c r="C24" s="130">
        <v>0</v>
      </c>
      <c r="D24" s="130">
        <v>0</v>
      </c>
      <c r="E24" s="130">
        <v>0</v>
      </c>
      <c r="F24" s="130">
        <v>0</v>
      </c>
      <c r="G24" s="130">
        <v>0</v>
      </c>
      <c r="H24" s="130">
        <v>0</v>
      </c>
      <c r="I24" s="130">
        <v>0</v>
      </c>
      <c r="J24" s="130">
        <v>0</v>
      </c>
      <c r="K24" s="203">
        <f>J24*100/NPS_OS_8!N24</f>
        <v>0</v>
      </c>
    </row>
    <row r="25" spans="1:11" ht="12.75" customHeight="1" x14ac:dyDescent="0.2">
      <c r="A25" s="162">
        <v>19</v>
      </c>
      <c r="B25" s="130" t="s">
        <v>25</v>
      </c>
      <c r="C25" s="130">
        <v>0</v>
      </c>
      <c r="D25" s="130">
        <v>0</v>
      </c>
      <c r="E25" s="130">
        <v>2</v>
      </c>
      <c r="F25" s="130">
        <v>30.2</v>
      </c>
      <c r="G25" s="130">
        <v>79</v>
      </c>
      <c r="H25" s="130">
        <v>216.2</v>
      </c>
      <c r="I25" s="130">
        <v>175</v>
      </c>
      <c r="J25" s="130">
        <v>352.46000000000009</v>
      </c>
      <c r="K25" s="203">
        <f>J25*100/NPS_OS_8!N25</f>
        <v>1.1248681520866679</v>
      </c>
    </row>
    <row r="26" spans="1:11" ht="12.75" customHeight="1" x14ac:dyDescent="0.2">
      <c r="A26" s="162">
        <v>20</v>
      </c>
      <c r="B26" s="130" t="s">
        <v>26</v>
      </c>
      <c r="C26" s="130">
        <v>0</v>
      </c>
      <c r="D26" s="130">
        <v>0</v>
      </c>
      <c r="E26" s="130">
        <v>0</v>
      </c>
      <c r="F26" s="130">
        <v>0</v>
      </c>
      <c r="G26" s="130">
        <v>14557</v>
      </c>
      <c r="H26" s="130">
        <v>24661.800000000007</v>
      </c>
      <c r="I26" s="130">
        <v>15096</v>
      </c>
      <c r="J26" s="130">
        <v>26033.580000000016</v>
      </c>
      <c r="K26" s="203">
        <f>J26*100/NPS_OS_8!N26</f>
        <v>1.0193621117100682</v>
      </c>
    </row>
    <row r="27" spans="1:11" ht="12.75" customHeight="1" x14ac:dyDescent="0.2">
      <c r="A27" s="162">
        <v>21</v>
      </c>
      <c r="B27" s="130" t="s">
        <v>27</v>
      </c>
      <c r="C27" s="130">
        <v>0</v>
      </c>
      <c r="D27" s="130">
        <v>0</v>
      </c>
      <c r="E27" s="130">
        <v>122</v>
      </c>
      <c r="F27" s="130">
        <v>2496.7600000000002</v>
      </c>
      <c r="G27" s="130">
        <v>9094</v>
      </c>
      <c r="H27" s="130">
        <v>18078.330000000009</v>
      </c>
      <c r="I27" s="130">
        <v>10270</v>
      </c>
      <c r="J27" s="130">
        <v>23520.500000000007</v>
      </c>
      <c r="K27" s="203">
        <f>J27*100/NPS_OS_8!N27</f>
        <v>1.4174589895103873</v>
      </c>
    </row>
    <row r="28" spans="1:11" ht="12.75" customHeight="1" x14ac:dyDescent="0.2">
      <c r="A28" s="162">
        <v>22</v>
      </c>
      <c r="B28" s="130" t="s">
        <v>28</v>
      </c>
      <c r="C28" s="130">
        <v>0</v>
      </c>
      <c r="D28" s="130">
        <v>0</v>
      </c>
      <c r="E28" s="130">
        <v>14</v>
      </c>
      <c r="F28" s="130">
        <v>120.09</v>
      </c>
      <c r="G28" s="130">
        <v>7619</v>
      </c>
      <c r="H28" s="130">
        <v>8151.6000000000022</v>
      </c>
      <c r="I28" s="130">
        <v>7642</v>
      </c>
      <c r="J28" s="130">
        <v>8300.5499999999993</v>
      </c>
      <c r="K28" s="203">
        <f>J28*100/NPS_OS_8!N28</f>
        <v>5.5579965968566034</v>
      </c>
    </row>
    <row r="29" spans="1:11" ht="12.75" customHeight="1" x14ac:dyDescent="0.2">
      <c r="A29" s="162">
        <v>23</v>
      </c>
      <c r="B29" s="130" t="s">
        <v>29</v>
      </c>
      <c r="C29" s="130">
        <v>0</v>
      </c>
      <c r="D29" s="130">
        <v>0</v>
      </c>
      <c r="E29" s="130">
        <v>16</v>
      </c>
      <c r="F29" s="130">
        <v>421.55</v>
      </c>
      <c r="G29" s="130">
        <v>10989</v>
      </c>
      <c r="H29" s="130">
        <v>4674.6099999999997</v>
      </c>
      <c r="I29" s="130">
        <v>12889</v>
      </c>
      <c r="J29" s="130">
        <v>6444.2100000000019</v>
      </c>
      <c r="K29" s="203">
        <f>J29*100/NPS_OS_8!N29</f>
        <v>1.979713756359555</v>
      </c>
    </row>
    <row r="30" spans="1:11" ht="12.75" customHeight="1" x14ac:dyDescent="0.2">
      <c r="A30" s="162">
        <v>24</v>
      </c>
      <c r="B30" s="130" t="s">
        <v>30</v>
      </c>
      <c r="C30" s="130">
        <v>0</v>
      </c>
      <c r="D30" s="130">
        <v>0</v>
      </c>
      <c r="E30" s="130">
        <v>34</v>
      </c>
      <c r="F30" s="130">
        <v>2</v>
      </c>
      <c r="G30" s="130">
        <v>34</v>
      </c>
      <c r="H30" s="130">
        <v>2</v>
      </c>
      <c r="I30" s="130">
        <v>68</v>
      </c>
      <c r="J30" s="130">
        <v>4</v>
      </c>
      <c r="K30" s="203">
        <f>J30*100/NPS_OS_8!N30</f>
        <v>1.1078428516052253E-3</v>
      </c>
    </row>
    <row r="31" spans="1:11" ht="12.75" customHeight="1" x14ac:dyDescent="0.2">
      <c r="A31" s="162">
        <v>25</v>
      </c>
      <c r="B31" s="130" t="s">
        <v>31</v>
      </c>
      <c r="C31" s="130">
        <v>0</v>
      </c>
      <c r="D31" s="130">
        <v>0</v>
      </c>
      <c r="E31" s="130">
        <v>3</v>
      </c>
      <c r="F31" s="130">
        <v>65.209999999999994</v>
      </c>
      <c r="G31" s="130">
        <v>148</v>
      </c>
      <c r="H31" s="130">
        <v>456.09000000000003</v>
      </c>
      <c r="I31" s="130">
        <v>185</v>
      </c>
      <c r="J31" s="130">
        <v>582.95000000000005</v>
      </c>
      <c r="K31" s="203">
        <f>J31*100/NPS_OS_8!N31</f>
        <v>20.318218256596147</v>
      </c>
    </row>
    <row r="32" spans="1:11" ht="12.75" customHeight="1" x14ac:dyDescent="0.2">
      <c r="A32" s="162">
        <v>26</v>
      </c>
      <c r="B32" s="130" t="s">
        <v>32</v>
      </c>
      <c r="C32" s="130">
        <v>0</v>
      </c>
      <c r="D32" s="130">
        <v>0</v>
      </c>
      <c r="E32" s="130">
        <v>4</v>
      </c>
      <c r="F32" s="130">
        <v>182.2</v>
      </c>
      <c r="G32" s="130">
        <v>9</v>
      </c>
      <c r="H32" s="130">
        <v>32.11</v>
      </c>
      <c r="I32" s="130">
        <v>17</v>
      </c>
      <c r="J32" s="130">
        <v>1063.0800000000002</v>
      </c>
      <c r="K32" s="203">
        <f>J32*100/NPS_OS_8!N32</f>
        <v>9.8974485497092903</v>
      </c>
    </row>
    <row r="33" spans="1:11" ht="12.75" customHeight="1" x14ac:dyDescent="0.2">
      <c r="A33" s="162">
        <v>27</v>
      </c>
      <c r="B33" s="130" t="s">
        <v>33</v>
      </c>
      <c r="C33" s="130">
        <v>0</v>
      </c>
      <c r="D33" s="130">
        <v>0</v>
      </c>
      <c r="E33" s="130">
        <v>2</v>
      </c>
      <c r="F33" s="130">
        <v>0.09</v>
      </c>
      <c r="G33" s="130">
        <v>7</v>
      </c>
      <c r="H33" s="130">
        <v>22.25</v>
      </c>
      <c r="I33" s="130">
        <v>27</v>
      </c>
      <c r="J33" s="130">
        <v>74.14</v>
      </c>
      <c r="K33" s="203">
        <f>J33*100/NPS_OS_8!N33</f>
        <v>0.9198111744527222</v>
      </c>
    </row>
    <row r="34" spans="1:11" ht="12.75" customHeight="1" x14ac:dyDescent="0.2">
      <c r="A34" s="162">
        <v>28</v>
      </c>
      <c r="B34" s="130" t="s">
        <v>34</v>
      </c>
      <c r="C34" s="130">
        <v>0</v>
      </c>
      <c r="D34" s="130">
        <v>0</v>
      </c>
      <c r="E34" s="130">
        <v>0</v>
      </c>
      <c r="F34" s="130">
        <v>0</v>
      </c>
      <c r="G34" s="130">
        <v>5871</v>
      </c>
      <c r="H34" s="130">
        <v>5273.1500000000005</v>
      </c>
      <c r="I34" s="130">
        <v>5871</v>
      </c>
      <c r="J34" s="130">
        <v>5273.1500000000005</v>
      </c>
      <c r="K34" s="203">
        <f>J34*100/NPS_OS_8!N34</f>
        <v>2.2523478766597615</v>
      </c>
    </row>
    <row r="35" spans="1:11" ht="12.75" customHeight="1" x14ac:dyDescent="0.2">
      <c r="A35" s="162">
        <v>29</v>
      </c>
      <c r="B35" s="130" t="s">
        <v>35</v>
      </c>
      <c r="C35" s="130">
        <v>0</v>
      </c>
      <c r="D35" s="130">
        <v>0</v>
      </c>
      <c r="E35" s="130">
        <v>9</v>
      </c>
      <c r="F35" s="130">
        <v>19.349999999999998</v>
      </c>
      <c r="G35" s="130">
        <v>9</v>
      </c>
      <c r="H35" s="130">
        <v>397.09000000000003</v>
      </c>
      <c r="I35" s="130">
        <v>18</v>
      </c>
      <c r="J35" s="130">
        <v>416.44</v>
      </c>
      <c r="K35" s="203">
        <f>J35*100/NPS_OS_8!N35</f>
        <v>53.196734923291139</v>
      </c>
    </row>
    <row r="36" spans="1:11" ht="12.75" customHeight="1" x14ac:dyDescent="0.2">
      <c r="A36" s="162">
        <v>30</v>
      </c>
      <c r="B36" s="130" t="s">
        <v>36</v>
      </c>
      <c r="C36" s="130">
        <v>0</v>
      </c>
      <c r="D36" s="130">
        <v>0</v>
      </c>
      <c r="E36" s="130">
        <v>1</v>
      </c>
      <c r="F36" s="130">
        <v>23.66</v>
      </c>
      <c r="G36" s="130">
        <v>402</v>
      </c>
      <c r="H36" s="130">
        <v>468.63</v>
      </c>
      <c r="I36" s="130">
        <v>412</v>
      </c>
      <c r="J36" s="130">
        <v>499.07000000000005</v>
      </c>
      <c r="K36" s="203">
        <f>J36*100/NPS_OS_8!N36</f>
        <v>3.3863561879184436</v>
      </c>
    </row>
    <row r="37" spans="1:11" ht="12.75" customHeight="1" x14ac:dyDescent="0.2">
      <c r="A37" s="162">
        <v>31</v>
      </c>
      <c r="B37" s="130" t="s">
        <v>37</v>
      </c>
      <c r="C37" s="130">
        <v>0</v>
      </c>
      <c r="D37" s="130">
        <v>0</v>
      </c>
      <c r="E37" s="130">
        <v>2</v>
      </c>
      <c r="F37" s="130">
        <v>5.48</v>
      </c>
      <c r="G37" s="130">
        <v>3</v>
      </c>
      <c r="H37" s="130">
        <v>3.04</v>
      </c>
      <c r="I37" s="130">
        <v>12</v>
      </c>
      <c r="J37" s="130">
        <v>23.150000000000002</v>
      </c>
      <c r="K37" s="203">
        <f>J37*100/NPS_OS_8!N37</f>
        <v>0.32268496190505397</v>
      </c>
    </row>
    <row r="38" spans="1:11" ht="12.75" customHeight="1" x14ac:dyDescent="0.2">
      <c r="A38" s="162">
        <v>32</v>
      </c>
      <c r="B38" s="130" t="s">
        <v>38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30">
        <v>0</v>
      </c>
      <c r="I38" s="130">
        <v>0</v>
      </c>
      <c r="J38" s="130">
        <v>0</v>
      </c>
      <c r="K38" s="203" t="e">
        <f>J38*100/NPS_OS_8!N38</f>
        <v>#DIV/0!</v>
      </c>
    </row>
    <row r="39" spans="1:11" ht="12.75" customHeight="1" x14ac:dyDescent="0.2">
      <c r="A39" s="162">
        <v>33</v>
      </c>
      <c r="B39" s="130" t="s">
        <v>39</v>
      </c>
      <c r="C39" s="130">
        <v>0</v>
      </c>
      <c r="D39" s="130">
        <v>0</v>
      </c>
      <c r="E39" s="130">
        <v>0</v>
      </c>
      <c r="F39" s="130">
        <v>0</v>
      </c>
      <c r="G39" s="130">
        <v>2</v>
      </c>
      <c r="H39" s="130">
        <v>46.7</v>
      </c>
      <c r="I39" s="130">
        <v>3</v>
      </c>
      <c r="J39" s="130">
        <v>46.96</v>
      </c>
      <c r="K39" s="203">
        <f>J39*100/NPS_OS_8!N39</f>
        <v>1.2405918701077063</v>
      </c>
    </row>
    <row r="40" spans="1:11" ht="12.75" customHeight="1" x14ac:dyDescent="0.2">
      <c r="A40" s="162">
        <v>34</v>
      </c>
      <c r="B40" s="130" t="s">
        <v>40</v>
      </c>
      <c r="C40" s="130">
        <v>0</v>
      </c>
      <c r="D40" s="130">
        <v>0</v>
      </c>
      <c r="E40" s="130">
        <v>14</v>
      </c>
      <c r="F40" s="130">
        <v>333.34</v>
      </c>
      <c r="G40" s="130">
        <v>876</v>
      </c>
      <c r="H40" s="130">
        <v>2001.1200000000001</v>
      </c>
      <c r="I40" s="130">
        <v>1019</v>
      </c>
      <c r="J40" s="130">
        <v>2671.5400000000004</v>
      </c>
      <c r="K40" s="203">
        <f>J40*100/NPS_OS_8!N40</f>
        <v>1.2444951189410207</v>
      </c>
    </row>
    <row r="41" spans="1:11" s="347" customFormat="1" ht="12.75" customHeight="1" x14ac:dyDescent="0.2">
      <c r="A41" s="153"/>
      <c r="B41" s="137" t="s">
        <v>106</v>
      </c>
      <c r="C41" s="137">
        <f>SUM(C19:C40)</f>
        <v>3</v>
      </c>
      <c r="D41" s="137">
        <f t="shared" ref="D41:J41" si="1">SUM(D19:D40)</f>
        <v>0</v>
      </c>
      <c r="E41" s="137">
        <f t="shared" si="1"/>
        <v>617</v>
      </c>
      <c r="F41" s="137">
        <f t="shared" si="1"/>
        <v>6866.6900000000005</v>
      </c>
      <c r="G41" s="137">
        <f t="shared" si="1"/>
        <v>90250</v>
      </c>
      <c r="H41" s="137">
        <f t="shared" si="1"/>
        <v>79143.570000000007</v>
      </c>
      <c r="I41" s="137">
        <f t="shared" si="1"/>
        <v>101113</v>
      </c>
      <c r="J41" s="137">
        <f t="shared" si="1"/>
        <v>100265.81000000001</v>
      </c>
      <c r="K41" s="204">
        <f>J41*100/NPS_OS_8!N41</f>
        <v>1.5207409223492721</v>
      </c>
    </row>
    <row r="42" spans="1:11" s="347" customFormat="1" ht="12.75" customHeight="1" x14ac:dyDescent="0.2">
      <c r="A42" s="153"/>
      <c r="B42" s="137" t="s">
        <v>42</v>
      </c>
      <c r="C42" s="189">
        <f>C41+C18</f>
        <v>37</v>
      </c>
      <c r="D42" s="189">
        <f t="shared" ref="D42:J42" si="2">D41+D18</f>
        <v>321.04999999999995</v>
      </c>
      <c r="E42" s="189">
        <f t="shared" si="2"/>
        <v>4995</v>
      </c>
      <c r="F42" s="189">
        <f t="shared" si="2"/>
        <v>23544.620000000003</v>
      </c>
      <c r="G42" s="189">
        <f t="shared" si="2"/>
        <v>239200</v>
      </c>
      <c r="H42" s="189">
        <f t="shared" si="2"/>
        <v>464316.10999999993</v>
      </c>
      <c r="I42" s="189">
        <f t="shared" si="2"/>
        <v>268950</v>
      </c>
      <c r="J42" s="189">
        <f t="shared" si="2"/>
        <v>520865.2</v>
      </c>
      <c r="K42" s="204">
        <f>J42*100/NPS_OS_8!N42</f>
        <v>2.658094744566756</v>
      </c>
    </row>
    <row r="43" spans="1:11" ht="12.75" customHeight="1" x14ac:dyDescent="0.2">
      <c r="A43" s="162">
        <v>35</v>
      </c>
      <c r="B43" s="130" t="s">
        <v>43</v>
      </c>
      <c r="C43" s="130">
        <v>0</v>
      </c>
      <c r="D43" s="130">
        <v>0</v>
      </c>
      <c r="E43" s="130">
        <v>1</v>
      </c>
      <c r="F43" s="130">
        <v>30</v>
      </c>
      <c r="G43" s="130">
        <v>301</v>
      </c>
      <c r="H43" s="130">
        <v>307.58999999999997</v>
      </c>
      <c r="I43" s="130">
        <v>821</v>
      </c>
      <c r="J43" s="130">
        <v>699.27</v>
      </c>
      <c r="K43" s="203">
        <f>J43*100/NPS_OS_8!N43</f>
        <v>1.0278758423232845</v>
      </c>
    </row>
    <row r="44" spans="1:11" ht="12.75" customHeight="1" x14ac:dyDescent="0.2">
      <c r="A44" s="162">
        <v>36</v>
      </c>
      <c r="B44" s="130" t="s">
        <v>44</v>
      </c>
      <c r="C44" s="130">
        <v>0</v>
      </c>
      <c r="D44" s="130">
        <v>0</v>
      </c>
      <c r="E44" s="130">
        <v>0</v>
      </c>
      <c r="F44" s="130">
        <v>0</v>
      </c>
      <c r="G44" s="130">
        <v>459</v>
      </c>
      <c r="H44" s="130">
        <v>675.56000000000017</v>
      </c>
      <c r="I44" s="130">
        <v>2942</v>
      </c>
      <c r="J44" s="130">
        <v>1385.8499999999997</v>
      </c>
      <c r="K44" s="203">
        <f>J44*100/NPS_OS_8!N44</f>
        <v>0.69900924638142847</v>
      </c>
    </row>
    <row r="45" spans="1:11" s="347" customFormat="1" ht="12.75" customHeight="1" x14ac:dyDescent="0.2">
      <c r="A45" s="153"/>
      <c r="B45" s="137" t="s">
        <v>45</v>
      </c>
      <c r="C45" s="137">
        <f>SUM(C43:C44)</f>
        <v>0</v>
      </c>
      <c r="D45" s="137">
        <f t="shared" ref="D45:J45" si="3">SUM(D43:D44)</f>
        <v>0</v>
      </c>
      <c r="E45" s="137">
        <f t="shared" si="3"/>
        <v>1</v>
      </c>
      <c r="F45" s="137">
        <f t="shared" si="3"/>
        <v>30</v>
      </c>
      <c r="G45" s="137">
        <f t="shared" si="3"/>
        <v>760</v>
      </c>
      <c r="H45" s="137">
        <f t="shared" si="3"/>
        <v>983.15000000000009</v>
      </c>
      <c r="I45" s="137">
        <f t="shared" si="3"/>
        <v>3763</v>
      </c>
      <c r="J45" s="137">
        <f t="shared" si="3"/>
        <v>2085.12</v>
      </c>
      <c r="K45" s="204">
        <f>J45*100/NPS_OS_8!N45</f>
        <v>0.78302670057509172</v>
      </c>
    </row>
    <row r="46" spans="1:11" ht="12.75" customHeight="1" x14ac:dyDescent="0.2">
      <c r="A46" s="162">
        <v>37</v>
      </c>
      <c r="B46" s="130" t="s">
        <v>46</v>
      </c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30">
        <v>20260</v>
      </c>
      <c r="I46" s="130">
        <v>0</v>
      </c>
      <c r="J46" s="130">
        <v>18256</v>
      </c>
      <c r="K46" s="203">
        <f>J46*100/NPS_OS_8!N46</f>
        <v>8.704524865303009</v>
      </c>
    </row>
    <row r="47" spans="1:11" s="347" customFormat="1" ht="12.75" customHeight="1" x14ac:dyDescent="0.2">
      <c r="A47" s="153"/>
      <c r="B47" s="137" t="s">
        <v>47</v>
      </c>
      <c r="C47" s="137">
        <f>C46</f>
        <v>0</v>
      </c>
      <c r="D47" s="137">
        <f t="shared" ref="D47:J47" si="4">D46</f>
        <v>0</v>
      </c>
      <c r="E47" s="137">
        <f t="shared" si="4"/>
        <v>0</v>
      </c>
      <c r="F47" s="137">
        <f t="shared" si="4"/>
        <v>0</v>
      </c>
      <c r="G47" s="137">
        <f t="shared" si="4"/>
        <v>0</v>
      </c>
      <c r="H47" s="137">
        <f t="shared" si="4"/>
        <v>20260</v>
      </c>
      <c r="I47" s="137">
        <f t="shared" si="4"/>
        <v>0</v>
      </c>
      <c r="J47" s="137">
        <f t="shared" si="4"/>
        <v>18256</v>
      </c>
      <c r="K47" s="204">
        <f>J47*100/NPS_OS_8!N47</f>
        <v>8.704524865303009</v>
      </c>
    </row>
    <row r="48" spans="1:11" ht="12.75" customHeight="1" x14ac:dyDescent="0.2">
      <c r="A48" s="162">
        <v>38</v>
      </c>
      <c r="B48" s="130" t="s">
        <v>48</v>
      </c>
      <c r="C48" s="130">
        <v>0</v>
      </c>
      <c r="D48" s="130">
        <v>0</v>
      </c>
      <c r="E48" s="130">
        <v>7</v>
      </c>
      <c r="F48" s="130">
        <v>124.94000000000001</v>
      </c>
      <c r="G48" s="130">
        <v>7408</v>
      </c>
      <c r="H48" s="130">
        <v>12595.520000000008</v>
      </c>
      <c r="I48" s="130">
        <v>8104</v>
      </c>
      <c r="J48" s="130">
        <v>13503.680000000002</v>
      </c>
      <c r="K48" s="203">
        <f>J48*100/NPS_OS_8!N48</f>
        <v>5.4036330209177263</v>
      </c>
    </row>
    <row r="49" spans="1:11" ht="12.75" customHeight="1" x14ac:dyDescent="0.2">
      <c r="A49" s="162">
        <v>39</v>
      </c>
      <c r="B49" s="130" t="s">
        <v>49</v>
      </c>
      <c r="C49" s="130">
        <v>0</v>
      </c>
      <c r="D49" s="130">
        <v>0</v>
      </c>
      <c r="E49" s="130">
        <v>2</v>
      </c>
      <c r="F49" s="130">
        <v>33.42</v>
      </c>
      <c r="G49" s="130">
        <v>1258</v>
      </c>
      <c r="H49" s="130">
        <v>3478.9199999999996</v>
      </c>
      <c r="I49" s="130">
        <v>1534</v>
      </c>
      <c r="J49" s="130">
        <v>3688.1800000000007</v>
      </c>
      <c r="K49" s="203">
        <f>J49*100/NPS_OS_8!N49</f>
        <v>14.01825857483686</v>
      </c>
    </row>
    <row r="50" spans="1:11" ht="12.75" customHeight="1" x14ac:dyDescent="0.2">
      <c r="A50" s="162">
        <v>40</v>
      </c>
      <c r="B50" s="130" t="s">
        <v>50</v>
      </c>
      <c r="C50" s="130">
        <v>0</v>
      </c>
      <c r="D50" s="130">
        <v>0</v>
      </c>
      <c r="E50" s="130">
        <v>0</v>
      </c>
      <c r="F50" s="130">
        <v>0</v>
      </c>
      <c r="G50" s="130">
        <v>64</v>
      </c>
      <c r="H50" s="130">
        <v>60.260000000000005</v>
      </c>
      <c r="I50" s="130">
        <v>35</v>
      </c>
      <c r="J50" s="130">
        <v>22.89</v>
      </c>
      <c r="K50" s="203">
        <f>J50*100/NPS_OS_8!N50</f>
        <v>0.90029498525073748</v>
      </c>
    </row>
    <row r="51" spans="1:11" ht="12.75" customHeight="1" x14ac:dyDescent="0.2">
      <c r="A51" s="162">
        <v>41</v>
      </c>
      <c r="B51" s="130" t="s">
        <v>51</v>
      </c>
      <c r="C51" s="130">
        <v>0</v>
      </c>
      <c r="D51" s="130">
        <v>0</v>
      </c>
      <c r="E51" s="130">
        <v>285</v>
      </c>
      <c r="F51" s="130">
        <v>225.30000000000004</v>
      </c>
      <c r="G51" s="130">
        <v>0</v>
      </c>
      <c r="H51" s="130">
        <v>0</v>
      </c>
      <c r="I51" s="130">
        <v>1591487</v>
      </c>
      <c r="J51" s="130">
        <v>0</v>
      </c>
      <c r="K51" s="203">
        <f>J51*100/NPS_OS_8!N51</f>
        <v>0</v>
      </c>
    </row>
    <row r="52" spans="1:11" ht="12.75" customHeight="1" x14ac:dyDescent="0.2">
      <c r="A52" s="162">
        <v>42</v>
      </c>
      <c r="B52" s="130" t="s">
        <v>52</v>
      </c>
      <c r="C52" s="130">
        <v>0</v>
      </c>
      <c r="D52" s="130">
        <v>0</v>
      </c>
      <c r="E52" s="130">
        <v>10</v>
      </c>
      <c r="F52" s="130">
        <v>139.98000000000002</v>
      </c>
      <c r="G52" s="130">
        <v>893</v>
      </c>
      <c r="H52" s="130">
        <v>413.02</v>
      </c>
      <c r="I52" s="130">
        <v>836</v>
      </c>
      <c r="J52" s="130">
        <v>535.29</v>
      </c>
      <c r="K52" s="203">
        <f>J52*100/NPS_OS_8!N52</f>
        <v>3.9551412254886387</v>
      </c>
    </row>
    <row r="53" spans="1:11" ht="12.75" customHeight="1" x14ac:dyDescent="0.2">
      <c r="A53" s="162">
        <v>43</v>
      </c>
      <c r="B53" s="130" t="s">
        <v>1012</v>
      </c>
      <c r="C53" s="130">
        <v>0</v>
      </c>
      <c r="D53" s="130">
        <v>0</v>
      </c>
      <c r="E53" s="130">
        <v>1</v>
      </c>
      <c r="F53" s="130">
        <v>25.41</v>
      </c>
      <c r="G53" s="130">
        <v>40</v>
      </c>
      <c r="H53" s="130">
        <v>120.74000000000001</v>
      </c>
      <c r="I53" s="130">
        <v>45</v>
      </c>
      <c r="J53" s="130">
        <v>151.70000000000002</v>
      </c>
      <c r="K53" s="203">
        <f>J53*100/NPS_OS_8!N53</f>
        <v>0.74413594387537374</v>
      </c>
    </row>
    <row r="54" spans="1:11" ht="12.75" customHeight="1" x14ac:dyDescent="0.2">
      <c r="A54" s="162">
        <v>44</v>
      </c>
      <c r="B54" s="130" t="s">
        <v>53</v>
      </c>
      <c r="C54" s="130">
        <v>0</v>
      </c>
      <c r="D54" s="130">
        <v>0</v>
      </c>
      <c r="E54" s="130">
        <v>3</v>
      </c>
      <c r="F54" s="130">
        <v>32.43</v>
      </c>
      <c r="G54" s="130">
        <v>815</v>
      </c>
      <c r="H54" s="130">
        <v>267.22999999999996</v>
      </c>
      <c r="I54" s="130">
        <v>177</v>
      </c>
      <c r="J54" s="130">
        <v>766.92000000000007</v>
      </c>
      <c r="K54" s="203">
        <f>J54*100/NPS_OS_8!N54</f>
        <v>5.9847688522325813</v>
      </c>
    </row>
    <row r="55" spans="1:11" ht="12.75" customHeight="1" x14ac:dyDescent="0.2">
      <c r="A55" s="162">
        <v>44</v>
      </c>
      <c r="B55" s="130" t="s">
        <v>54</v>
      </c>
      <c r="C55" s="130">
        <v>0</v>
      </c>
      <c r="D55" s="130">
        <v>0</v>
      </c>
      <c r="E55" s="130">
        <v>2</v>
      </c>
      <c r="F55" s="130">
        <v>0.84</v>
      </c>
      <c r="G55" s="130">
        <v>66</v>
      </c>
      <c r="H55" s="130">
        <v>16.510000000000002</v>
      </c>
      <c r="I55" s="130">
        <v>0</v>
      </c>
      <c r="J55" s="130">
        <v>0</v>
      </c>
      <c r="K55" s="203">
        <f>J55*100/NPS_OS_8!N55</f>
        <v>0</v>
      </c>
    </row>
    <row r="56" spans="1:11" ht="12.75" customHeight="1" x14ac:dyDescent="0.2">
      <c r="A56" s="162">
        <v>45</v>
      </c>
      <c r="B56" s="130" t="s">
        <v>55</v>
      </c>
      <c r="C56" s="130">
        <v>0</v>
      </c>
      <c r="D56" s="130">
        <v>0</v>
      </c>
      <c r="E56" s="130">
        <v>0</v>
      </c>
      <c r="F56" s="130">
        <v>0</v>
      </c>
      <c r="G56" s="130">
        <v>19</v>
      </c>
      <c r="H56" s="130">
        <v>0.96000000000000008</v>
      </c>
      <c r="I56" s="130">
        <v>6</v>
      </c>
      <c r="J56" s="130">
        <v>0.43000000000000005</v>
      </c>
      <c r="K56" s="203">
        <f>J56*100/NPS_OS_8!N56</f>
        <v>2.697616060225847</v>
      </c>
    </row>
    <row r="57" spans="1:11" s="347" customFormat="1" ht="12.75" customHeight="1" x14ac:dyDescent="0.2">
      <c r="A57" s="153"/>
      <c r="B57" s="137" t="s">
        <v>56</v>
      </c>
      <c r="C57" s="137">
        <f>SUM(C48:C56)</f>
        <v>0</v>
      </c>
      <c r="D57" s="137">
        <f t="shared" ref="D57:J57" si="5">SUM(D48:D56)</f>
        <v>0</v>
      </c>
      <c r="E57" s="137">
        <f t="shared" si="5"/>
        <v>310</v>
      </c>
      <c r="F57" s="137">
        <f t="shared" si="5"/>
        <v>582.32000000000005</v>
      </c>
      <c r="G57" s="137">
        <f t="shared" si="5"/>
        <v>10563</v>
      </c>
      <c r="H57" s="137">
        <f t="shared" si="5"/>
        <v>16953.160000000007</v>
      </c>
      <c r="I57" s="137">
        <f t="shared" si="5"/>
        <v>1602224</v>
      </c>
      <c r="J57" s="137">
        <f t="shared" si="5"/>
        <v>18669.090000000004</v>
      </c>
      <c r="K57" s="204">
        <f>J57*100/NPS_OS_8!N57</f>
        <v>5.6189667278954207</v>
      </c>
    </row>
    <row r="58" spans="1:11" s="347" customFormat="1" ht="12.75" customHeight="1" x14ac:dyDescent="0.2">
      <c r="A58" s="129"/>
      <c r="B58" s="189" t="s">
        <v>6</v>
      </c>
      <c r="C58" s="137">
        <f>C57+C47+C45+C42</f>
        <v>37</v>
      </c>
      <c r="D58" s="137">
        <f t="shared" ref="D58:J58" si="6">D57+D47+D45+D42</f>
        <v>321.04999999999995</v>
      </c>
      <c r="E58" s="137">
        <f t="shared" si="6"/>
        <v>5306</v>
      </c>
      <c r="F58" s="137">
        <f t="shared" si="6"/>
        <v>24156.940000000002</v>
      </c>
      <c r="G58" s="137">
        <f t="shared" si="6"/>
        <v>250523</v>
      </c>
      <c r="H58" s="137">
        <f t="shared" si="6"/>
        <v>502512.41999999993</v>
      </c>
      <c r="I58" s="137">
        <f t="shared" si="6"/>
        <v>1874937</v>
      </c>
      <c r="J58" s="137">
        <f t="shared" si="6"/>
        <v>559875.41</v>
      </c>
      <c r="K58" s="204">
        <f>J58*100/NPS_OS_8!N58</f>
        <v>2.7439889444157428</v>
      </c>
    </row>
    <row r="59" spans="1:11" ht="12.75" customHeight="1" x14ac:dyDescent="0.2">
      <c r="A59" s="205"/>
      <c r="B59" s="205"/>
      <c r="C59" s="205"/>
      <c r="D59" s="185" t="s">
        <v>1059</v>
      </c>
      <c r="E59" s="205"/>
      <c r="F59" s="205"/>
      <c r="G59" s="205"/>
      <c r="H59" s="205"/>
      <c r="I59" s="205"/>
      <c r="J59" s="205"/>
      <c r="K59" s="205"/>
    </row>
    <row r="60" spans="1:11" ht="12.75" customHeight="1" x14ac:dyDescent="0.2">
      <c r="A60" s="205"/>
      <c r="B60" s="205"/>
      <c r="C60" s="205"/>
      <c r="D60" s="205"/>
      <c r="E60" s="205"/>
      <c r="F60" s="205"/>
      <c r="G60" s="205"/>
      <c r="H60" s="205"/>
      <c r="I60" s="205"/>
      <c r="J60" s="205"/>
      <c r="K60" s="205"/>
    </row>
    <row r="61" spans="1:11" ht="12.75" customHeight="1" x14ac:dyDescent="0.2">
      <c r="A61" s="205"/>
      <c r="B61" s="205"/>
      <c r="C61" s="205"/>
      <c r="D61" s="205"/>
      <c r="E61" s="205"/>
      <c r="F61" s="205"/>
      <c r="G61" s="205"/>
      <c r="H61" s="205"/>
      <c r="I61" s="205"/>
      <c r="J61" s="205"/>
      <c r="K61" s="205"/>
    </row>
    <row r="62" spans="1:11" ht="12.75" customHeight="1" x14ac:dyDescent="0.2">
      <c r="A62" s="205"/>
      <c r="B62" s="205"/>
      <c r="C62" s="205"/>
      <c r="D62" s="205"/>
      <c r="E62" s="205"/>
      <c r="F62" s="205"/>
      <c r="G62" s="205"/>
      <c r="H62" s="205"/>
      <c r="I62" s="205"/>
      <c r="J62" s="205"/>
      <c r="K62" s="205"/>
    </row>
    <row r="63" spans="1:11" ht="12.75" customHeight="1" x14ac:dyDescent="0.2">
      <c r="A63" s="205"/>
      <c r="B63" s="205"/>
      <c r="C63" s="205"/>
      <c r="D63" s="205"/>
      <c r="E63" s="205"/>
      <c r="F63" s="205"/>
      <c r="G63" s="205"/>
      <c r="H63" s="205"/>
      <c r="I63" s="205"/>
      <c r="J63" s="205"/>
      <c r="K63" s="205"/>
    </row>
    <row r="64" spans="1:11" ht="12.75" customHeight="1" x14ac:dyDescent="0.2">
      <c r="A64" s="205"/>
      <c r="B64" s="205"/>
      <c r="C64" s="205"/>
      <c r="D64" s="205"/>
      <c r="E64" s="205"/>
      <c r="F64" s="205"/>
      <c r="G64" s="205"/>
      <c r="H64" s="205"/>
      <c r="I64" s="205"/>
      <c r="J64" s="205"/>
      <c r="K64" s="205"/>
    </row>
    <row r="65" spans="1:11" ht="12.75" customHeight="1" x14ac:dyDescent="0.2">
      <c r="A65" s="205"/>
      <c r="B65" s="205"/>
      <c r="C65" s="205"/>
      <c r="D65" s="205"/>
      <c r="E65" s="205"/>
      <c r="F65" s="205"/>
      <c r="G65" s="205"/>
      <c r="H65" s="205"/>
      <c r="I65" s="205"/>
      <c r="J65" s="205"/>
      <c r="K65" s="205"/>
    </row>
    <row r="66" spans="1:11" ht="12.75" customHeight="1" x14ac:dyDescent="0.2">
      <c r="A66" s="205"/>
      <c r="B66" s="205"/>
      <c r="C66" s="205"/>
      <c r="D66" s="205"/>
      <c r="E66" s="205"/>
      <c r="F66" s="205"/>
      <c r="G66" s="205"/>
      <c r="H66" s="205"/>
      <c r="I66" s="205"/>
      <c r="J66" s="205"/>
      <c r="K66" s="205"/>
    </row>
    <row r="67" spans="1:11" ht="12.75" customHeight="1" x14ac:dyDescent="0.2">
      <c r="A67" s="205"/>
      <c r="B67" s="205"/>
      <c r="C67" s="205"/>
      <c r="D67" s="205"/>
      <c r="E67" s="205"/>
      <c r="F67" s="205"/>
      <c r="G67" s="205"/>
      <c r="H67" s="205"/>
      <c r="I67" s="205"/>
      <c r="J67" s="205"/>
      <c r="K67" s="205"/>
    </row>
    <row r="68" spans="1:11" ht="12.75" customHeight="1" x14ac:dyDescent="0.2">
      <c r="A68" s="205"/>
      <c r="B68" s="205"/>
      <c r="C68" s="205"/>
      <c r="D68" s="205"/>
      <c r="E68" s="205"/>
      <c r="F68" s="205"/>
      <c r="G68" s="205"/>
      <c r="H68" s="205"/>
      <c r="I68" s="205"/>
      <c r="J68" s="205"/>
      <c r="K68" s="205"/>
    </row>
    <row r="69" spans="1:11" ht="12.75" customHeight="1" x14ac:dyDescent="0.2">
      <c r="A69" s="205"/>
      <c r="B69" s="205"/>
      <c r="C69" s="205"/>
      <c r="D69" s="205"/>
      <c r="E69" s="205"/>
      <c r="F69" s="205"/>
      <c r="G69" s="205"/>
      <c r="H69" s="205"/>
      <c r="I69" s="205"/>
      <c r="J69" s="205"/>
      <c r="K69" s="205"/>
    </row>
    <row r="70" spans="1:11" ht="12.75" customHeight="1" x14ac:dyDescent="0.2">
      <c r="A70" s="205"/>
      <c r="B70" s="205"/>
      <c r="C70" s="205"/>
      <c r="D70" s="205"/>
      <c r="E70" s="205"/>
      <c r="F70" s="205"/>
      <c r="G70" s="205"/>
      <c r="H70" s="205"/>
      <c r="I70" s="205"/>
      <c r="J70" s="205"/>
      <c r="K70" s="205"/>
    </row>
    <row r="71" spans="1:11" ht="12.75" customHeight="1" x14ac:dyDescent="0.2">
      <c r="A71" s="205"/>
      <c r="B71" s="205"/>
      <c r="C71" s="205"/>
      <c r="D71" s="205"/>
      <c r="E71" s="205"/>
      <c r="F71" s="205"/>
      <c r="G71" s="205"/>
      <c r="H71" s="205"/>
      <c r="I71" s="205"/>
      <c r="J71" s="205"/>
      <c r="K71" s="205"/>
    </row>
    <row r="72" spans="1:11" ht="12.75" customHeight="1" x14ac:dyDescent="0.2">
      <c r="A72" s="205"/>
      <c r="B72" s="205"/>
      <c r="C72" s="205"/>
      <c r="D72" s="205"/>
      <c r="E72" s="205"/>
      <c r="F72" s="205"/>
      <c r="G72" s="205"/>
      <c r="H72" s="205"/>
      <c r="I72" s="205"/>
      <c r="J72" s="205"/>
      <c r="K72" s="205"/>
    </row>
    <row r="73" spans="1:11" ht="12.75" customHeight="1" x14ac:dyDescent="0.2">
      <c r="A73" s="205"/>
      <c r="B73" s="205"/>
      <c r="C73" s="205"/>
      <c r="D73" s="205"/>
      <c r="E73" s="205"/>
      <c r="F73" s="205"/>
      <c r="G73" s="205"/>
      <c r="H73" s="205"/>
      <c r="I73" s="205"/>
      <c r="J73" s="205"/>
      <c r="K73" s="205"/>
    </row>
    <row r="74" spans="1:11" ht="12.75" customHeight="1" x14ac:dyDescent="0.2">
      <c r="A74" s="205"/>
      <c r="B74" s="205"/>
      <c r="C74" s="205"/>
      <c r="D74" s="205"/>
      <c r="E74" s="205"/>
      <c r="F74" s="205"/>
      <c r="G74" s="205"/>
      <c r="H74" s="205"/>
      <c r="I74" s="205"/>
      <c r="J74" s="205"/>
      <c r="K74" s="205"/>
    </row>
    <row r="75" spans="1:11" ht="12.75" customHeight="1" x14ac:dyDescent="0.2">
      <c r="A75" s="205"/>
      <c r="B75" s="205"/>
      <c r="C75" s="205"/>
      <c r="D75" s="205"/>
      <c r="E75" s="205"/>
      <c r="F75" s="205"/>
      <c r="G75" s="205"/>
      <c r="H75" s="205"/>
      <c r="I75" s="205"/>
      <c r="J75" s="205"/>
      <c r="K75" s="205"/>
    </row>
    <row r="76" spans="1:11" ht="12.75" customHeight="1" x14ac:dyDescent="0.2">
      <c r="A76" s="205"/>
      <c r="B76" s="205"/>
      <c r="C76" s="205"/>
      <c r="D76" s="205"/>
      <c r="E76" s="205"/>
      <c r="F76" s="205"/>
      <c r="G76" s="205"/>
      <c r="H76" s="205"/>
      <c r="I76" s="205"/>
      <c r="J76" s="205"/>
      <c r="K76" s="205"/>
    </row>
    <row r="77" spans="1:11" ht="12.75" customHeight="1" x14ac:dyDescent="0.2">
      <c r="A77" s="205"/>
      <c r="B77" s="205"/>
      <c r="C77" s="205"/>
      <c r="D77" s="205"/>
      <c r="E77" s="205"/>
      <c r="F77" s="205"/>
      <c r="G77" s="205"/>
      <c r="H77" s="205"/>
      <c r="I77" s="205"/>
      <c r="J77" s="205"/>
      <c r="K77" s="205"/>
    </row>
    <row r="78" spans="1:11" ht="12.75" customHeight="1" x14ac:dyDescent="0.2">
      <c r="A78" s="205"/>
      <c r="B78" s="205"/>
      <c r="C78" s="205"/>
      <c r="D78" s="205"/>
      <c r="E78" s="205"/>
      <c r="F78" s="205"/>
      <c r="G78" s="205"/>
      <c r="H78" s="205"/>
      <c r="I78" s="205"/>
      <c r="J78" s="205"/>
      <c r="K78" s="205"/>
    </row>
    <row r="79" spans="1:11" ht="12.75" customHeight="1" x14ac:dyDescent="0.2">
      <c r="A79" s="205"/>
      <c r="B79" s="205"/>
      <c r="C79" s="205"/>
      <c r="D79" s="205"/>
      <c r="E79" s="205"/>
      <c r="F79" s="205"/>
      <c r="G79" s="205"/>
      <c r="H79" s="205"/>
      <c r="I79" s="205"/>
      <c r="J79" s="205"/>
      <c r="K79" s="205"/>
    </row>
    <row r="80" spans="1:11" ht="12.75" customHeight="1" x14ac:dyDescent="0.2">
      <c r="A80" s="205"/>
      <c r="B80" s="205"/>
      <c r="C80" s="205"/>
      <c r="D80" s="205"/>
      <c r="E80" s="205"/>
      <c r="F80" s="205"/>
      <c r="G80" s="205"/>
      <c r="H80" s="205"/>
      <c r="I80" s="205"/>
      <c r="J80" s="205"/>
      <c r="K80" s="205"/>
    </row>
    <row r="81" spans="1:11" ht="12.75" customHeight="1" x14ac:dyDescent="0.2">
      <c r="A81" s="205"/>
      <c r="B81" s="205"/>
      <c r="C81" s="205"/>
      <c r="D81" s="205"/>
      <c r="E81" s="205"/>
      <c r="F81" s="205"/>
      <c r="G81" s="205"/>
      <c r="H81" s="205"/>
      <c r="I81" s="205"/>
      <c r="J81" s="205"/>
      <c r="K81" s="205"/>
    </row>
    <row r="82" spans="1:11" ht="12.75" customHeight="1" x14ac:dyDescent="0.2">
      <c r="A82" s="205"/>
      <c r="B82" s="205"/>
      <c r="C82" s="205"/>
      <c r="D82" s="205"/>
      <c r="E82" s="205"/>
      <c r="F82" s="205"/>
      <c r="G82" s="205"/>
      <c r="H82" s="205"/>
      <c r="I82" s="205"/>
      <c r="J82" s="205"/>
      <c r="K82" s="205"/>
    </row>
    <row r="83" spans="1:11" ht="12.75" customHeight="1" x14ac:dyDescent="0.2">
      <c r="A83" s="205"/>
      <c r="B83" s="205"/>
      <c r="C83" s="205"/>
      <c r="D83" s="205"/>
      <c r="E83" s="205"/>
      <c r="F83" s="205"/>
      <c r="G83" s="205"/>
      <c r="H83" s="205"/>
      <c r="I83" s="205"/>
      <c r="J83" s="205"/>
      <c r="K83" s="205"/>
    </row>
    <row r="84" spans="1:11" ht="12.75" customHeight="1" x14ac:dyDescent="0.2">
      <c r="A84" s="205"/>
      <c r="B84" s="205"/>
      <c r="C84" s="205"/>
      <c r="D84" s="205"/>
      <c r="E84" s="205"/>
      <c r="F84" s="205"/>
      <c r="G84" s="205"/>
      <c r="H84" s="205"/>
      <c r="I84" s="205"/>
      <c r="J84" s="205"/>
      <c r="K84" s="205"/>
    </row>
    <row r="85" spans="1:11" ht="12.75" customHeight="1" x14ac:dyDescent="0.2">
      <c r="A85" s="205"/>
      <c r="B85" s="205"/>
      <c r="C85" s="205"/>
      <c r="D85" s="205"/>
      <c r="E85" s="205"/>
      <c r="F85" s="205"/>
      <c r="G85" s="205"/>
      <c r="H85" s="205"/>
      <c r="I85" s="205"/>
      <c r="J85" s="205"/>
      <c r="K85" s="205"/>
    </row>
    <row r="86" spans="1:11" ht="12.75" customHeight="1" x14ac:dyDescent="0.2">
      <c r="A86" s="205"/>
      <c r="B86" s="205"/>
      <c r="C86" s="205"/>
      <c r="D86" s="205"/>
      <c r="E86" s="205"/>
      <c r="F86" s="205"/>
      <c r="G86" s="205"/>
      <c r="H86" s="205"/>
      <c r="I86" s="205"/>
      <c r="J86" s="205"/>
      <c r="K86" s="205"/>
    </row>
    <row r="87" spans="1:11" ht="12.75" customHeight="1" x14ac:dyDescent="0.2">
      <c r="A87" s="205"/>
      <c r="B87" s="205"/>
      <c r="C87" s="205"/>
      <c r="D87" s="205"/>
      <c r="E87" s="205"/>
      <c r="F87" s="205"/>
      <c r="G87" s="205"/>
      <c r="H87" s="205"/>
      <c r="I87" s="205"/>
      <c r="J87" s="205"/>
      <c r="K87" s="205"/>
    </row>
    <row r="88" spans="1:11" ht="12.75" customHeight="1" x14ac:dyDescent="0.2">
      <c r="A88" s="205"/>
      <c r="B88" s="205"/>
      <c r="C88" s="205"/>
      <c r="D88" s="205"/>
      <c r="E88" s="205"/>
      <c r="F88" s="205"/>
      <c r="G88" s="205"/>
      <c r="H88" s="205"/>
      <c r="I88" s="205"/>
      <c r="J88" s="205"/>
      <c r="K88" s="205"/>
    </row>
    <row r="89" spans="1:11" ht="12.75" customHeight="1" x14ac:dyDescent="0.2">
      <c r="A89" s="205"/>
      <c r="B89" s="205"/>
      <c r="C89" s="205"/>
      <c r="D89" s="205"/>
      <c r="E89" s="205"/>
      <c r="F89" s="205"/>
      <c r="G89" s="205"/>
      <c r="H89" s="205"/>
      <c r="I89" s="205"/>
      <c r="J89" s="205"/>
      <c r="K89" s="205"/>
    </row>
    <row r="90" spans="1:11" ht="12.75" customHeight="1" x14ac:dyDescent="0.2">
      <c r="A90" s="205"/>
      <c r="B90" s="205"/>
      <c r="C90" s="205"/>
      <c r="D90" s="205"/>
      <c r="E90" s="205"/>
      <c r="F90" s="205"/>
      <c r="G90" s="205"/>
      <c r="H90" s="205"/>
      <c r="I90" s="205"/>
      <c r="J90" s="205"/>
      <c r="K90" s="205"/>
    </row>
    <row r="91" spans="1:11" ht="12.75" customHeight="1" x14ac:dyDescent="0.2">
      <c r="A91" s="205"/>
      <c r="B91" s="205"/>
      <c r="C91" s="205"/>
      <c r="D91" s="205"/>
      <c r="E91" s="205"/>
      <c r="F91" s="205"/>
      <c r="G91" s="205"/>
      <c r="H91" s="205"/>
      <c r="I91" s="205"/>
      <c r="J91" s="205"/>
      <c r="K91" s="205"/>
    </row>
    <row r="92" spans="1:11" ht="12.75" customHeight="1" x14ac:dyDescent="0.2">
      <c r="A92" s="205"/>
      <c r="B92" s="205"/>
      <c r="C92" s="205"/>
      <c r="D92" s="205"/>
      <c r="E92" s="205"/>
      <c r="F92" s="205"/>
      <c r="G92" s="205"/>
      <c r="H92" s="205"/>
      <c r="I92" s="205"/>
      <c r="J92" s="205"/>
      <c r="K92" s="205"/>
    </row>
    <row r="93" spans="1:11" ht="12.75" customHeight="1" x14ac:dyDescent="0.2">
      <c r="A93" s="205"/>
      <c r="B93" s="205"/>
      <c r="C93" s="205"/>
      <c r="D93" s="205"/>
      <c r="E93" s="205"/>
      <c r="F93" s="205"/>
      <c r="G93" s="205"/>
      <c r="H93" s="205"/>
      <c r="I93" s="205"/>
      <c r="J93" s="205"/>
      <c r="K93" s="205"/>
    </row>
    <row r="94" spans="1:11" ht="12.75" customHeight="1" x14ac:dyDescent="0.2">
      <c r="A94" s="205"/>
      <c r="B94" s="205"/>
      <c r="C94" s="205"/>
      <c r="D94" s="205"/>
      <c r="E94" s="205"/>
      <c r="F94" s="205"/>
      <c r="G94" s="205"/>
      <c r="H94" s="205"/>
      <c r="I94" s="205"/>
      <c r="J94" s="205"/>
      <c r="K94" s="205"/>
    </row>
    <row r="95" spans="1:11" ht="12.75" customHeight="1" x14ac:dyDescent="0.2">
      <c r="A95" s="205"/>
      <c r="B95" s="205"/>
      <c r="C95" s="205"/>
      <c r="D95" s="205"/>
      <c r="E95" s="205"/>
      <c r="F95" s="205"/>
      <c r="G95" s="205"/>
      <c r="H95" s="205"/>
      <c r="I95" s="205"/>
      <c r="J95" s="205"/>
      <c r="K95" s="205"/>
    </row>
    <row r="96" spans="1:11" ht="12.75" customHeight="1" x14ac:dyDescent="0.2">
      <c r="A96" s="205"/>
      <c r="B96" s="205"/>
      <c r="C96" s="205"/>
      <c r="D96" s="205"/>
      <c r="E96" s="205"/>
      <c r="F96" s="205"/>
      <c r="G96" s="205"/>
      <c r="H96" s="205"/>
      <c r="I96" s="205"/>
      <c r="J96" s="205"/>
      <c r="K96" s="205"/>
    </row>
    <row r="97" spans="1:11" ht="12.75" customHeight="1" x14ac:dyDescent="0.2">
      <c r="A97" s="205"/>
      <c r="B97" s="205"/>
      <c r="C97" s="205"/>
      <c r="D97" s="205"/>
      <c r="E97" s="205"/>
      <c r="F97" s="205"/>
      <c r="G97" s="205"/>
      <c r="H97" s="205"/>
      <c r="I97" s="205"/>
      <c r="J97" s="205"/>
      <c r="K97" s="205"/>
    </row>
    <row r="98" spans="1:11" ht="12.75" customHeight="1" x14ac:dyDescent="0.2">
      <c r="A98" s="205"/>
      <c r="B98" s="205"/>
      <c r="C98" s="205"/>
      <c r="D98" s="205"/>
      <c r="E98" s="205"/>
      <c r="F98" s="205"/>
      <c r="G98" s="205"/>
      <c r="H98" s="205"/>
      <c r="I98" s="205"/>
      <c r="J98" s="205"/>
      <c r="K98" s="205"/>
    </row>
    <row r="99" spans="1:11" ht="12.75" customHeight="1" x14ac:dyDescent="0.2">
      <c r="A99" s="205"/>
      <c r="B99" s="205"/>
      <c r="C99" s="205"/>
      <c r="D99" s="205"/>
      <c r="E99" s="205"/>
      <c r="F99" s="205"/>
      <c r="G99" s="205"/>
      <c r="H99" s="205"/>
      <c r="I99" s="205"/>
      <c r="J99" s="205"/>
      <c r="K99" s="205"/>
    </row>
    <row r="100" spans="1:11" ht="12.75" customHeight="1" x14ac:dyDescent="0.2">
      <c r="A100" s="205"/>
      <c r="B100" s="205"/>
      <c r="C100" s="205"/>
      <c r="D100" s="205"/>
      <c r="E100" s="205"/>
      <c r="F100" s="205"/>
      <c r="G100" s="205"/>
      <c r="H100" s="205"/>
      <c r="I100" s="205"/>
      <c r="J100" s="205"/>
      <c r="K100" s="205"/>
    </row>
    <row r="101" spans="1:11" ht="12.75" customHeight="1" x14ac:dyDescent="0.2">
      <c r="A101" s="205"/>
      <c r="B101" s="205"/>
      <c r="C101" s="205"/>
      <c r="D101" s="205"/>
      <c r="E101" s="205"/>
      <c r="F101" s="205"/>
      <c r="G101" s="205"/>
      <c r="H101" s="205"/>
      <c r="I101" s="205"/>
      <c r="J101" s="205"/>
      <c r="K101" s="205"/>
    </row>
  </sheetData>
  <mergeCells count="9">
    <mergeCell ref="A1:K1"/>
    <mergeCell ref="A2:K2"/>
    <mergeCell ref="G4:H4"/>
    <mergeCell ref="G3:H3"/>
    <mergeCell ref="A4:A5"/>
    <mergeCell ref="B4:B5"/>
    <mergeCell ref="I4:J4"/>
    <mergeCell ref="E4:F4"/>
    <mergeCell ref="C4:D4"/>
  </mergeCells>
  <pageMargins left="1.1811023622047245" right="0.43307086614173229" top="0.51181102362204722" bottom="0.23622047244094491" header="0" footer="0"/>
  <pageSetup scale="8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BFDF"/>
  </sheetPr>
  <dimension ref="A1:AK101"/>
  <sheetViews>
    <sheetView view="pageBreakPreview" zoomScale="60"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N60" sqref="N60"/>
    </sheetView>
  </sheetViews>
  <sheetFormatPr defaultColWidth="14.42578125" defaultRowHeight="15" customHeight="1" x14ac:dyDescent="0.2"/>
  <cols>
    <col min="1" max="1" width="4.140625" style="356" customWidth="1"/>
    <col min="2" max="2" width="20.5703125" style="356" customWidth="1"/>
    <col min="3" max="3" width="7.140625" style="356" customWidth="1"/>
    <col min="4" max="4" width="7.5703125" style="356" customWidth="1"/>
    <col min="5" max="5" width="7" style="356" customWidth="1"/>
    <col min="6" max="6" width="7.85546875" style="356" customWidth="1"/>
    <col min="7" max="7" width="7" style="356" customWidth="1"/>
    <col min="8" max="8" width="6" style="356" customWidth="1"/>
    <col min="9" max="10" width="6.85546875" style="356" customWidth="1"/>
    <col min="11" max="11" width="7" style="356" customWidth="1"/>
    <col min="12" max="12" width="6.85546875" style="356" customWidth="1"/>
    <col min="13" max="13" width="7" style="356" customWidth="1"/>
    <col min="14" max="16" width="7.85546875" style="356" customWidth="1"/>
    <col min="17" max="17" width="7" style="356" customWidth="1"/>
    <col min="18" max="18" width="6.5703125" style="356" customWidth="1"/>
    <col min="19" max="19" width="5.5703125" style="356" customWidth="1"/>
    <col min="20" max="21" width="7" style="356" customWidth="1"/>
    <col min="22" max="22" width="6.85546875" style="356" customWidth="1"/>
    <col min="23" max="23" width="7" style="356" customWidth="1"/>
    <col min="24" max="24" width="7.140625" style="356" customWidth="1"/>
    <col min="25" max="25" width="7" style="356" customWidth="1"/>
    <col min="26" max="27" width="7.140625" style="356" customWidth="1"/>
    <col min="28" max="28" width="7" style="356" customWidth="1"/>
    <col min="29" max="29" width="7.140625" style="356" customWidth="1"/>
    <col min="30" max="30" width="7" style="356" customWidth="1"/>
    <col min="31" max="32" width="7.140625" style="356" customWidth="1"/>
    <col min="33" max="33" width="7" style="356" customWidth="1"/>
    <col min="34" max="34" width="7.140625" style="356" customWidth="1"/>
    <col min="35" max="35" width="7" style="356" customWidth="1"/>
    <col min="36" max="37" width="7.140625" style="356" customWidth="1"/>
    <col min="38" max="16384" width="14.42578125" style="356"/>
  </cols>
  <sheetData>
    <row r="1" spans="1:37" ht="18.75" customHeight="1" x14ac:dyDescent="0.2">
      <c r="A1" s="446" t="s">
        <v>1039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  <c r="X1" s="387"/>
      <c r="Y1" s="387"/>
      <c r="Z1" s="387"/>
      <c r="AA1" s="387"/>
      <c r="AB1" s="187"/>
      <c r="AC1" s="185"/>
    </row>
    <row r="2" spans="1:37" ht="12.75" customHeight="1" x14ac:dyDescent="0.2">
      <c r="A2" s="447" t="s">
        <v>161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187"/>
      <c r="AC2" s="185"/>
    </row>
    <row r="3" spans="1:37" ht="14.25" customHeight="1" x14ac:dyDescent="0.2">
      <c r="A3" s="209"/>
      <c r="B3" s="307" t="s">
        <v>61</v>
      </c>
      <c r="C3" s="448" t="s">
        <v>162</v>
      </c>
      <c r="D3" s="449"/>
      <c r="E3" s="449"/>
      <c r="F3" s="449"/>
      <c r="G3" s="450"/>
      <c r="H3" s="448" t="s">
        <v>163</v>
      </c>
      <c r="I3" s="449"/>
      <c r="J3" s="449"/>
      <c r="K3" s="449"/>
      <c r="L3" s="450"/>
      <c r="M3" s="448" t="s">
        <v>164</v>
      </c>
      <c r="N3" s="449"/>
      <c r="O3" s="449"/>
      <c r="P3" s="449"/>
      <c r="Q3" s="450"/>
      <c r="R3" s="453" t="s">
        <v>1001</v>
      </c>
      <c r="S3" s="449"/>
      <c r="T3" s="449"/>
      <c r="U3" s="449"/>
      <c r="V3" s="450"/>
      <c r="W3" s="448" t="s">
        <v>165</v>
      </c>
      <c r="X3" s="449"/>
      <c r="Y3" s="449"/>
      <c r="Z3" s="449"/>
      <c r="AA3" s="450"/>
      <c r="AB3" s="453" t="s">
        <v>1041</v>
      </c>
      <c r="AC3" s="449"/>
      <c r="AD3" s="449"/>
      <c r="AE3" s="449"/>
      <c r="AF3" s="450"/>
      <c r="AG3" s="455" t="s">
        <v>1040</v>
      </c>
      <c r="AH3" s="456"/>
      <c r="AI3" s="456"/>
      <c r="AJ3" s="456"/>
      <c r="AK3" s="457"/>
    </row>
    <row r="4" spans="1:37" ht="12" customHeight="1" x14ac:dyDescent="0.2">
      <c r="A4" s="451" t="s">
        <v>166</v>
      </c>
      <c r="B4" s="451" t="s">
        <v>2</v>
      </c>
      <c r="C4" s="448" t="s">
        <v>167</v>
      </c>
      <c r="D4" s="450"/>
      <c r="E4" s="448" t="s">
        <v>168</v>
      </c>
      <c r="F4" s="450"/>
      <c r="G4" s="451" t="s">
        <v>154</v>
      </c>
      <c r="H4" s="448" t="s">
        <v>167</v>
      </c>
      <c r="I4" s="450"/>
      <c r="J4" s="448" t="s">
        <v>168</v>
      </c>
      <c r="K4" s="450"/>
      <c r="L4" s="451" t="s">
        <v>154</v>
      </c>
      <c r="M4" s="448" t="s">
        <v>167</v>
      </c>
      <c r="N4" s="450"/>
      <c r="O4" s="448" t="s">
        <v>168</v>
      </c>
      <c r="P4" s="450"/>
      <c r="Q4" s="451" t="s">
        <v>169</v>
      </c>
      <c r="R4" s="448" t="s">
        <v>167</v>
      </c>
      <c r="S4" s="450"/>
      <c r="T4" s="448" t="s">
        <v>168</v>
      </c>
      <c r="U4" s="450"/>
      <c r="V4" s="451" t="s">
        <v>169</v>
      </c>
      <c r="W4" s="448" t="s">
        <v>167</v>
      </c>
      <c r="X4" s="450"/>
      <c r="Y4" s="448" t="s">
        <v>168</v>
      </c>
      <c r="Z4" s="450"/>
      <c r="AA4" s="451" t="s">
        <v>169</v>
      </c>
      <c r="AB4" s="448" t="s">
        <v>167</v>
      </c>
      <c r="AC4" s="450"/>
      <c r="AD4" s="448" t="s">
        <v>168</v>
      </c>
      <c r="AE4" s="450"/>
      <c r="AF4" s="451" t="s">
        <v>169</v>
      </c>
      <c r="AG4" s="448" t="s">
        <v>167</v>
      </c>
      <c r="AH4" s="450"/>
      <c r="AI4" s="448" t="s">
        <v>168</v>
      </c>
      <c r="AJ4" s="450"/>
      <c r="AK4" s="451" t="s">
        <v>169</v>
      </c>
    </row>
    <row r="5" spans="1:37" ht="12" customHeight="1" x14ac:dyDescent="0.2">
      <c r="A5" s="452"/>
      <c r="B5" s="452"/>
      <c r="C5" s="209" t="s">
        <v>170</v>
      </c>
      <c r="D5" s="209" t="s">
        <v>171</v>
      </c>
      <c r="E5" s="209" t="s">
        <v>170</v>
      </c>
      <c r="F5" s="209" t="s">
        <v>171</v>
      </c>
      <c r="G5" s="452"/>
      <c r="H5" s="209" t="s">
        <v>170</v>
      </c>
      <c r="I5" s="209" t="s">
        <v>171</v>
      </c>
      <c r="J5" s="209" t="s">
        <v>170</v>
      </c>
      <c r="K5" s="209" t="s">
        <v>171</v>
      </c>
      <c r="L5" s="452"/>
      <c r="M5" s="209" t="s">
        <v>170</v>
      </c>
      <c r="N5" s="209" t="s">
        <v>171</v>
      </c>
      <c r="O5" s="209" t="s">
        <v>170</v>
      </c>
      <c r="P5" s="209" t="s">
        <v>171</v>
      </c>
      <c r="Q5" s="452"/>
      <c r="R5" s="209" t="s">
        <v>170</v>
      </c>
      <c r="S5" s="209" t="s">
        <v>171</v>
      </c>
      <c r="T5" s="209" t="s">
        <v>170</v>
      </c>
      <c r="U5" s="209" t="s">
        <v>171</v>
      </c>
      <c r="V5" s="452"/>
      <c r="W5" s="209" t="s">
        <v>170</v>
      </c>
      <c r="X5" s="209" t="s">
        <v>171</v>
      </c>
      <c r="Y5" s="209" t="s">
        <v>170</v>
      </c>
      <c r="Z5" s="209" t="s">
        <v>171</v>
      </c>
      <c r="AA5" s="452"/>
      <c r="AB5" s="209" t="s">
        <v>170</v>
      </c>
      <c r="AC5" s="209" t="s">
        <v>171</v>
      </c>
      <c r="AD5" s="209" t="s">
        <v>170</v>
      </c>
      <c r="AE5" s="209" t="s">
        <v>171</v>
      </c>
      <c r="AF5" s="452"/>
      <c r="AG5" s="209" t="s">
        <v>170</v>
      </c>
      <c r="AH5" s="209" t="s">
        <v>171</v>
      </c>
      <c r="AI5" s="209" t="s">
        <v>170</v>
      </c>
      <c r="AJ5" s="209" t="s">
        <v>171</v>
      </c>
      <c r="AK5" s="452"/>
    </row>
    <row r="6" spans="1:37" ht="12" customHeight="1" x14ac:dyDescent="0.2">
      <c r="A6" s="210">
        <v>1</v>
      </c>
      <c r="B6" s="211" t="s">
        <v>7</v>
      </c>
      <c r="C6" s="211">
        <v>3829</v>
      </c>
      <c r="D6" s="211">
        <v>6924.8459999999995</v>
      </c>
      <c r="E6" s="211">
        <v>13498</v>
      </c>
      <c r="F6" s="211">
        <v>191839.052</v>
      </c>
      <c r="G6" s="308">
        <f t="shared" ref="G6:G19" si="0">D6*100/F6</f>
        <v>3.6097165450963549</v>
      </c>
      <c r="H6" s="211">
        <v>1030</v>
      </c>
      <c r="I6" s="211">
        <v>4332.0564999999997</v>
      </c>
      <c r="J6" s="211">
        <v>4800</v>
      </c>
      <c r="K6" s="211">
        <v>41243.912499999999</v>
      </c>
      <c r="L6" s="308">
        <f t="shared" ref="L6:L58" si="1">I6*100/K6</f>
        <v>10.503505214254346</v>
      </c>
      <c r="M6" s="211">
        <v>16189</v>
      </c>
      <c r="N6" s="211">
        <v>9900.6598584000403</v>
      </c>
      <c r="O6" s="211">
        <v>19325</v>
      </c>
      <c r="P6" s="211">
        <v>10896.924236600002</v>
      </c>
      <c r="Q6" s="308">
        <f t="shared" ref="Q6:Q58" si="2">N6*100/P6</f>
        <v>90.857379967332776</v>
      </c>
      <c r="R6" s="211">
        <v>247</v>
      </c>
      <c r="S6" s="211">
        <v>278.0727569</v>
      </c>
      <c r="T6" s="211">
        <v>2362</v>
      </c>
      <c r="U6" s="211">
        <v>5285.8348606</v>
      </c>
      <c r="V6" s="308">
        <f>S6*100/U6</f>
        <v>5.2607159367145968</v>
      </c>
      <c r="W6" s="211">
        <v>7042</v>
      </c>
      <c r="X6" s="211">
        <v>15500.495251799999</v>
      </c>
      <c r="Y6" s="211">
        <v>31836</v>
      </c>
      <c r="Z6" s="211">
        <v>77010.652189500004</v>
      </c>
      <c r="AA6" s="308">
        <f t="shared" ref="AA6:AA58" si="3">X6*100/Z6</f>
        <v>20.127728841534744</v>
      </c>
      <c r="AB6" s="211">
        <v>14738</v>
      </c>
      <c r="AC6" s="211">
        <v>1021.66</v>
      </c>
      <c r="AD6" s="211">
        <v>37226</v>
      </c>
      <c r="AE6" s="211">
        <v>3708.25</v>
      </c>
      <c r="AF6" s="308">
        <f t="shared" ref="AF6:AF19" si="4">AC6*100/AE6</f>
        <v>27.551001146093171</v>
      </c>
      <c r="AG6" s="211">
        <v>3649</v>
      </c>
      <c r="AH6" s="211">
        <v>225.51</v>
      </c>
      <c r="AI6" s="211">
        <v>4155</v>
      </c>
      <c r="AJ6" s="211">
        <v>232.84</v>
      </c>
      <c r="AK6" s="308">
        <f t="shared" ref="AK6:AK19" si="5">AH6*100/AJ6</f>
        <v>96.851915478440134</v>
      </c>
    </row>
    <row r="7" spans="1:37" ht="12" customHeight="1" x14ac:dyDescent="0.2">
      <c r="A7" s="210">
        <v>2</v>
      </c>
      <c r="B7" s="211" t="s">
        <v>8</v>
      </c>
      <c r="C7" s="211">
        <v>2928</v>
      </c>
      <c r="D7" s="211">
        <v>5670.3</v>
      </c>
      <c r="E7" s="211">
        <v>6282</v>
      </c>
      <c r="F7" s="211">
        <v>15846.71</v>
      </c>
      <c r="G7" s="308">
        <f t="shared" si="0"/>
        <v>35.782190751266356</v>
      </c>
      <c r="H7" s="211">
        <v>576</v>
      </c>
      <c r="I7" s="211">
        <v>2564.96</v>
      </c>
      <c r="J7" s="211">
        <v>4133</v>
      </c>
      <c r="K7" s="211">
        <v>18905.14</v>
      </c>
      <c r="L7" s="308">
        <f t="shared" si="1"/>
        <v>13.567527138122225</v>
      </c>
      <c r="M7" s="211">
        <v>26235</v>
      </c>
      <c r="N7" s="211">
        <v>14623.25</v>
      </c>
      <c r="O7" s="211">
        <v>41064</v>
      </c>
      <c r="P7" s="211">
        <v>21003.45</v>
      </c>
      <c r="Q7" s="308">
        <f t="shared" si="2"/>
        <v>69.623085731153694</v>
      </c>
      <c r="R7" s="211">
        <v>987</v>
      </c>
      <c r="S7" s="211">
        <v>818.63</v>
      </c>
      <c r="T7" s="211">
        <v>10656</v>
      </c>
      <c r="U7" s="211">
        <v>23860.01</v>
      </c>
      <c r="V7" s="308">
        <f>S7*100/U7</f>
        <v>3.4309709006827744</v>
      </c>
      <c r="W7" s="211">
        <v>55277</v>
      </c>
      <c r="X7" s="211">
        <v>31019.317620100013</v>
      </c>
      <c r="Y7" s="211">
        <v>257961</v>
      </c>
      <c r="Z7" s="211">
        <v>192389.77911390003</v>
      </c>
      <c r="AA7" s="308">
        <f t="shared" si="3"/>
        <v>16.123162967891201</v>
      </c>
      <c r="AB7" s="211">
        <v>14427</v>
      </c>
      <c r="AC7" s="211">
        <v>2.8165154159999917</v>
      </c>
      <c r="AD7" s="211">
        <v>35821</v>
      </c>
      <c r="AE7" s="211">
        <v>20.398862226000631</v>
      </c>
      <c r="AF7" s="308">
        <f t="shared" si="4"/>
        <v>13.807218190875508</v>
      </c>
      <c r="AG7" s="211">
        <v>6180</v>
      </c>
      <c r="AH7" s="211">
        <v>3.4415710509999902</v>
      </c>
      <c r="AI7" s="211">
        <v>6657</v>
      </c>
      <c r="AJ7" s="211">
        <v>3.6432221569999976</v>
      </c>
      <c r="AK7" s="308">
        <f t="shared" si="5"/>
        <v>94.465034046508521</v>
      </c>
    </row>
    <row r="8" spans="1:37" ht="12" customHeight="1" x14ac:dyDescent="0.2">
      <c r="A8" s="210">
        <v>3</v>
      </c>
      <c r="B8" s="211" t="s">
        <v>9</v>
      </c>
      <c r="C8" s="211">
        <v>101</v>
      </c>
      <c r="D8" s="211">
        <v>191</v>
      </c>
      <c r="E8" s="211">
        <v>1721</v>
      </c>
      <c r="F8" s="211">
        <v>3129</v>
      </c>
      <c r="G8" s="308">
        <f t="shared" si="0"/>
        <v>6.1041866410993926</v>
      </c>
      <c r="H8" s="211">
        <v>57</v>
      </c>
      <c r="I8" s="211">
        <v>109</v>
      </c>
      <c r="J8" s="211">
        <v>255</v>
      </c>
      <c r="K8" s="211">
        <v>2151</v>
      </c>
      <c r="L8" s="308">
        <f t="shared" si="1"/>
        <v>5.0674105067410506</v>
      </c>
      <c r="M8" s="211">
        <v>6807</v>
      </c>
      <c r="N8" s="211">
        <v>3413</v>
      </c>
      <c r="O8" s="211">
        <v>12377</v>
      </c>
      <c r="P8" s="211">
        <v>6391</v>
      </c>
      <c r="Q8" s="308">
        <f t="shared" si="2"/>
        <v>53.403223282741358</v>
      </c>
      <c r="R8" s="211">
        <v>7</v>
      </c>
      <c r="S8" s="211">
        <v>9</v>
      </c>
      <c r="T8" s="211">
        <v>1049</v>
      </c>
      <c r="U8" s="211">
        <v>1636</v>
      </c>
      <c r="V8" s="308">
        <f t="shared" ref="V8:V58" si="6">S8*100/U8</f>
        <v>0.55012224938875309</v>
      </c>
      <c r="W8" s="211">
        <v>5464</v>
      </c>
      <c r="X8" s="211">
        <v>4844</v>
      </c>
      <c r="Y8" s="211">
        <v>14530</v>
      </c>
      <c r="Z8" s="211">
        <v>20986</v>
      </c>
      <c r="AA8" s="308">
        <f t="shared" si="3"/>
        <v>23.082054703135423</v>
      </c>
      <c r="AB8" s="211">
        <v>2574</v>
      </c>
      <c r="AC8" s="211">
        <v>124.35</v>
      </c>
      <c r="AD8" s="211">
        <v>9595</v>
      </c>
      <c r="AE8" s="211">
        <v>994.25</v>
      </c>
      <c r="AF8" s="308">
        <f t="shared" si="4"/>
        <v>12.506914759869248</v>
      </c>
      <c r="AG8" s="211">
        <v>428</v>
      </c>
      <c r="AH8" s="211">
        <v>23.76</v>
      </c>
      <c r="AI8" s="211">
        <v>614</v>
      </c>
      <c r="AJ8" s="211">
        <v>29.31</v>
      </c>
      <c r="AK8" s="308">
        <f t="shared" si="5"/>
        <v>81.06448311156602</v>
      </c>
    </row>
    <row r="9" spans="1:37" ht="12" customHeight="1" x14ac:dyDescent="0.2">
      <c r="A9" s="210">
        <v>4</v>
      </c>
      <c r="B9" s="211" t="s">
        <v>10</v>
      </c>
      <c r="C9" s="211">
        <v>2813</v>
      </c>
      <c r="D9" s="211">
        <v>4050</v>
      </c>
      <c r="E9" s="211">
        <v>4160</v>
      </c>
      <c r="F9" s="211">
        <v>10100</v>
      </c>
      <c r="G9" s="308">
        <f t="shared" si="0"/>
        <v>40.099009900990097</v>
      </c>
      <c r="H9" s="211">
        <v>672</v>
      </c>
      <c r="I9" s="211">
        <v>2343.7016311999987</v>
      </c>
      <c r="J9" s="211">
        <v>2962</v>
      </c>
      <c r="K9" s="211">
        <v>14374.355149799998</v>
      </c>
      <c r="L9" s="308">
        <f t="shared" si="1"/>
        <v>16.304742764287472</v>
      </c>
      <c r="M9" s="211">
        <v>1424</v>
      </c>
      <c r="N9" s="211">
        <v>913</v>
      </c>
      <c r="O9" s="211">
        <v>3993</v>
      </c>
      <c r="P9" s="211">
        <v>2236</v>
      </c>
      <c r="Q9" s="308">
        <f t="shared" si="2"/>
        <v>40.83184257602862</v>
      </c>
      <c r="R9" s="211">
        <v>324</v>
      </c>
      <c r="S9" s="211">
        <v>283.23526959999998</v>
      </c>
      <c r="T9" s="211">
        <v>1999</v>
      </c>
      <c r="U9" s="211">
        <v>3028.3752755999994</v>
      </c>
      <c r="V9" s="308">
        <f t="shared" si="6"/>
        <v>9.3527137102875653</v>
      </c>
      <c r="W9" s="211">
        <v>17366</v>
      </c>
      <c r="X9" s="211">
        <v>24153.314528400009</v>
      </c>
      <c r="Y9" s="211">
        <v>58618</v>
      </c>
      <c r="Z9" s="211">
        <v>120387.46334990005</v>
      </c>
      <c r="AA9" s="308">
        <f t="shared" si="3"/>
        <v>20.062981523416294</v>
      </c>
      <c r="AB9" s="211">
        <v>6128</v>
      </c>
      <c r="AC9" s="211">
        <v>459</v>
      </c>
      <c r="AD9" s="211">
        <v>34593</v>
      </c>
      <c r="AE9" s="211">
        <v>1894.58</v>
      </c>
      <c r="AF9" s="308">
        <f t="shared" si="4"/>
        <v>24.227005457673997</v>
      </c>
      <c r="AG9" s="211">
        <v>359</v>
      </c>
      <c r="AH9" s="211">
        <v>25</v>
      </c>
      <c r="AI9" s="211">
        <v>4500</v>
      </c>
      <c r="AJ9" s="211">
        <v>3150</v>
      </c>
      <c r="AK9" s="308">
        <f t="shared" si="5"/>
        <v>0.79365079365079361</v>
      </c>
    </row>
    <row r="10" spans="1:37" ht="12" customHeight="1" x14ac:dyDescent="0.2">
      <c r="A10" s="210">
        <v>5</v>
      </c>
      <c r="B10" s="211" t="s">
        <v>11</v>
      </c>
      <c r="C10" s="211">
        <v>6856</v>
      </c>
      <c r="D10" s="211">
        <v>12585</v>
      </c>
      <c r="E10" s="211">
        <v>18427</v>
      </c>
      <c r="F10" s="211">
        <v>43486</v>
      </c>
      <c r="G10" s="308">
        <f t="shared" si="0"/>
        <v>28.940348617946004</v>
      </c>
      <c r="H10" s="211">
        <v>484</v>
      </c>
      <c r="I10" s="211">
        <v>1453</v>
      </c>
      <c r="J10" s="211">
        <v>7058</v>
      </c>
      <c r="K10" s="211">
        <v>38214</v>
      </c>
      <c r="L10" s="308">
        <f t="shared" si="1"/>
        <v>3.8022714188517299</v>
      </c>
      <c r="M10" s="211">
        <v>32707</v>
      </c>
      <c r="N10" s="211">
        <v>18884</v>
      </c>
      <c r="O10" s="211">
        <v>83971</v>
      </c>
      <c r="P10" s="211">
        <v>50028</v>
      </c>
      <c r="Q10" s="308">
        <f t="shared" si="2"/>
        <v>37.74686175741585</v>
      </c>
      <c r="R10" s="211">
        <v>3026</v>
      </c>
      <c r="S10" s="211">
        <v>19</v>
      </c>
      <c r="T10" s="211">
        <v>16978</v>
      </c>
      <c r="U10" s="211">
        <v>277</v>
      </c>
      <c r="V10" s="308">
        <f t="shared" si="6"/>
        <v>6.859205776173285</v>
      </c>
      <c r="W10" s="211">
        <v>35143</v>
      </c>
      <c r="X10" s="211">
        <v>21768</v>
      </c>
      <c r="Y10" s="211">
        <v>162145</v>
      </c>
      <c r="Z10" s="211">
        <v>220920</v>
      </c>
      <c r="AA10" s="308">
        <f t="shared" si="3"/>
        <v>9.8533405757740358</v>
      </c>
      <c r="AB10" s="211">
        <v>12309</v>
      </c>
      <c r="AC10" s="211">
        <v>598</v>
      </c>
      <c r="AD10" s="211">
        <v>23015</v>
      </c>
      <c r="AE10" s="353">
        <v>1955</v>
      </c>
      <c r="AF10" s="308">
        <f t="shared" si="4"/>
        <v>30.588235294117649</v>
      </c>
      <c r="AG10" s="211">
        <v>5186</v>
      </c>
      <c r="AH10" s="211">
        <v>303</v>
      </c>
      <c r="AI10" s="211">
        <v>6352</v>
      </c>
      <c r="AJ10" s="211">
        <v>329</v>
      </c>
      <c r="AK10" s="308">
        <f t="shared" si="5"/>
        <v>92.097264437689972</v>
      </c>
    </row>
    <row r="11" spans="1:37" ht="12" customHeight="1" x14ac:dyDescent="0.2">
      <c r="A11" s="212">
        <v>6</v>
      </c>
      <c r="B11" s="213" t="s">
        <v>12</v>
      </c>
      <c r="C11" s="213">
        <v>3331</v>
      </c>
      <c r="D11" s="213">
        <v>1632</v>
      </c>
      <c r="E11" s="213">
        <v>10576</v>
      </c>
      <c r="F11" s="213">
        <v>5889</v>
      </c>
      <c r="G11" s="308">
        <f t="shared" si="0"/>
        <v>27.71268466632705</v>
      </c>
      <c r="H11" s="213">
        <v>46</v>
      </c>
      <c r="I11" s="213">
        <v>77</v>
      </c>
      <c r="J11" s="213">
        <v>1067</v>
      </c>
      <c r="K11" s="213">
        <v>3637</v>
      </c>
      <c r="L11" s="308">
        <f t="shared" si="1"/>
        <v>2.1171295023370909</v>
      </c>
      <c r="M11" s="213">
        <v>21474</v>
      </c>
      <c r="N11" s="213">
        <v>11753</v>
      </c>
      <c r="O11" s="213">
        <v>57060</v>
      </c>
      <c r="P11" s="213">
        <v>35807</v>
      </c>
      <c r="Q11" s="308">
        <f t="shared" si="2"/>
        <v>32.823190996173935</v>
      </c>
      <c r="R11" s="213">
        <v>923</v>
      </c>
      <c r="S11" s="213">
        <v>532</v>
      </c>
      <c r="T11" s="211">
        <v>25440</v>
      </c>
      <c r="U11" s="211">
        <v>35272</v>
      </c>
      <c r="V11" s="308">
        <f t="shared" si="6"/>
        <v>1.5082785212066228</v>
      </c>
      <c r="W11" s="213">
        <v>8167</v>
      </c>
      <c r="X11" s="213">
        <v>2928</v>
      </c>
      <c r="Y11" s="213">
        <v>47969</v>
      </c>
      <c r="Z11" s="213">
        <v>29079</v>
      </c>
      <c r="AA11" s="308">
        <f t="shared" si="3"/>
        <v>10.069122046837924</v>
      </c>
      <c r="AB11" s="213">
        <v>3949</v>
      </c>
      <c r="AC11" s="213">
        <v>245</v>
      </c>
      <c r="AD11" s="213">
        <v>8211</v>
      </c>
      <c r="AE11" s="213">
        <v>885</v>
      </c>
      <c r="AF11" s="308">
        <f t="shared" si="4"/>
        <v>27.683615819209038</v>
      </c>
      <c r="AG11" s="213">
        <v>5713</v>
      </c>
      <c r="AH11" s="213">
        <v>510</v>
      </c>
      <c r="AI11" s="213">
        <v>11950</v>
      </c>
      <c r="AJ11" s="213">
        <v>1017</v>
      </c>
      <c r="AK11" s="308">
        <f t="shared" si="5"/>
        <v>50.147492625368734</v>
      </c>
    </row>
    <row r="12" spans="1:37" ht="12" customHeight="1" x14ac:dyDescent="0.2">
      <c r="A12" s="210">
        <v>7</v>
      </c>
      <c r="B12" s="211" t="s">
        <v>13</v>
      </c>
      <c r="C12" s="211">
        <v>196</v>
      </c>
      <c r="D12" s="211">
        <v>530</v>
      </c>
      <c r="E12" s="211">
        <v>1397</v>
      </c>
      <c r="F12" s="211">
        <v>5121</v>
      </c>
      <c r="G12" s="308">
        <f t="shared" si="0"/>
        <v>10.349541105252881</v>
      </c>
      <c r="H12" s="211">
        <v>51</v>
      </c>
      <c r="I12" s="211">
        <v>196.65</v>
      </c>
      <c r="J12" s="211">
        <v>331</v>
      </c>
      <c r="K12" s="211">
        <v>2226.42</v>
      </c>
      <c r="L12" s="308">
        <f t="shared" si="1"/>
        <v>8.8325652841781874</v>
      </c>
      <c r="M12" s="211">
        <v>882</v>
      </c>
      <c r="N12" s="211">
        <v>606</v>
      </c>
      <c r="O12" s="211">
        <v>1856</v>
      </c>
      <c r="P12" s="211">
        <v>981</v>
      </c>
      <c r="Q12" s="308">
        <f t="shared" si="2"/>
        <v>61.773700305810401</v>
      </c>
      <c r="R12" s="211">
        <v>4</v>
      </c>
      <c r="S12" s="211">
        <v>4.05</v>
      </c>
      <c r="T12" s="211">
        <v>139</v>
      </c>
      <c r="U12" s="211">
        <v>195.02</v>
      </c>
      <c r="V12" s="308">
        <f t="shared" si="6"/>
        <v>2.0767100810173313</v>
      </c>
      <c r="W12" s="211">
        <v>712</v>
      </c>
      <c r="X12" s="211">
        <v>1099.99</v>
      </c>
      <c r="Y12" s="211">
        <v>5755</v>
      </c>
      <c r="Z12" s="211">
        <v>8452.35</v>
      </c>
      <c r="AA12" s="308">
        <f t="shared" si="3"/>
        <v>13.014013854135239</v>
      </c>
      <c r="AB12" s="211">
        <v>841</v>
      </c>
      <c r="AC12" s="211">
        <v>27.7</v>
      </c>
      <c r="AD12" s="211">
        <v>8168</v>
      </c>
      <c r="AE12" s="211">
        <v>565.15</v>
      </c>
      <c r="AF12" s="308">
        <f t="shared" si="4"/>
        <v>4.901353622931965</v>
      </c>
      <c r="AG12" s="211">
        <v>108</v>
      </c>
      <c r="AH12" s="211">
        <v>5.27</v>
      </c>
      <c r="AI12" s="211">
        <v>374</v>
      </c>
      <c r="AJ12" s="211">
        <v>6.44</v>
      </c>
      <c r="AK12" s="308">
        <f t="shared" si="5"/>
        <v>81.83229813664596</v>
      </c>
    </row>
    <row r="13" spans="1:37" ht="12" customHeight="1" x14ac:dyDescent="0.2">
      <c r="A13" s="210">
        <v>8</v>
      </c>
      <c r="B13" s="353" t="s">
        <v>971</v>
      </c>
      <c r="C13" s="211">
        <v>72</v>
      </c>
      <c r="D13" s="211">
        <v>127.88</v>
      </c>
      <c r="E13" s="211">
        <v>315</v>
      </c>
      <c r="F13" s="211">
        <v>1277.92</v>
      </c>
      <c r="G13" s="308">
        <f t="shared" si="0"/>
        <v>10.006886190058845</v>
      </c>
      <c r="H13" s="211">
        <v>64</v>
      </c>
      <c r="I13" s="211">
        <v>152.61000000000001</v>
      </c>
      <c r="J13" s="211">
        <v>246</v>
      </c>
      <c r="K13" s="211">
        <v>1032</v>
      </c>
      <c r="L13" s="308">
        <f t="shared" si="1"/>
        <v>14.787790697674421</v>
      </c>
      <c r="M13" s="211">
        <v>0</v>
      </c>
      <c r="N13" s="211">
        <v>0</v>
      </c>
      <c r="O13" s="211">
        <v>0</v>
      </c>
      <c r="P13" s="211">
        <v>0</v>
      </c>
      <c r="Q13" s="308">
        <v>0</v>
      </c>
      <c r="R13" s="211">
        <v>6</v>
      </c>
      <c r="S13" s="211">
        <v>15.92</v>
      </c>
      <c r="T13" s="211">
        <v>115</v>
      </c>
      <c r="U13" s="211">
        <v>176.26</v>
      </c>
      <c r="V13" s="308">
        <f t="shared" si="6"/>
        <v>9.0321116532395322</v>
      </c>
      <c r="W13" s="211">
        <v>992</v>
      </c>
      <c r="X13" s="211">
        <v>1208.81</v>
      </c>
      <c r="Y13" s="211">
        <v>1830</v>
      </c>
      <c r="Z13" s="211">
        <v>4235.0200000000004</v>
      </c>
      <c r="AA13" s="308">
        <f t="shared" si="3"/>
        <v>28.543194601206132</v>
      </c>
      <c r="AB13" s="211">
        <v>791</v>
      </c>
      <c r="AC13" s="211">
        <v>50.67</v>
      </c>
      <c r="AD13" s="211">
        <v>2438</v>
      </c>
      <c r="AE13" s="211">
        <v>302.25</v>
      </c>
      <c r="AF13" s="308">
        <f t="shared" si="4"/>
        <v>16.76426799007444</v>
      </c>
      <c r="AG13" s="211">
        <v>121</v>
      </c>
      <c r="AH13" s="211">
        <v>6.27</v>
      </c>
      <c r="AI13" s="211">
        <v>133</v>
      </c>
      <c r="AJ13" s="211">
        <v>6.95</v>
      </c>
      <c r="AK13" s="308">
        <f t="shared" si="5"/>
        <v>90.2158273381295</v>
      </c>
    </row>
    <row r="14" spans="1:37" ht="12" customHeight="1" x14ac:dyDescent="0.2">
      <c r="A14" s="210">
        <v>9</v>
      </c>
      <c r="B14" s="211" t="s">
        <v>14</v>
      </c>
      <c r="C14" s="211">
        <v>2725</v>
      </c>
      <c r="D14" s="211">
        <v>7305</v>
      </c>
      <c r="E14" s="211">
        <v>11858</v>
      </c>
      <c r="F14" s="211">
        <v>46683</v>
      </c>
      <c r="G14" s="308">
        <f t="shared" si="0"/>
        <v>15.648094595463016</v>
      </c>
      <c r="H14" s="211">
        <v>364</v>
      </c>
      <c r="I14" s="211">
        <v>1473.45</v>
      </c>
      <c r="J14" s="211">
        <v>1523</v>
      </c>
      <c r="K14" s="211">
        <v>7631</v>
      </c>
      <c r="L14" s="308">
        <f t="shared" si="1"/>
        <v>19.308740663084787</v>
      </c>
      <c r="M14" s="211">
        <v>19623</v>
      </c>
      <c r="N14" s="211">
        <v>17110.52</v>
      </c>
      <c r="O14" s="211">
        <v>32882</v>
      </c>
      <c r="P14" s="211">
        <v>26347.22</v>
      </c>
      <c r="Q14" s="308">
        <f t="shared" si="2"/>
        <v>64.942411381542342</v>
      </c>
      <c r="R14" s="211">
        <v>1137</v>
      </c>
      <c r="S14" s="211">
        <v>1565.36</v>
      </c>
      <c r="T14" s="211">
        <v>5505</v>
      </c>
      <c r="U14" s="211">
        <v>6149.07</v>
      </c>
      <c r="V14" s="308">
        <f t="shared" si="6"/>
        <v>25.456857703685273</v>
      </c>
      <c r="W14" s="211">
        <v>37740</v>
      </c>
      <c r="X14" s="211">
        <v>48480.28</v>
      </c>
      <c r="Y14" s="211">
        <v>87022</v>
      </c>
      <c r="Z14" s="211">
        <v>126546</v>
      </c>
      <c r="AA14" s="308">
        <f t="shared" si="3"/>
        <v>38.310400960915395</v>
      </c>
      <c r="AB14" s="211">
        <v>7132</v>
      </c>
      <c r="AC14" s="211">
        <v>352.45</v>
      </c>
      <c r="AD14" s="211">
        <v>28134</v>
      </c>
      <c r="AE14" s="211">
        <v>2930.92</v>
      </c>
      <c r="AF14" s="308">
        <f t="shared" si="4"/>
        <v>12.02523439739058</v>
      </c>
      <c r="AG14" s="211">
        <v>3307</v>
      </c>
      <c r="AH14" s="211">
        <v>215.94</v>
      </c>
      <c r="AI14" s="211">
        <v>3865</v>
      </c>
      <c r="AJ14" s="211">
        <v>273.56</v>
      </c>
      <c r="AK14" s="308">
        <f t="shared" si="5"/>
        <v>78.936979090510306</v>
      </c>
    </row>
    <row r="15" spans="1:37" ht="12" customHeight="1" x14ac:dyDescent="0.2">
      <c r="A15" s="210">
        <v>10</v>
      </c>
      <c r="B15" s="211" t="s">
        <v>15</v>
      </c>
      <c r="C15" s="211">
        <v>1808</v>
      </c>
      <c r="D15" s="211">
        <v>122</v>
      </c>
      <c r="E15" s="211">
        <v>2051</v>
      </c>
      <c r="F15" s="211">
        <v>2507</v>
      </c>
      <c r="G15" s="308">
        <f t="shared" si="0"/>
        <v>4.8663741523733544</v>
      </c>
      <c r="H15" s="211">
        <v>1046</v>
      </c>
      <c r="I15" s="211">
        <v>3039</v>
      </c>
      <c r="J15" s="211">
        <v>5229</v>
      </c>
      <c r="K15" s="211">
        <v>21512</v>
      </c>
      <c r="L15" s="308">
        <f t="shared" si="1"/>
        <v>14.126998884343623</v>
      </c>
      <c r="M15" s="211">
        <v>46772</v>
      </c>
      <c r="N15" s="211">
        <v>33426</v>
      </c>
      <c r="O15" s="211">
        <v>109019</v>
      </c>
      <c r="P15" s="211">
        <v>72190</v>
      </c>
      <c r="Q15" s="308">
        <f t="shared" si="2"/>
        <v>46.302812023826014</v>
      </c>
      <c r="R15" s="211">
        <v>500</v>
      </c>
      <c r="S15" s="211">
        <v>503</v>
      </c>
      <c r="T15" s="211">
        <v>4917</v>
      </c>
      <c r="U15" s="211">
        <v>9441</v>
      </c>
      <c r="V15" s="308">
        <f t="shared" si="6"/>
        <v>5.3278254422201039</v>
      </c>
      <c r="W15" s="211">
        <v>131117</v>
      </c>
      <c r="X15" s="211">
        <v>36794</v>
      </c>
      <c r="Y15" s="211">
        <v>228960</v>
      </c>
      <c r="Z15" s="211">
        <v>155012</v>
      </c>
      <c r="AA15" s="308">
        <f t="shared" si="3"/>
        <v>23.736226872758238</v>
      </c>
      <c r="AB15" s="211"/>
      <c r="AC15" s="211"/>
      <c r="AD15" s="211"/>
      <c r="AE15" s="211"/>
      <c r="AF15" s="308" t="e">
        <f t="shared" si="4"/>
        <v>#DIV/0!</v>
      </c>
      <c r="AG15" s="211"/>
      <c r="AH15" s="211"/>
      <c r="AI15" s="211"/>
      <c r="AJ15" s="211"/>
      <c r="AK15" s="308" t="e">
        <f t="shared" si="5"/>
        <v>#DIV/0!</v>
      </c>
    </row>
    <row r="16" spans="1:37" ht="12" customHeight="1" x14ac:dyDescent="0.2">
      <c r="A16" s="210">
        <v>11</v>
      </c>
      <c r="B16" s="211" t="s">
        <v>16</v>
      </c>
      <c r="C16" s="211">
        <v>1382</v>
      </c>
      <c r="D16" s="211">
        <v>984</v>
      </c>
      <c r="E16" s="211">
        <v>3002</v>
      </c>
      <c r="F16" s="211">
        <v>1887</v>
      </c>
      <c r="G16" s="308">
        <f t="shared" si="0"/>
        <v>52.146263910969793</v>
      </c>
      <c r="H16" s="211">
        <v>148</v>
      </c>
      <c r="I16" s="211">
        <v>258</v>
      </c>
      <c r="J16" s="211">
        <v>824</v>
      </c>
      <c r="K16" s="211">
        <v>2496</v>
      </c>
      <c r="L16" s="308">
        <f t="shared" si="1"/>
        <v>10.336538461538462</v>
      </c>
      <c r="M16" s="211">
        <v>0</v>
      </c>
      <c r="N16" s="211">
        <v>0</v>
      </c>
      <c r="O16" s="211">
        <v>0</v>
      </c>
      <c r="P16" s="211">
        <v>0</v>
      </c>
      <c r="Q16" s="308">
        <v>0</v>
      </c>
      <c r="R16" s="211">
        <v>340</v>
      </c>
      <c r="S16" s="211">
        <v>154</v>
      </c>
      <c r="T16" s="211">
        <v>847</v>
      </c>
      <c r="U16" s="211">
        <v>494</v>
      </c>
      <c r="V16" s="308">
        <f t="shared" si="6"/>
        <v>31.174089068825911</v>
      </c>
      <c r="W16" s="211">
        <v>7638</v>
      </c>
      <c r="X16" s="211">
        <v>3376</v>
      </c>
      <c r="Y16" s="211">
        <v>23505</v>
      </c>
      <c r="Z16" s="211">
        <v>23848</v>
      </c>
      <c r="AA16" s="308">
        <f t="shared" si="3"/>
        <v>14.156323381415632</v>
      </c>
      <c r="AB16" s="211">
        <v>3655</v>
      </c>
      <c r="AC16" s="211">
        <v>250</v>
      </c>
      <c r="AD16" s="211">
        <v>13685</v>
      </c>
      <c r="AE16" s="211">
        <v>1470</v>
      </c>
      <c r="AF16" s="308">
        <f t="shared" si="4"/>
        <v>17.006802721088434</v>
      </c>
      <c r="AG16" s="211">
        <v>742</v>
      </c>
      <c r="AH16" s="211">
        <v>41</v>
      </c>
      <c r="AI16" s="211">
        <v>908</v>
      </c>
      <c r="AJ16" s="211">
        <v>48</v>
      </c>
      <c r="AK16" s="308">
        <f t="shared" si="5"/>
        <v>85.416666666666671</v>
      </c>
    </row>
    <row r="17" spans="1:37" ht="12" customHeight="1" x14ac:dyDescent="0.2">
      <c r="A17" s="210">
        <v>12</v>
      </c>
      <c r="B17" s="211" t="s">
        <v>17</v>
      </c>
      <c r="C17" s="211">
        <v>146</v>
      </c>
      <c r="D17" s="211">
        <v>1365</v>
      </c>
      <c r="E17" s="211">
        <v>6473</v>
      </c>
      <c r="F17" s="211">
        <v>28125</v>
      </c>
      <c r="G17" s="308">
        <f t="shared" si="0"/>
        <v>4.8533333333333335</v>
      </c>
      <c r="H17" s="211">
        <v>399</v>
      </c>
      <c r="I17" s="211">
        <v>708</v>
      </c>
      <c r="J17" s="211">
        <v>980</v>
      </c>
      <c r="K17" s="211">
        <v>4099</v>
      </c>
      <c r="L17" s="308">
        <f t="shared" si="1"/>
        <v>17.272505489143693</v>
      </c>
      <c r="M17" s="211">
        <v>15065</v>
      </c>
      <c r="N17" s="211">
        <v>7099</v>
      </c>
      <c r="O17" s="211">
        <v>24621</v>
      </c>
      <c r="P17" s="211">
        <v>10954</v>
      </c>
      <c r="Q17" s="308">
        <f t="shared" si="2"/>
        <v>64.807376300894646</v>
      </c>
      <c r="R17" s="211">
        <v>2887</v>
      </c>
      <c r="S17" s="211">
        <v>2201</v>
      </c>
      <c r="T17" s="211">
        <v>10633</v>
      </c>
      <c r="U17" s="211">
        <v>18196</v>
      </c>
      <c r="V17" s="308">
        <f t="shared" si="6"/>
        <v>12.096065069245988</v>
      </c>
      <c r="W17" s="211">
        <v>33939</v>
      </c>
      <c r="X17" s="211">
        <v>33577</v>
      </c>
      <c r="Y17" s="211">
        <v>109736</v>
      </c>
      <c r="Z17" s="211">
        <v>143124</v>
      </c>
      <c r="AA17" s="308">
        <f t="shared" si="3"/>
        <v>23.460076576954251</v>
      </c>
      <c r="AB17" s="211">
        <v>11260</v>
      </c>
      <c r="AC17" s="211">
        <v>771</v>
      </c>
      <c r="AD17" s="211">
        <v>32193</v>
      </c>
      <c r="AE17" s="211">
        <v>3357</v>
      </c>
      <c r="AF17" s="308">
        <f t="shared" si="4"/>
        <v>22.966934763181413</v>
      </c>
      <c r="AG17" s="211">
        <v>2166</v>
      </c>
      <c r="AH17" s="211">
        <v>131.97</v>
      </c>
      <c r="AI17" s="211">
        <v>3260</v>
      </c>
      <c r="AJ17" s="211">
        <v>137.62</v>
      </c>
      <c r="AK17" s="308">
        <f t="shared" si="5"/>
        <v>95.894492079639591</v>
      </c>
    </row>
    <row r="18" spans="1:37" s="157" customFormat="1" ht="12" customHeight="1" x14ac:dyDescent="0.2">
      <c r="A18" s="311"/>
      <c r="B18" s="312" t="s">
        <v>18</v>
      </c>
      <c r="C18" s="312">
        <f t="shared" ref="C18:F18" si="7">SUM(C6:C17)</f>
        <v>26187</v>
      </c>
      <c r="D18" s="312">
        <f t="shared" si="7"/>
        <v>41487.025999999998</v>
      </c>
      <c r="E18" s="312">
        <f t="shared" si="7"/>
        <v>79760</v>
      </c>
      <c r="F18" s="312">
        <f t="shared" si="7"/>
        <v>355890.68199999997</v>
      </c>
      <c r="G18" s="348">
        <f t="shared" si="0"/>
        <v>11.657238612389408</v>
      </c>
      <c r="H18" s="312">
        <f t="shared" ref="H18:K18" si="8">SUM(H6:H17)</f>
        <v>4937</v>
      </c>
      <c r="I18" s="312">
        <f t="shared" si="8"/>
        <v>16707.428131200002</v>
      </c>
      <c r="J18" s="312">
        <f t="shared" si="8"/>
        <v>29408</v>
      </c>
      <c r="K18" s="312">
        <f t="shared" si="8"/>
        <v>157521.82764979999</v>
      </c>
      <c r="L18" s="348">
        <f t="shared" si="1"/>
        <v>10.606420951605317</v>
      </c>
      <c r="M18" s="312">
        <f t="shared" ref="M18:P18" si="9">SUM(M6:M17)</f>
        <v>187178</v>
      </c>
      <c r="N18" s="312">
        <f t="shared" si="9"/>
        <v>117728.42985840004</v>
      </c>
      <c r="O18" s="312">
        <f t="shared" si="9"/>
        <v>386168</v>
      </c>
      <c r="P18" s="312">
        <f t="shared" si="9"/>
        <v>236834.59423660001</v>
      </c>
      <c r="Q18" s="348">
        <f t="shared" si="2"/>
        <v>49.709135710464757</v>
      </c>
      <c r="R18" s="312">
        <f>SUM(R6:R17)</f>
        <v>10388</v>
      </c>
      <c r="S18" s="312">
        <f>SUM(S6:S17)</f>
        <v>6383.2680264999999</v>
      </c>
      <c r="T18" s="312">
        <f>SUM(T6:T17)</f>
        <v>80640</v>
      </c>
      <c r="U18" s="312">
        <f>SUM(U6:U17)</f>
        <v>104010.5701362</v>
      </c>
      <c r="V18" s="348">
        <f t="shared" si="6"/>
        <v>6.13713396450113</v>
      </c>
      <c r="W18" s="312">
        <f t="shared" ref="W18:Z18" si="10">SUM(W6:W17)</f>
        <v>340597</v>
      </c>
      <c r="X18" s="312">
        <f t="shared" si="10"/>
        <v>224749.20740030002</v>
      </c>
      <c r="Y18" s="312">
        <f t="shared" si="10"/>
        <v>1029867</v>
      </c>
      <c r="Z18" s="312">
        <f t="shared" si="10"/>
        <v>1121990.2646532999</v>
      </c>
      <c r="AA18" s="348">
        <f t="shared" si="3"/>
        <v>20.031297461368663</v>
      </c>
      <c r="AB18" s="312">
        <f t="shared" ref="AB18:AE18" si="11">SUM(AB6:AB17)</f>
        <v>77804</v>
      </c>
      <c r="AC18" s="312">
        <f t="shared" si="11"/>
        <v>3902.6465154159996</v>
      </c>
      <c r="AD18" s="312">
        <f t="shared" si="11"/>
        <v>233079</v>
      </c>
      <c r="AE18" s="312">
        <f t="shared" si="11"/>
        <v>18082.798862226002</v>
      </c>
      <c r="AF18" s="348">
        <f t="shared" si="4"/>
        <v>21.582093265265584</v>
      </c>
      <c r="AG18" s="312">
        <f t="shared" ref="AG18:AJ18" si="12">SUM(AG6:AG17)</f>
        <v>27959</v>
      </c>
      <c r="AH18" s="312">
        <f t="shared" si="12"/>
        <v>1491.161571051</v>
      </c>
      <c r="AI18" s="312">
        <f t="shared" si="12"/>
        <v>42768</v>
      </c>
      <c r="AJ18" s="312">
        <f t="shared" si="12"/>
        <v>5234.3632221569997</v>
      </c>
      <c r="AK18" s="348">
        <f t="shared" si="5"/>
        <v>28.487926950482343</v>
      </c>
    </row>
    <row r="19" spans="1:37" ht="12" customHeight="1" x14ac:dyDescent="0.2">
      <c r="A19" s="210">
        <v>13</v>
      </c>
      <c r="B19" s="211" t="s">
        <v>19</v>
      </c>
      <c r="C19" s="211">
        <v>63</v>
      </c>
      <c r="D19" s="211">
        <v>32.39</v>
      </c>
      <c r="E19" s="211">
        <v>438</v>
      </c>
      <c r="F19" s="211">
        <v>264.7</v>
      </c>
      <c r="G19" s="308">
        <f t="shared" si="0"/>
        <v>12.236494144314319</v>
      </c>
      <c r="H19" s="211">
        <v>4</v>
      </c>
      <c r="I19" s="211">
        <v>7.92</v>
      </c>
      <c r="J19" s="211">
        <v>18</v>
      </c>
      <c r="K19" s="211">
        <v>32.229999999999997</v>
      </c>
      <c r="L19" s="308">
        <f t="shared" si="1"/>
        <v>24.573378839590447</v>
      </c>
      <c r="M19" s="211">
        <v>0</v>
      </c>
      <c r="N19" s="211">
        <v>0</v>
      </c>
      <c r="O19" s="211">
        <v>0</v>
      </c>
      <c r="P19" s="211">
        <v>0</v>
      </c>
      <c r="Q19" s="308">
        <v>0</v>
      </c>
      <c r="R19" s="211">
        <v>0</v>
      </c>
      <c r="S19" s="211">
        <v>0</v>
      </c>
      <c r="T19" s="211">
        <v>0</v>
      </c>
      <c r="U19" s="211">
        <v>0</v>
      </c>
      <c r="V19" s="308">
        <v>0</v>
      </c>
      <c r="W19" s="211">
        <v>27141</v>
      </c>
      <c r="X19" s="211">
        <v>852.19233999999994</v>
      </c>
      <c r="Y19" s="211">
        <v>120364</v>
      </c>
      <c r="Z19" s="211">
        <v>50255.764089999997</v>
      </c>
      <c r="AA19" s="308">
        <f t="shared" si="3"/>
        <v>1.6957106422138173</v>
      </c>
      <c r="AB19" s="211">
        <v>11760</v>
      </c>
      <c r="AC19" s="211">
        <v>1235.22</v>
      </c>
      <c r="AD19" s="211">
        <v>128776</v>
      </c>
      <c r="AE19" s="211">
        <v>42689.45</v>
      </c>
      <c r="AF19" s="308">
        <f t="shared" si="4"/>
        <v>2.8935017902549696</v>
      </c>
      <c r="AG19" s="211">
        <v>11760</v>
      </c>
      <c r="AH19" s="211">
        <v>1235.22</v>
      </c>
      <c r="AI19" s="211">
        <v>128776</v>
      </c>
      <c r="AJ19" s="211">
        <v>42689.45</v>
      </c>
      <c r="AK19" s="308">
        <f t="shared" si="5"/>
        <v>2.8935017902549696</v>
      </c>
    </row>
    <row r="20" spans="1:37" ht="12" customHeight="1" x14ac:dyDescent="0.2">
      <c r="A20" s="210">
        <v>14</v>
      </c>
      <c r="B20" s="211" t="s">
        <v>20</v>
      </c>
      <c r="C20" s="211">
        <v>0</v>
      </c>
      <c r="D20" s="211">
        <v>0</v>
      </c>
      <c r="E20" s="211">
        <v>0</v>
      </c>
      <c r="F20" s="211">
        <v>0</v>
      </c>
      <c r="G20" s="308">
        <v>0</v>
      </c>
      <c r="H20" s="211">
        <v>0</v>
      </c>
      <c r="I20" s="211">
        <v>0</v>
      </c>
      <c r="J20" s="211">
        <v>0</v>
      </c>
      <c r="K20" s="211">
        <v>0</v>
      </c>
      <c r="L20" s="308">
        <v>0</v>
      </c>
      <c r="M20" s="211">
        <v>0</v>
      </c>
      <c r="N20" s="211">
        <v>0</v>
      </c>
      <c r="O20" s="211">
        <v>0</v>
      </c>
      <c r="P20" s="211">
        <v>0</v>
      </c>
      <c r="Q20" s="308">
        <v>0</v>
      </c>
      <c r="R20" s="211">
        <v>0</v>
      </c>
      <c r="S20" s="211">
        <v>0</v>
      </c>
      <c r="T20" s="211">
        <v>0</v>
      </c>
      <c r="U20" s="211">
        <v>0</v>
      </c>
      <c r="V20" s="308">
        <v>0</v>
      </c>
      <c r="W20" s="211">
        <v>0</v>
      </c>
      <c r="X20" s="211">
        <v>0</v>
      </c>
      <c r="Y20" s="211">
        <v>0</v>
      </c>
      <c r="Z20" s="211">
        <v>0</v>
      </c>
      <c r="AA20" s="308">
        <v>0</v>
      </c>
      <c r="AB20" s="211">
        <v>0</v>
      </c>
      <c r="AC20" s="211">
        <v>0</v>
      </c>
      <c r="AD20" s="211">
        <v>0</v>
      </c>
      <c r="AE20" s="211">
        <v>0</v>
      </c>
      <c r="AF20" s="308">
        <v>0</v>
      </c>
      <c r="AG20" s="211">
        <v>0</v>
      </c>
      <c r="AH20" s="211">
        <v>0</v>
      </c>
      <c r="AI20" s="211">
        <v>0</v>
      </c>
      <c r="AJ20" s="211">
        <v>0</v>
      </c>
      <c r="AK20" s="308">
        <v>0</v>
      </c>
    </row>
    <row r="21" spans="1:37" ht="12" customHeight="1" x14ac:dyDescent="0.2">
      <c r="A21" s="210">
        <v>15</v>
      </c>
      <c r="B21" s="211" t="s">
        <v>21</v>
      </c>
      <c r="C21" s="211">
        <v>0</v>
      </c>
      <c r="D21" s="211">
        <v>0</v>
      </c>
      <c r="E21" s="211">
        <v>0</v>
      </c>
      <c r="F21" s="211">
        <v>0</v>
      </c>
      <c r="G21" s="308">
        <v>0</v>
      </c>
      <c r="H21" s="211">
        <v>0</v>
      </c>
      <c r="I21" s="211">
        <v>0</v>
      </c>
      <c r="J21" s="211">
        <v>0</v>
      </c>
      <c r="K21" s="211">
        <v>0</v>
      </c>
      <c r="L21" s="308">
        <v>0</v>
      </c>
      <c r="M21" s="211">
        <v>0</v>
      </c>
      <c r="N21" s="211">
        <v>0</v>
      </c>
      <c r="O21" s="211">
        <v>0</v>
      </c>
      <c r="P21" s="211">
        <v>0</v>
      </c>
      <c r="Q21" s="308">
        <v>0</v>
      </c>
      <c r="R21" s="211">
        <v>0</v>
      </c>
      <c r="S21" s="211">
        <v>0</v>
      </c>
      <c r="T21" s="211">
        <v>0</v>
      </c>
      <c r="U21" s="211">
        <v>0</v>
      </c>
      <c r="V21" s="308">
        <v>0</v>
      </c>
      <c r="W21" s="211">
        <v>0</v>
      </c>
      <c r="X21" s="211">
        <v>0</v>
      </c>
      <c r="Y21" s="211">
        <v>0</v>
      </c>
      <c r="Z21" s="211">
        <v>0</v>
      </c>
      <c r="AA21" s="308">
        <v>0</v>
      </c>
      <c r="AB21" s="211">
        <v>0</v>
      </c>
      <c r="AC21" s="211">
        <v>0</v>
      </c>
      <c r="AD21" s="211">
        <v>0</v>
      </c>
      <c r="AE21" s="211">
        <v>0</v>
      </c>
      <c r="AF21" s="308">
        <v>0</v>
      </c>
      <c r="AG21" s="211">
        <v>0</v>
      </c>
      <c r="AH21" s="211">
        <v>0</v>
      </c>
      <c r="AI21" s="211">
        <v>0</v>
      </c>
      <c r="AJ21" s="211">
        <v>0</v>
      </c>
      <c r="AK21" s="308">
        <v>0</v>
      </c>
    </row>
    <row r="22" spans="1:37" ht="12" customHeight="1" x14ac:dyDescent="0.2">
      <c r="A22" s="210">
        <v>16</v>
      </c>
      <c r="B22" s="211" t="s">
        <v>22</v>
      </c>
      <c r="C22" s="211">
        <v>0</v>
      </c>
      <c r="D22" s="211">
        <v>0</v>
      </c>
      <c r="E22" s="211">
        <v>0</v>
      </c>
      <c r="F22" s="211">
        <v>0</v>
      </c>
      <c r="G22" s="308">
        <v>0</v>
      </c>
      <c r="H22" s="211">
        <v>0</v>
      </c>
      <c r="I22" s="211">
        <v>0</v>
      </c>
      <c r="J22" s="211">
        <v>0</v>
      </c>
      <c r="K22" s="211">
        <v>0</v>
      </c>
      <c r="L22" s="308">
        <v>0</v>
      </c>
      <c r="M22" s="211">
        <v>0</v>
      </c>
      <c r="N22" s="211">
        <v>0</v>
      </c>
      <c r="O22" s="211">
        <v>0</v>
      </c>
      <c r="P22" s="211">
        <v>0</v>
      </c>
      <c r="Q22" s="308">
        <v>0</v>
      </c>
      <c r="R22" s="211">
        <v>0</v>
      </c>
      <c r="S22" s="211">
        <v>0</v>
      </c>
      <c r="T22" s="211">
        <v>0</v>
      </c>
      <c r="U22" s="211">
        <v>0</v>
      </c>
      <c r="V22" s="308">
        <v>0</v>
      </c>
      <c r="W22" s="211">
        <v>0</v>
      </c>
      <c r="X22" s="211">
        <v>0</v>
      </c>
      <c r="Y22" s="211">
        <v>0</v>
      </c>
      <c r="Z22" s="211">
        <v>0</v>
      </c>
      <c r="AA22" s="308">
        <v>0</v>
      </c>
      <c r="AB22" s="211">
        <v>0</v>
      </c>
      <c r="AC22" s="211">
        <v>0</v>
      </c>
      <c r="AD22" s="211">
        <v>0</v>
      </c>
      <c r="AE22" s="211">
        <v>0</v>
      </c>
      <c r="AF22" s="308">
        <v>0</v>
      </c>
      <c r="AG22" s="211">
        <v>0</v>
      </c>
      <c r="AH22" s="211">
        <v>0</v>
      </c>
      <c r="AI22" s="211">
        <v>0</v>
      </c>
      <c r="AJ22" s="211">
        <v>0</v>
      </c>
      <c r="AK22" s="308">
        <v>0</v>
      </c>
    </row>
    <row r="23" spans="1:37" ht="12" customHeight="1" x14ac:dyDescent="0.2">
      <c r="A23" s="210">
        <v>17</v>
      </c>
      <c r="B23" s="211" t="s">
        <v>23</v>
      </c>
      <c r="C23" s="211">
        <v>0</v>
      </c>
      <c r="D23" s="211">
        <v>0</v>
      </c>
      <c r="E23" s="211">
        <v>0</v>
      </c>
      <c r="F23" s="211">
        <v>0</v>
      </c>
      <c r="G23" s="308">
        <v>0</v>
      </c>
      <c r="H23" s="211">
        <v>0</v>
      </c>
      <c r="I23" s="211">
        <v>0</v>
      </c>
      <c r="J23" s="211">
        <v>0</v>
      </c>
      <c r="K23" s="211">
        <v>0</v>
      </c>
      <c r="L23" s="308">
        <v>0</v>
      </c>
      <c r="M23" s="211">
        <v>0</v>
      </c>
      <c r="N23" s="211">
        <v>0</v>
      </c>
      <c r="O23" s="211">
        <v>0</v>
      </c>
      <c r="P23" s="211">
        <v>0</v>
      </c>
      <c r="Q23" s="308">
        <v>0</v>
      </c>
      <c r="R23" s="211">
        <v>0</v>
      </c>
      <c r="S23" s="211">
        <v>0</v>
      </c>
      <c r="T23" s="211">
        <v>0</v>
      </c>
      <c r="U23" s="211">
        <v>0</v>
      </c>
      <c r="V23" s="308">
        <v>0</v>
      </c>
      <c r="W23" s="211">
        <v>0</v>
      </c>
      <c r="X23" s="211">
        <v>0</v>
      </c>
      <c r="Y23" s="211">
        <v>0</v>
      </c>
      <c r="Z23" s="211">
        <v>0</v>
      </c>
      <c r="AA23" s="308">
        <v>0</v>
      </c>
      <c r="AB23" s="211">
        <v>0</v>
      </c>
      <c r="AC23" s="211">
        <v>0</v>
      </c>
      <c r="AD23" s="211">
        <v>0</v>
      </c>
      <c r="AE23" s="211">
        <v>0</v>
      </c>
      <c r="AF23" s="308">
        <v>0</v>
      </c>
      <c r="AG23" s="211">
        <v>0</v>
      </c>
      <c r="AH23" s="211">
        <v>0</v>
      </c>
      <c r="AI23" s="211">
        <v>0</v>
      </c>
      <c r="AJ23" s="211">
        <v>0</v>
      </c>
      <c r="AK23" s="308">
        <v>0</v>
      </c>
    </row>
    <row r="24" spans="1:37" ht="12" customHeight="1" x14ac:dyDescent="0.2">
      <c r="A24" s="210">
        <v>18</v>
      </c>
      <c r="B24" s="211" t="s">
        <v>24</v>
      </c>
      <c r="C24" s="211">
        <v>0</v>
      </c>
      <c r="D24" s="211">
        <v>0</v>
      </c>
      <c r="E24" s="211">
        <v>0</v>
      </c>
      <c r="F24" s="211">
        <v>0</v>
      </c>
      <c r="G24" s="308">
        <v>0</v>
      </c>
      <c r="H24" s="211">
        <v>0</v>
      </c>
      <c r="I24" s="211">
        <v>0</v>
      </c>
      <c r="J24" s="211">
        <v>0</v>
      </c>
      <c r="K24" s="211">
        <v>0</v>
      </c>
      <c r="L24" s="308">
        <v>0</v>
      </c>
      <c r="M24" s="211">
        <v>0</v>
      </c>
      <c r="N24" s="211">
        <v>0</v>
      </c>
      <c r="O24" s="211">
        <v>0</v>
      </c>
      <c r="P24" s="211">
        <v>0</v>
      </c>
      <c r="Q24" s="308">
        <v>0</v>
      </c>
      <c r="R24" s="211">
        <v>0</v>
      </c>
      <c r="S24" s="211">
        <v>0</v>
      </c>
      <c r="T24" s="211">
        <v>0</v>
      </c>
      <c r="U24" s="211">
        <v>0</v>
      </c>
      <c r="V24" s="308">
        <v>0</v>
      </c>
      <c r="W24" s="211">
        <v>0</v>
      </c>
      <c r="X24" s="211">
        <v>0</v>
      </c>
      <c r="Y24" s="211">
        <v>0</v>
      </c>
      <c r="Z24" s="211">
        <v>0</v>
      </c>
      <c r="AA24" s="308">
        <v>0</v>
      </c>
      <c r="AB24" s="211">
        <v>0</v>
      </c>
      <c r="AC24" s="211">
        <v>0</v>
      </c>
      <c r="AD24" s="211">
        <v>0</v>
      </c>
      <c r="AE24" s="211">
        <v>0</v>
      </c>
      <c r="AF24" s="308">
        <v>0</v>
      </c>
      <c r="AG24" s="211">
        <v>0</v>
      </c>
      <c r="AH24" s="211">
        <v>0</v>
      </c>
      <c r="AI24" s="211">
        <v>0</v>
      </c>
      <c r="AJ24" s="211">
        <v>0</v>
      </c>
      <c r="AK24" s="308">
        <v>0</v>
      </c>
    </row>
    <row r="25" spans="1:37" ht="12" customHeight="1" x14ac:dyDescent="0.2">
      <c r="A25" s="210">
        <v>19</v>
      </c>
      <c r="B25" s="211" t="s">
        <v>25</v>
      </c>
      <c r="C25" s="211">
        <v>0</v>
      </c>
      <c r="D25" s="211">
        <v>0</v>
      </c>
      <c r="E25" s="211">
        <v>0</v>
      </c>
      <c r="F25" s="211">
        <v>0</v>
      </c>
      <c r="G25" s="308">
        <v>0</v>
      </c>
      <c r="H25" s="211">
        <v>0</v>
      </c>
      <c r="I25" s="211">
        <v>0</v>
      </c>
      <c r="J25" s="211">
        <v>0</v>
      </c>
      <c r="K25" s="211">
        <v>0</v>
      </c>
      <c r="L25" s="308">
        <v>0</v>
      </c>
      <c r="M25" s="211">
        <v>0</v>
      </c>
      <c r="N25" s="211">
        <v>0</v>
      </c>
      <c r="O25" s="211">
        <v>0</v>
      </c>
      <c r="P25" s="211">
        <v>0</v>
      </c>
      <c r="Q25" s="308">
        <v>0</v>
      </c>
      <c r="R25" s="211">
        <v>0</v>
      </c>
      <c r="S25" s="211">
        <v>0</v>
      </c>
      <c r="T25" s="211">
        <v>0</v>
      </c>
      <c r="U25" s="211">
        <v>0</v>
      </c>
      <c r="V25" s="308">
        <v>0</v>
      </c>
      <c r="W25" s="211">
        <v>29</v>
      </c>
      <c r="X25" s="211">
        <v>33.29</v>
      </c>
      <c r="Y25" s="211">
        <v>113</v>
      </c>
      <c r="Z25" s="211">
        <v>167.19</v>
      </c>
      <c r="AA25" s="308">
        <f t="shared" si="3"/>
        <v>19.911477959208089</v>
      </c>
      <c r="AB25" s="211">
        <v>29</v>
      </c>
      <c r="AC25" s="211">
        <v>33.29</v>
      </c>
      <c r="AD25" s="211">
        <v>113</v>
      </c>
      <c r="AE25" s="211">
        <v>167.19</v>
      </c>
      <c r="AF25" s="308">
        <f t="shared" ref="AF25:AF29" si="13">AC25*100/AE25</f>
        <v>19.911477959208089</v>
      </c>
      <c r="AG25" s="211">
        <v>29</v>
      </c>
      <c r="AH25" s="211">
        <v>33.29</v>
      </c>
      <c r="AI25" s="211">
        <v>113</v>
      </c>
      <c r="AJ25" s="211">
        <v>167.19</v>
      </c>
      <c r="AK25" s="308">
        <f t="shared" ref="AK25:AK29" si="14">AH25*100/AJ25</f>
        <v>19.911477959208089</v>
      </c>
    </row>
    <row r="26" spans="1:37" ht="12" customHeight="1" x14ac:dyDescent="0.2">
      <c r="A26" s="210">
        <v>20</v>
      </c>
      <c r="B26" s="211" t="s">
        <v>26</v>
      </c>
      <c r="C26" s="211">
        <v>0</v>
      </c>
      <c r="D26" s="211">
        <v>0</v>
      </c>
      <c r="E26" s="211">
        <v>0</v>
      </c>
      <c r="F26" s="211">
        <v>0</v>
      </c>
      <c r="G26" s="308">
        <v>0</v>
      </c>
      <c r="H26" s="211">
        <v>0</v>
      </c>
      <c r="I26" s="211">
        <v>0</v>
      </c>
      <c r="J26" s="211">
        <v>7</v>
      </c>
      <c r="K26" s="211">
        <v>24.8236311</v>
      </c>
      <c r="L26" s="308">
        <v>0</v>
      </c>
      <c r="M26" s="211">
        <v>0</v>
      </c>
      <c r="N26" s="211">
        <v>0</v>
      </c>
      <c r="O26" s="211">
        <v>0</v>
      </c>
      <c r="P26" s="211">
        <v>0</v>
      </c>
      <c r="Q26" s="308">
        <v>0</v>
      </c>
      <c r="R26" s="211">
        <v>546</v>
      </c>
      <c r="S26" s="211">
        <v>204.45533</v>
      </c>
      <c r="T26" s="211">
        <v>26311</v>
      </c>
      <c r="U26" s="211">
        <v>39174.417249999999</v>
      </c>
      <c r="V26" s="308">
        <f t="shared" si="6"/>
        <v>0.52191032911919066</v>
      </c>
      <c r="W26" s="211">
        <v>39035</v>
      </c>
      <c r="X26" s="211">
        <v>8525.4396819000012</v>
      </c>
      <c r="Y26" s="211">
        <v>155406</v>
      </c>
      <c r="Z26" s="211">
        <v>76136.95170580002</v>
      </c>
      <c r="AA26" s="308">
        <f t="shared" si="3"/>
        <v>11.197505929634616</v>
      </c>
      <c r="AB26" s="211">
        <v>25</v>
      </c>
      <c r="AC26" s="211">
        <v>3.7342727999999998</v>
      </c>
      <c r="AD26" s="211">
        <v>586</v>
      </c>
      <c r="AE26" s="211">
        <v>86.206782599999997</v>
      </c>
      <c r="AF26" s="308">
        <f t="shared" si="13"/>
        <v>4.3317621738965117</v>
      </c>
      <c r="AG26" s="211">
        <v>0</v>
      </c>
      <c r="AH26" s="211">
        <v>0</v>
      </c>
      <c r="AI26" s="211">
        <v>0</v>
      </c>
      <c r="AJ26" s="211">
        <v>0</v>
      </c>
      <c r="AK26" s="308" t="e">
        <f t="shared" si="14"/>
        <v>#DIV/0!</v>
      </c>
    </row>
    <row r="27" spans="1:37" ht="12" customHeight="1" x14ac:dyDescent="0.2">
      <c r="A27" s="210">
        <v>21</v>
      </c>
      <c r="B27" s="211" t="s">
        <v>27</v>
      </c>
      <c r="C27" s="211">
        <v>15</v>
      </c>
      <c r="D27" s="211">
        <v>45</v>
      </c>
      <c r="E27" s="211">
        <v>120</v>
      </c>
      <c r="F27" s="211">
        <v>36034</v>
      </c>
      <c r="G27" s="308">
        <v>0</v>
      </c>
      <c r="H27" s="211">
        <v>0</v>
      </c>
      <c r="I27" s="211">
        <v>0</v>
      </c>
      <c r="J27" s="211">
        <v>8</v>
      </c>
      <c r="K27" s="211">
        <v>34</v>
      </c>
      <c r="L27" s="308">
        <v>0</v>
      </c>
      <c r="M27" s="211">
        <v>0</v>
      </c>
      <c r="N27" s="211">
        <v>0</v>
      </c>
      <c r="O27" s="211">
        <v>0</v>
      </c>
      <c r="P27" s="211">
        <v>0</v>
      </c>
      <c r="Q27" s="308">
        <v>0</v>
      </c>
      <c r="R27" s="211">
        <v>338</v>
      </c>
      <c r="S27" s="211">
        <v>13.39</v>
      </c>
      <c r="T27" s="211">
        <v>3314</v>
      </c>
      <c r="U27" s="211">
        <v>4948.83</v>
      </c>
      <c r="V27" s="308">
        <f t="shared" si="6"/>
        <v>0.27056900317852906</v>
      </c>
      <c r="W27" s="211">
        <v>586</v>
      </c>
      <c r="X27" s="211">
        <v>389.41</v>
      </c>
      <c r="Y27" s="211">
        <v>24505</v>
      </c>
      <c r="Z27" s="211">
        <v>52377.62</v>
      </c>
      <c r="AA27" s="308">
        <f t="shared" si="3"/>
        <v>0.74346638888899497</v>
      </c>
      <c r="AB27" s="211">
        <v>243</v>
      </c>
      <c r="AC27" s="211">
        <v>14</v>
      </c>
      <c r="AD27" s="211">
        <v>323</v>
      </c>
      <c r="AE27" s="211">
        <v>15</v>
      </c>
      <c r="AF27" s="308">
        <f t="shared" si="13"/>
        <v>93.333333333333329</v>
      </c>
      <c r="AG27" s="211">
        <v>23</v>
      </c>
      <c r="AH27" s="211">
        <v>1</v>
      </c>
      <c r="AI27" s="211">
        <v>114</v>
      </c>
      <c r="AJ27" s="211">
        <v>8</v>
      </c>
      <c r="AK27" s="308">
        <f t="shared" si="14"/>
        <v>12.5</v>
      </c>
    </row>
    <row r="28" spans="1:37" ht="12" customHeight="1" x14ac:dyDescent="0.2">
      <c r="A28" s="210">
        <v>22</v>
      </c>
      <c r="B28" s="211" t="s">
        <v>28</v>
      </c>
      <c r="C28" s="211">
        <v>0</v>
      </c>
      <c r="D28" s="211">
        <v>0</v>
      </c>
      <c r="E28" s="211">
        <v>0</v>
      </c>
      <c r="F28" s="211">
        <v>0</v>
      </c>
      <c r="G28" s="308">
        <v>0</v>
      </c>
      <c r="H28" s="211">
        <v>42</v>
      </c>
      <c r="I28" s="211">
        <v>115.36</v>
      </c>
      <c r="J28" s="211">
        <v>263</v>
      </c>
      <c r="K28" s="211">
        <v>1708.87</v>
      </c>
      <c r="L28" s="308">
        <f t="shared" si="1"/>
        <v>6.7506597927285288</v>
      </c>
      <c r="M28" s="211">
        <v>0</v>
      </c>
      <c r="N28" s="211">
        <v>0</v>
      </c>
      <c r="O28" s="211">
        <v>0</v>
      </c>
      <c r="P28" s="211">
        <v>0</v>
      </c>
      <c r="Q28" s="308">
        <v>0</v>
      </c>
      <c r="R28" s="211">
        <v>311</v>
      </c>
      <c r="S28" s="211">
        <v>179.02</v>
      </c>
      <c r="T28" s="211">
        <v>2442</v>
      </c>
      <c r="U28" s="211">
        <v>2974.75</v>
      </c>
      <c r="V28" s="308">
        <f t="shared" si="6"/>
        <v>6.0179847045970254</v>
      </c>
      <c r="W28" s="211">
        <v>2004</v>
      </c>
      <c r="X28" s="211">
        <v>1867.38</v>
      </c>
      <c r="Y28" s="211">
        <v>13567</v>
      </c>
      <c r="Z28" s="211">
        <v>19330.650000000001</v>
      </c>
      <c r="AA28" s="308">
        <f t="shared" si="3"/>
        <v>9.6602028384974119</v>
      </c>
      <c r="AB28" s="211"/>
      <c r="AC28" s="211"/>
      <c r="AD28" s="211"/>
      <c r="AE28" s="211"/>
      <c r="AF28" s="308" t="e">
        <f t="shared" si="13"/>
        <v>#DIV/0!</v>
      </c>
      <c r="AG28" s="211"/>
      <c r="AH28" s="211"/>
      <c r="AI28" s="211"/>
      <c r="AJ28" s="211"/>
      <c r="AK28" s="308" t="e">
        <f t="shared" si="14"/>
        <v>#DIV/0!</v>
      </c>
    </row>
    <row r="29" spans="1:37" ht="12" customHeight="1" x14ac:dyDescent="0.2">
      <c r="A29" s="210">
        <v>23</v>
      </c>
      <c r="B29" s="211" t="s">
        <v>29</v>
      </c>
      <c r="C29" s="211">
        <v>0</v>
      </c>
      <c r="D29" s="211">
        <v>0</v>
      </c>
      <c r="E29" s="211">
        <v>0</v>
      </c>
      <c r="F29" s="211">
        <v>0</v>
      </c>
      <c r="G29" s="308">
        <v>0</v>
      </c>
      <c r="H29" s="211">
        <v>0</v>
      </c>
      <c r="I29" s="211">
        <v>0</v>
      </c>
      <c r="J29" s="211">
        <v>0</v>
      </c>
      <c r="K29" s="211">
        <v>0</v>
      </c>
      <c r="L29" s="308">
        <v>0</v>
      </c>
      <c r="M29" s="211">
        <v>0</v>
      </c>
      <c r="N29" s="211">
        <v>0</v>
      </c>
      <c r="O29" s="211">
        <v>0</v>
      </c>
      <c r="P29" s="211">
        <v>0</v>
      </c>
      <c r="Q29" s="308">
        <v>0</v>
      </c>
      <c r="R29" s="211">
        <v>0</v>
      </c>
      <c r="S29" s="211">
        <v>0</v>
      </c>
      <c r="T29" s="211">
        <v>0</v>
      </c>
      <c r="U29" s="211">
        <v>0</v>
      </c>
      <c r="V29" s="308">
        <v>0</v>
      </c>
      <c r="W29" s="211">
        <v>418</v>
      </c>
      <c r="X29" s="211">
        <v>262</v>
      </c>
      <c r="Y29" s="211">
        <v>130700</v>
      </c>
      <c r="Z29" s="211">
        <v>107331</v>
      </c>
      <c r="AA29" s="308">
        <f t="shared" si="3"/>
        <v>0.24410468550558553</v>
      </c>
      <c r="AB29" s="211"/>
      <c r="AC29" s="211"/>
      <c r="AD29" s="211"/>
      <c r="AE29" s="211"/>
      <c r="AF29" s="308" t="e">
        <f t="shared" si="13"/>
        <v>#DIV/0!</v>
      </c>
      <c r="AG29" s="211"/>
      <c r="AH29" s="211"/>
      <c r="AI29" s="211"/>
      <c r="AJ29" s="211"/>
      <c r="AK29" s="308" t="e">
        <f t="shared" si="14"/>
        <v>#DIV/0!</v>
      </c>
    </row>
    <row r="30" spans="1:37" ht="12" customHeight="1" x14ac:dyDescent="0.2">
      <c r="A30" s="210">
        <v>24</v>
      </c>
      <c r="B30" s="211" t="s">
        <v>30</v>
      </c>
      <c r="C30" s="211">
        <v>0</v>
      </c>
      <c r="D30" s="211">
        <v>0</v>
      </c>
      <c r="E30" s="211">
        <v>0</v>
      </c>
      <c r="F30" s="211">
        <v>0</v>
      </c>
      <c r="G30" s="308">
        <v>0</v>
      </c>
      <c r="H30" s="211">
        <v>0</v>
      </c>
      <c r="I30" s="211">
        <v>0</v>
      </c>
      <c r="J30" s="211">
        <v>0</v>
      </c>
      <c r="K30" s="211">
        <v>0</v>
      </c>
      <c r="L30" s="308">
        <v>0</v>
      </c>
      <c r="M30" s="211">
        <v>0</v>
      </c>
      <c r="N30" s="211">
        <v>0</v>
      </c>
      <c r="O30" s="211">
        <v>0</v>
      </c>
      <c r="P30" s="211">
        <v>0</v>
      </c>
      <c r="Q30" s="308">
        <v>0</v>
      </c>
      <c r="R30" s="211">
        <v>0</v>
      </c>
      <c r="S30" s="211">
        <v>0</v>
      </c>
      <c r="T30" s="211">
        <v>0</v>
      </c>
      <c r="U30" s="211">
        <v>0</v>
      </c>
      <c r="V30" s="308">
        <v>0</v>
      </c>
      <c r="W30" s="211">
        <v>0</v>
      </c>
      <c r="X30" s="211">
        <v>0</v>
      </c>
      <c r="Y30" s="211">
        <v>0</v>
      </c>
      <c r="Z30" s="211">
        <v>0</v>
      </c>
      <c r="AA30" s="308">
        <v>0</v>
      </c>
      <c r="AB30" s="211">
        <v>0</v>
      </c>
      <c r="AC30" s="211">
        <v>0</v>
      </c>
      <c r="AD30" s="211">
        <v>0</v>
      </c>
      <c r="AE30" s="211">
        <v>0</v>
      </c>
      <c r="AF30" s="308">
        <v>0</v>
      </c>
      <c r="AG30" s="211">
        <v>0</v>
      </c>
      <c r="AH30" s="211">
        <v>0</v>
      </c>
      <c r="AI30" s="211">
        <v>0</v>
      </c>
      <c r="AJ30" s="211">
        <v>0</v>
      </c>
      <c r="AK30" s="308">
        <v>0</v>
      </c>
    </row>
    <row r="31" spans="1:37" ht="12" customHeight="1" x14ac:dyDescent="0.2">
      <c r="A31" s="210">
        <v>25</v>
      </c>
      <c r="B31" s="211" t="s">
        <v>31</v>
      </c>
      <c r="C31" s="211">
        <v>0</v>
      </c>
      <c r="D31" s="211">
        <v>0</v>
      </c>
      <c r="E31" s="211">
        <v>0</v>
      </c>
      <c r="F31" s="211">
        <v>0</v>
      </c>
      <c r="G31" s="308">
        <v>0</v>
      </c>
      <c r="H31" s="211">
        <v>0</v>
      </c>
      <c r="I31" s="211">
        <v>0</v>
      </c>
      <c r="J31" s="211">
        <v>0</v>
      </c>
      <c r="K31" s="211">
        <v>0</v>
      </c>
      <c r="L31" s="308">
        <v>0</v>
      </c>
      <c r="M31" s="211">
        <v>0</v>
      </c>
      <c r="N31" s="211">
        <v>0</v>
      </c>
      <c r="O31" s="211">
        <v>0</v>
      </c>
      <c r="P31" s="211">
        <v>0</v>
      </c>
      <c r="Q31" s="308">
        <v>0</v>
      </c>
      <c r="R31" s="211">
        <v>0</v>
      </c>
      <c r="S31" s="211">
        <v>0</v>
      </c>
      <c r="T31" s="211">
        <v>0</v>
      </c>
      <c r="U31" s="211">
        <v>0</v>
      </c>
      <c r="V31" s="308">
        <v>0</v>
      </c>
      <c r="W31" s="211">
        <v>0</v>
      </c>
      <c r="X31" s="211">
        <v>0</v>
      </c>
      <c r="Y31" s="211">
        <v>0</v>
      </c>
      <c r="Z31" s="211">
        <v>0</v>
      </c>
      <c r="AA31" s="308">
        <v>0</v>
      </c>
      <c r="AB31" s="211">
        <v>0</v>
      </c>
      <c r="AC31" s="211">
        <v>0</v>
      </c>
      <c r="AD31" s="211">
        <v>0</v>
      </c>
      <c r="AE31" s="211">
        <v>0</v>
      </c>
      <c r="AF31" s="308">
        <v>0</v>
      </c>
      <c r="AG31" s="211">
        <v>0</v>
      </c>
      <c r="AH31" s="211">
        <v>0</v>
      </c>
      <c r="AI31" s="211">
        <v>0</v>
      </c>
      <c r="AJ31" s="211">
        <v>0</v>
      </c>
      <c r="AK31" s="308">
        <v>0</v>
      </c>
    </row>
    <row r="32" spans="1:37" ht="12" customHeight="1" x14ac:dyDescent="0.2">
      <c r="A32" s="210">
        <v>26</v>
      </c>
      <c r="B32" s="211" t="s">
        <v>32</v>
      </c>
      <c r="C32" s="211">
        <v>0</v>
      </c>
      <c r="D32" s="211">
        <v>0</v>
      </c>
      <c r="E32" s="211">
        <v>0</v>
      </c>
      <c r="F32" s="211">
        <v>0</v>
      </c>
      <c r="G32" s="308">
        <v>0</v>
      </c>
      <c r="H32" s="211">
        <v>0</v>
      </c>
      <c r="I32" s="211">
        <v>0</v>
      </c>
      <c r="J32" s="211">
        <v>0</v>
      </c>
      <c r="K32" s="211">
        <v>0</v>
      </c>
      <c r="L32" s="308">
        <v>0</v>
      </c>
      <c r="M32" s="211">
        <v>0</v>
      </c>
      <c r="N32" s="211">
        <v>0</v>
      </c>
      <c r="O32" s="211">
        <v>0</v>
      </c>
      <c r="P32" s="211">
        <v>0</v>
      </c>
      <c r="Q32" s="308">
        <v>0</v>
      </c>
      <c r="R32" s="211">
        <v>0</v>
      </c>
      <c r="S32" s="211">
        <v>0</v>
      </c>
      <c r="T32" s="211">
        <v>0</v>
      </c>
      <c r="U32" s="211">
        <v>0</v>
      </c>
      <c r="V32" s="308">
        <v>0</v>
      </c>
      <c r="W32" s="211">
        <v>0</v>
      </c>
      <c r="X32" s="211">
        <v>0</v>
      </c>
      <c r="Y32" s="211">
        <v>0</v>
      </c>
      <c r="Z32" s="211">
        <v>0</v>
      </c>
      <c r="AA32" s="308">
        <v>0</v>
      </c>
      <c r="AB32" s="211">
        <v>0</v>
      </c>
      <c r="AC32" s="211">
        <v>0</v>
      </c>
      <c r="AD32" s="211">
        <v>0</v>
      </c>
      <c r="AE32" s="211">
        <v>0</v>
      </c>
      <c r="AF32" s="308">
        <v>0</v>
      </c>
      <c r="AG32" s="211">
        <v>0</v>
      </c>
      <c r="AH32" s="211">
        <v>0</v>
      </c>
      <c r="AI32" s="211">
        <v>0</v>
      </c>
      <c r="AJ32" s="211">
        <v>0</v>
      </c>
      <c r="AK32" s="308">
        <v>0</v>
      </c>
    </row>
    <row r="33" spans="1:37" ht="12" customHeight="1" x14ac:dyDescent="0.2">
      <c r="A33" s="210">
        <v>27</v>
      </c>
      <c r="B33" s="211" t="s">
        <v>33</v>
      </c>
      <c r="C33" s="211">
        <v>0</v>
      </c>
      <c r="D33" s="211">
        <v>0</v>
      </c>
      <c r="E33" s="211">
        <v>0</v>
      </c>
      <c r="F33" s="211">
        <v>0</v>
      </c>
      <c r="G33" s="308">
        <v>0</v>
      </c>
      <c r="H33" s="211">
        <v>0</v>
      </c>
      <c r="I33" s="211">
        <v>0</v>
      </c>
      <c r="J33" s="211">
        <v>0</v>
      </c>
      <c r="K33" s="211">
        <v>0</v>
      </c>
      <c r="L33" s="308">
        <v>0</v>
      </c>
      <c r="M33" s="211">
        <v>0</v>
      </c>
      <c r="N33" s="211">
        <v>0</v>
      </c>
      <c r="O33" s="211">
        <v>0</v>
      </c>
      <c r="P33" s="211">
        <v>0</v>
      </c>
      <c r="Q33" s="308">
        <v>0</v>
      </c>
      <c r="R33" s="211">
        <v>0</v>
      </c>
      <c r="S33" s="211">
        <v>0</v>
      </c>
      <c r="T33" s="211">
        <v>0</v>
      </c>
      <c r="U33" s="211">
        <v>0</v>
      </c>
      <c r="V33" s="308">
        <v>0</v>
      </c>
      <c r="W33" s="211">
        <v>0</v>
      </c>
      <c r="X33" s="211">
        <v>0</v>
      </c>
      <c r="Y33" s="211">
        <v>0</v>
      </c>
      <c r="Z33" s="211">
        <v>0</v>
      </c>
      <c r="AA33" s="308">
        <v>0</v>
      </c>
      <c r="AB33" s="211">
        <v>0</v>
      </c>
      <c r="AC33" s="211">
        <v>0</v>
      </c>
      <c r="AD33" s="211">
        <v>0</v>
      </c>
      <c r="AE33" s="211">
        <v>0</v>
      </c>
      <c r="AF33" s="308">
        <v>0</v>
      </c>
      <c r="AG33" s="211">
        <v>0</v>
      </c>
      <c r="AH33" s="211">
        <v>0</v>
      </c>
      <c r="AI33" s="211">
        <v>0</v>
      </c>
      <c r="AJ33" s="211">
        <v>0</v>
      </c>
      <c r="AK33" s="308">
        <v>0</v>
      </c>
    </row>
    <row r="34" spans="1:37" ht="12" customHeight="1" x14ac:dyDescent="0.2">
      <c r="A34" s="210">
        <v>28</v>
      </c>
      <c r="B34" s="211" t="s">
        <v>34</v>
      </c>
      <c r="C34" s="211">
        <v>0</v>
      </c>
      <c r="D34" s="211">
        <v>0</v>
      </c>
      <c r="E34" s="211">
        <v>0</v>
      </c>
      <c r="F34" s="211">
        <v>0</v>
      </c>
      <c r="G34" s="308">
        <v>0</v>
      </c>
      <c r="H34" s="211">
        <v>0</v>
      </c>
      <c r="I34" s="211">
        <v>0</v>
      </c>
      <c r="J34" s="211">
        <v>0</v>
      </c>
      <c r="K34" s="211">
        <v>0</v>
      </c>
      <c r="L34" s="308">
        <v>0</v>
      </c>
      <c r="M34" s="211">
        <v>0</v>
      </c>
      <c r="N34" s="211">
        <v>0</v>
      </c>
      <c r="O34" s="211">
        <v>0</v>
      </c>
      <c r="P34" s="211">
        <v>0</v>
      </c>
      <c r="Q34" s="308">
        <v>0</v>
      </c>
      <c r="R34" s="211">
        <v>0</v>
      </c>
      <c r="S34" s="211">
        <v>0</v>
      </c>
      <c r="T34" s="211">
        <v>0</v>
      </c>
      <c r="U34" s="211">
        <v>0</v>
      </c>
      <c r="V34" s="308">
        <v>0</v>
      </c>
      <c r="W34" s="211">
        <v>0</v>
      </c>
      <c r="X34" s="211">
        <v>0</v>
      </c>
      <c r="Y34" s="211">
        <v>0</v>
      </c>
      <c r="Z34" s="211">
        <v>0</v>
      </c>
      <c r="AA34" s="308">
        <v>0</v>
      </c>
      <c r="AB34" s="211">
        <v>0</v>
      </c>
      <c r="AC34" s="211">
        <v>0</v>
      </c>
      <c r="AD34" s="211">
        <v>0</v>
      </c>
      <c r="AE34" s="211">
        <v>0</v>
      </c>
      <c r="AF34" s="308">
        <v>0</v>
      </c>
      <c r="AG34" s="211">
        <v>0</v>
      </c>
      <c r="AH34" s="211">
        <v>0</v>
      </c>
      <c r="AI34" s="211">
        <v>0</v>
      </c>
      <c r="AJ34" s="211">
        <v>0</v>
      </c>
      <c r="AK34" s="308">
        <v>0</v>
      </c>
    </row>
    <row r="35" spans="1:37" ht="12" customHeight="1" x14ac:dyDescent="0.2">
      <c r="A35" s="210">
        <v>29</v>
      </c>
      <c r="B35" s="211" t="s">
        <v>35</v>
      </c>
      <c r="C35" s="211">
        <v>0</v>
      </c>
      <c r="D35" s="211">
        <v>0</v>
      </c>
      <c r="E35" s="211">
        <v>0</v>
      </c>
      <c r="F35" s="211">
        <v>0</v>
      </c>
      <c r="G35" s="308">
        <v>0</v>
      </c>
      <c r="H35" s="211">
        <v>0</v>
      </c>
      <c r="I35" s="211">
        <v>0</v>
      </c>
      <c r="J35" s="211">
        <v>0</v>
      </c>
      <c r="K35" s="211">
        <v>0</v>
      </c>
      <c r="L35" s="308">
        <v>0</v>
      </c>
      <c r="M35" s="211">
        <v>0</v>
      </c>
      <c r="N35" s="211">
        <v>0</v>
      </c>
      <c r="O35" s="211">
        <v>0</v>
      </c>
      <c r="P35" s="211">
        <v>0</v>
      </c>
      <c r="Q35" s="308">
        <v>0</v>
      </c>
      <c r="R35" s="211">
        <v>0</v>
      </c>
      <c r="S35" s="211">
        <v>0</v>
      </c>
      <c r="T35" s="211">
        <v>0</v>
      </c>
      <c r="U35" s="211">
        <v>0</v>
      </c>
      <c r="V35" s="308">
        <v>0</v>
      </c>
      <c r="W35" s="211">
        <v>0</v>
      </c>
      <c r="X35" s="211">
        <v>0</v>
      </c>
      <c r="Y35" s="211">
        <v>0</v>
      </c>
      <c r="Z35" s="211">
        <v>0</v>
      </c>
      <c r="AA35" s="308">
        <v>0</v>
      </c>
      <c r="AB35" s="211">
        <v>0</v>
      </c>
      <c r="AC35" s="211">
        <v>0</v>
      </c>
      <c r="AD35" s="211">
        <v>0</v>
      </c>
      <c r="AE35" s="211">
        <v>0</v>
      </c>
      <c r="AF35" s="308">
        <v>0</v>
      </c>
      <c r="AG35" s="211">
        <v>0</v>
      </c>
      <c r="AH35" s="211">
        <v>0</v>
      </c>
      <c r="AI35" s="211">
        <v>0</v>
      </c>
      <c r="AJ35" s="211">
        <v>0</v>
      </c>
      <c r="AK35" s="308">
        <v>0</v>
      </c>
    </row>
    <row r="36" spans="1:37" ht="12" customHeight="1" x14ac:dyDescent="0.2">
      <c r="A36" s="210">
        <v>30</v>
      </c>
      <c r="B36" s="211" t="s">
        <v>36</v>
      </c>
      <c r="C36" s="211">
        <v>0</v>
      </c>
      <c r="D36" s="211">
        <v>0</v>
      </c>
      <c r="E36" s="211">
        <v>0</v>
      </c>
      <c r="F36" s="211">
        <v>0</v>
      </c>
      <c r="G36" s="308">
        <v>0</v>
      </c>
      <c r="H36" s="211">
        <v>0</v>
      </c>
      <c r="I36" s="211">
        <v>0</v>
      </c>
      <c r="J36" s="211">
        <v>0</v>
      </c>
      <c r="K36" s="211">
        <v>0</v>
      </c>
      <c r="L36" s="308">
        <v>0</v>
      </c>
      <c r="M36" s="211">
        <v>0</v>
      </c>
      <c r="N36" s="211">
        <v>0</v>
      </c>
      <c r="O36" s="211">
        <v>0</v>
      </c>
      <c r="P36" s="211">
        <v>0</v>
      </c>
      <c r="Q36" s="308">
        <v>0</v>
      </c>
      <c r="R36" s="211">
        <v>0</v>
      </c>
      <c r="S36" s="211">
        <v>0</v>
      </c>
      <c r="T36" s="211">
        <v>0</v>
      </c>
      <c r="U36" s="211">
        <v>0</v>
      </c>
      <c r="V36" s="308">
        <v>0</v>
      </c>
      <c r="W36" s="211">
        <v>1348</v>
      </c>
      <c r="X36" s="211">
        <v>524.11</v>
      </c>
      <c r="Y36" s="211">
        <v>53975</v>
      </c>
      <c r="Z36" s="211">
        <v>14731.02</v>
      </c>
      <c r="AA36" s="308">
        <f t="shared" si="3"/>
        <v>3.5578663256176419</v>
      </c>
      <c r="AB36" s="211">
        <v>1348</v>
      </c>
      <c r="AC36" s="211">
        <v>524.11</v>
      </c>
      <c r="AD36" s="211">
        <v>53975</v>
      </c>
      <c r="AE36" s="211">
        <v>14731.02</v>
      </c>
      <c r="AF36" s="308">
        <f t="shared" ref="AF36" si="15">AC36*100/AE36</f>
        <v>3.5578663256176419</v>
      </c>
      <c r="AG36" s="211">
        <v>1348</v>
      </c>
      <c r="AH36" s="211">
        <v>524.11</v>
      </c>
      <c r="AI36" s="211">
        <v>53975</v>
      </c>
      <c r="AJ36" s="211">
        <v>14731.02</v>
      </c>
      <c r="AK36" s="308">
        <f t="shared" ref="AK36" si="16">AH36*100/AJ36</f>
        <v>3.5578663256176419</v>
      </c>
    </row>
    <row r="37" spans="1:37" ht="12" customHeight="1" x14ac:dyDescent="0.2">
      <c r="A37" s="210">
        <v>31</v>
      </c>
      <c r="B37" s="211" t="s">
        <v>37</v>
      </c>
      <c r="C37" s="211">
        <v>0</v>
      </c>
      <c r="D37" s="211">
        <v>0</v>
      </c>
      <c r="E37" s="211">
        <v>0</v>
      </c>
      <c r="F37" s="211">
        <v>0</v>
      </c>
      <c r="G37" s="308">
        <v>0</v>
      </c>
      <c r="H37" s="211">
        <v>0</v>
      </c>
      <c r="I37" s="211">
        <v>0</v>
      </c>
      <c r="J37" s="211">
        <v>0</v>
      </c>
      <c r="K37" s="211">
        <v>0</v>
      </c>
      <c r="L37" s="308">
        <v>0</v>
      </c>
      <c r="M37" s="211">
        <v>0</v>
      </c>
      <c r="N37" s="211">
        <v>0</v>
      </c>
      <c r="O37" s="211">
        <v>0</v>
      </c>
      <c r="P37" s="211">
        <v>0</v>
      </c>
      <c r="Q37" s="308">
        <v>0</v>
      </c>
      <c r="R37" s="211">
        <v>0</v>
      </c>
      <c r="S37" s="211">
        <v>0</v>
      </c>
      <c r="T37" s="211">
        <v>0</v>
      </c>
      <c r="U37" s="211">
        <v>0</v>
      </c>
      <c r="V37" s="308">
        <v>0</v>
      </c>
      <c r="W37" s="211">
        <v>0</v>
      </c>
      <c r="X37" s="211">
        <v>0</v>
      </c>
      <c r="Y37" s="211">
        <v>0</v>
      </c>
      <c r="Z37" s="211">
        <v>0</v>
      </c>
      <c r="AA37" s="308">
        <v>0</v>
      </c>
      <c r="AB37" s="211">
        <v>0</v>
      </c>
      <c r="AC37" s="211">
        <v>0</v>
      </c>
      <c r="AD37" s="211">
        <v>0</v>
      </c>
      <c r="AE37" s="211">
        <v>0</v>
      </c>
      <c r="AF37" s="308">
        <v>0</v>
      </c>
      <c r="AG37" s="211">
        <v>0</v>
      </c>
      <c r="AH37" s="211">
        <v>0</v>
      </c>
      <c r="AI37" s="211">
        <v>0</v>
      </c>
      <c r="AJ37" s="211">
        <v>0</v>
      </c>
      <c r="AK37" s="308">
        <v>0</v>
      </c>
    </row>
    <row r="38" spans="1:37" ht="12" customHeight="1" x14ac:dyDescent="0.2">
      <c r="A38" s="210">
        <v>32</v>
      </c>
      <c r="B38" s="211" t="s">
        <v>38</v>
      </c>
      <c r="C38" s="211">
        <v>0</v>
      </c>
      <c r="D38" s="211">
        <v>0</v>
      </c>
      <c r="E38" s="211">
        <v>0</v>
      </c>
      <c r="F38" s="211">
        <v>0</v>
      </c>
      <c r="G38" s="308">
        <v>0</v>
      </c>
      <c r="H38" s="211">
        <v>0</v>
      </c>
      <c r="I38" s="211">
        <v>0</v>
      </c>
      <c r="J38" s="211">
        <v>0</v>
      </c>
      <c r="K38" s="211">
        <v>0</v>
      </c>
      <c r="L38" s="308">
        <v>0</v>
      </c>
      <c r="M38" s="211">
        <v>0</v>
      </c>
      <c r="N38" s="211">
        <v>0</v>
      </c>
      <c r="O38" s="211">
        <v>0</v>
      </c>
      <c r="P38" s="211">
        <v>0</v>
      </c>
      <c r="Q38" s="308">
        <v>0</v>
      </c>
      <c r="R38" s="211">
        <v>0</v>
      </c>
      <c r="S38" s="211">
        <v>0</v>
      </c>
      <c r="T38" s="211">
        <v>0</v>
      </c>
      <c r="U38" s="211">
        <v>0</v>
      </c>
      <c r="V38" s="308">
        <v>0</v>
      </c>
      <c r="W38" s="211">
        <v>0</v>
      </c>
      <c r="X38" s="211">
        <v>0</v>
      </c>
      <c r="Y38" s="211">
        <v>0</v>
      </c>
      <c r="Z38" s="211">
        <v>0</v>
      </c>
      <c r="AA38" s="308">
        <v>0</v>
      </c>
      <c r="AB38" s="211">
        <v>0</v>
      </c>
      <c r="AC38" s="211">
        <v>0</v>
      </c>
      <c r="AD38" s="211">
        <v>0</v>
      </c>
      <c r="AE38" s="211">
        <v>0</v>
      </c>
      <c r="AF38" s="308">
        <v>0</v>
      </c>
      <c r="AG38" s="211">
        <v>0</v>
      </c>
      <c r="AH38" s="211">
        <v>0</v>
      </c>
      <c r="AI38" s="211">
        <v>0</v>
      </c>
      <c r="AJ38" s="211">
        <v>0</v>
      </c>
      <c r="AK38" s="308">
        <v>0</v>
      </c>
    </row>
    <row r="39" spans="1:37" ht="12" customHeight="1" x14ac:dyDescent="0.2">
      <c r="A39" s="210">
        <v>33</v>
      </c>
      <c r="B39" s="211" t="s">
        <v>39</v>
      </c>
      <c r="C39" s="211">
        <v>0</v>
      </c>
      <c r="D39" s="211">
        <v>0</v>
      </c>
      <c r="E39" s="211">
        <v>0</v>
      </c>
      <c r="F39" s="211">
        <v>0</v>
      </c>
      <c r="G39" s="308">
        <v>0</v>
      </c>
      <c r="H39" s="211">
        <v>0</v>
      </c>
      <c r="I39" s="211">
        <v>0</v>
      </c>
      <c r="J39" s="211">
        <v>0</v>
      </c>
      <c r="K39" s="211">
        <v>0</v>
      </c>
      <c r="L39" s="308">
        <v>0</v>
      </c>
      <c r="M39" s="211">
        <v>0</v>
      </c>
      <c r="N39" s="211">
        <v>0</v>
      </c>
      <c r="O39" s="211">
        <v>0</v>
      </c>
      <c r="P39" s="211">
        <v>0</v>
      </c>
      <c r="Q39" s="308">
        <v>0</v>
      </c>
      <c r="R39" s="211">
        <v>0</v>
      </c>
      <c r="S39" s="211">
        <v>0</v>
      </c>
      <c r="T39" s="211">
        <v>0</v>
      </c>
      <c r="U39" s="211">
        <v>0</v>
      </c>
      <c r="V39" s="308">
        <v>0</v>
      </c>
      <c r="W39" s="211">
        <v>0</v>
      </c>
      <c r="X39" s="211">
        <v>0</v>
      </c>
      <c r="Y39" s="211">
        <v>0</v>
      </c>
      <c r="Z39" s="211">
        <v>0</v>
      </c>
      <c r="AA39" s="308">
        <v>0</v>
      </c>
      <c r="AB39" s="211">
        <v>0</v>
      </c>
      <c r="AC39" s="211">
        <v>0</v>
      </c>
      <c r="AD39" s="211">
        <v>0</v>
      </c>
      <c r="AE39" s="211">
        <v>0</v>
      </c>
      <c r="AF39" s="308">
        <v>0</v>
      </c>
      <c r="AG39" s="211">
        <v>0</v>
      </c>
      <c r="AH39" s="211">
        <v>0</v>
      </c>
      <c r="AI39" s="211">
        <v>0</v>
      </c>
      <c r="AJ39" s="211">
        <v>0</v>
      </c>
      <c r="AK39" s="308">
        <v>0</v>
      </c>
    </row>
    <row r="40" spans="1:37" ht="12" customHeight="1" x14ac:dyDescent="0.2">
      <c r="A40" s="210">
        <v>34</v>
      </c>
      <c r="B40" s="211" t="s">
        <v>40</v>
      </c>
      <c r="C40" s="211">
        <v>0</v>
      </c>
      <c r="D40" s="211">
        <v>0</v>
      </c>
      <c r="E40" s="211">
        <v>0</v>
      </c>
      <c r="F40" s="211">
        <v>0</v>
      </c>
      <c r="G40" s="308">
        <v>0</v>
      </c>
      <c r="H40" s="211">
        <v>0</v>
      </c>
      <c r="I40" s="211">
        <v>0</v>
      </c>
      <c r="J40" s="211">
        <v>0</v>
      </c>
      <c r="K40" s="211">
        <v>0</v>
      </c>
      <c r="L40" s="308">
        <v>0</v>
      </c>
      <c r="M40" s="211">
        <v>0</v>
      </c>
      <c r="N40" s="211">
        <v>0</v>
      </c>
      <c r="O40" s="211">
        <v>0</v>
      </c>
      <c r="P40" s="211">
        <v>0</v>
      </c>
      <c r="Q40" s="308">
        <v>0</v>
      </c>
      <c r="R40" s="211">
        <v>0</v>
      </c>
      <c r="S40" s="211">
        <v>0</v>
      </c>
      <c r="T40" s="211">
        <v>0</v>
      </c>
      <c r="U40" s="211">
        <v>0</v>
      </c>
      <c r="V40" s="308">
        <v>0</v>
      </c>
      <c r="W40" s="211">
        <v>4585</v>
      </c>
      <c r="X40" s="211">
        <v>354</v>
      </c>
      <c r="Y40" s="211">
        <v>81428</v>
      </c>
      <c r="Z40" s="211">
        <v>15773</v>
      </c>
      <c r="AA40" s="308">
        <f t="shared" si="3"/>
        <v>2.2443415963989097</v>
      </c>
      <c r="AB40" s="211">
        <v>4585</v>
      </c>
      <c r="AC40" s="211">
        <v>354</v>
      </c>
      <c r="AD40" s="211">
        <v>81428</v>
      </c>
      <c r="AE40" s="211">
        <v>15773</v>
      </c>
      <c r="AF40" s="308">
        <f t="shared" ref="AF40:AF45" si="17">AC40*100/AE40</f>
        <v>2.2443415963989097</v>
      </c>
      <c r="AG40" s="211">
        <v>4585</v>
      </c>
      <c r="AH40" s="211">
        <v>354</v>
      </c>
      <c r="AI40" s="211">
        <v>81428</v>
      </c>
      <c r="AJ40" s="211">
        <v>15773</v>
      </c>
      <c r="AK40" s="308">
        <f t="shared" ref="AK40:AK45" si="18">AH40*100/AJ40</f>
        <v>2.2443415963989097</v>
      </c>
    </row>
    <row r="41" spans="1:37" s="157" customFormat="1" ht="12" customHeight="1" x14ac:dyDescent="0.2">
      <c r="A41" s="311"/>
      <c r="B41" s="312" t="s">
        <v>106</v>
      </c>
      <c r="C41" s="312">
        <f t="shared" ref="C41:F41" si="19">SUM(C19:C40)</f>
        <v>78</v>
      </c>
      <c r="D41" s="312">
        <f t="shared" si="19"/>
        <v>77.39</v>
      </c>
      <c r="E41" s="312">
        <f t="shared" si="19"/>
        <v>558</v>
      </c>
      <c r="F41" s="312">
        <f t="shared" si="19"/>
        <v>36298.699999999997</v>
      </c>
      <c r="G41" s="348">
        <f>D41*100/F41</f>
        <v>0.21320322766380065</v>
      </c>
      <c r="H41" s="312">
        <f t="shared" ref="H41:K41" si="20">SUM(H19:H40)</f>
        <v>46</v>
      </c>
      <c r="I41" s="312">
        <f t="shared" si="20"/>
        <v>123.28</v>
      </c>
      <c r="J41" s="312">
        <f t="shared" si="20"/>
        <v>296</v>
      </c>
      <c r="K41" s="312">
        <f t="shared" si="20"/>
        <v>1799.9236311</v>
      </c>
      <c r="L41" s="348">
        <f t="shared" si="1"/>
        <v>6.8491794801682238</v>
      </c>
      <c r="M41" s="312">
        <f t="shared" ref="M41:P41" si="21">SUM(M19:M40)</f>
        <v>0</v>
      </c>
      <c r="N41" s="312">
        <f t="shared" si="21"/>
        <v>0</v>
      </c>
      <c r="O41" s="312">
        <f t="shared" si="21"/>
        <v>0</v>
      </c>
      <c r="P41" s="312">
        <f t="shared" si="21"/>
        <v>0</v>
      </c>
      <c r="Q41" s="348">
        <v>0</v>
      </c>
      <c r="R41" s="312">
        <f t="shared" ref="R41:U41" si="22">SUM(R19:R40)</f>
        <v>1195</v>
      </c>
      <c r="S41" s="312">
        <f t="shared" si="22"/>
        <v>396.86532999999997</v>
      </c>
      <c r="T41" s="312">
        <f t="shared" si="22"/>
        <v>32067</v>
      </c>
      <c r="U41" s="312">
        <f t="shared" si="22"/>
        <v>47097.99725</v>
      </c>
      <c r="V41" s="348">
        <f t="shared" si="6"/>
        <v>0.84263737987287757</v>
      </c>
      <c r="W41" s="312">
        <f t="shared" ref="W41" si="23">SUM(W19:W40)</f>
        <v>75146</v>
      </c>
      <c r="X41" s="312">
        <f t="shared" ref="X41:Z41" si="24">SUM(X19:X40)</f>
        <v>12807.822021900003</v>
      </c>
      <c r="Y41" s="312">
        <f t="shared" si="24"/>
        <v>580058</v>
      </c>
      <c r="Z41" s="312">
        <f t="shared" si="24"/>
        <v>336103.19579580007</v>
      </c>
      <c r="AA41" s="348">
        <f t="shared" si="3"/>
        <v>3.8106814163354197</v>
      </c>
      <c r="AB41" s="312">
        <f t="shared" ref="AB41:AE41" si="25">SUM(AB19:AB40)</f>
        <v>17990</v>
      </c>
      <c r="AC41" s="312">
        <f t="shared" si="25"/>
        <v>2164.3542728000002</v>
      </c>
      <c r="AD41" s="312">
        <f t="shared" si="25"/>
        <v>265201</v>
      </c>
      <c r="AE41" s="312">
        <f t="shared" si="25"/>
        <v>73461.866782600002</v>
      </c>
      <c r="AF41" s="348">
        <f t="shared" si="17"/>
        <v>2.9462282509170379</v>
      </c>
      <c r="AG41" s="312">
        <f t="shared" ref="AG41:AJ41" si="26">SUM(AG19:AG40)</f>
        <v>17745</v>
      </c>
      <c r="AH41" s="312">
        <f t="shared" si="26"/>
        <v>2147.62</v>
      </c>
      <c r="AI41" s="312">
        <f t="shared" si="26"/>
        <v>264406</v>
      </c>
      <c r="AJ41" s="312">
        <f t="shared" si="26"/>
        <v>73368.66</v>
      </c>
      <c r="AK41" s="348">
        <f t="shared" si="18"/>
        <v>2.9271626332006062</v>
      </c>
    </row>
    <row r="42" spans="1:37" s="157" customFormat="1" ht="12" customHeight="1" x14ac:dyDescent="0.2">
      <c r="A42" s="311"/>
      <c r="B42" s="312" t="s">
        <v>42</v>
      </c>
      <c r="C42" s="312">
        <f>C41+C18</f>
        <v>26265</v>
      </c>
      <c r="D42" s="312">
        <f t="shared" ref="D42:W42" si="27">D41+D18</f>
        <v>41564.415999999997</v>
      </c>
      <c r="E42" s="312">
        <f t="shared" si="27"/>
        <v>80318</v>
      </c>
      <c r="F42" s="312">
        <f t="shared" si="27"/>
        <v>392189.38199999998</v>
      </c>
      <c r="G42" s="348">
        <f>D42*100/F42</f>
        <v>10.598047246470328</v>
      </c>
      <c r="H42" s="312">
        <f t="shared" si="27"/>
        <v>4983</v>
      </c>
      <c r="I42" s="312">
        <f t="shared" si="27"/>
        <v>16830.708131200001</v>
      </c>
      <c r="J42" s="312">
        <f t="shared" si="27"/>
        <v>29704</v>
      </c>
      <c r="K42" s="312">
        <f t="shared" si="27"/>
        <v>159321.7512809</v>
      </c>
      <c r="L42" s="348">
        <f t="shared" si="1"/>
        <v>10.563973842796768</v>
      </c>
      <c r="M42" s="312">
        <f t="shared" si="27"/>
        <v>187178</v>
      </c>
      <c r="N42" s="312">
        <f t="shared" si="27"/>
        <v>117728.42985840004</v>
      </c>
      <c r="O42" s="312">
        <f t="shared" si="27"/>
        <v>386168</v>
      </c>
      <c r="P42" s="312">
        <f t="shared" si="27"/>
        <v>236834.59423660001</v>
      </c>
      <c r="Q42" s="348">
        <f t="shared" si="2"/>
        <v>49.709135710464757</v>
      </c>
      <c r="R42" s="312">
        <f t="shared" si="27"/>
        <v>11583</v>
      </c>
      <c r="S42" s="312">
        <f t="shared" si="27"/>
        <v>6780.1333564999995</v>
      </c>
      <c r="T42" s="312">
        <f t="shared" si="27"/>
        <v>112707</v>
      </c>
      <c r="U42" s="312">
        <f t="shared" si="27"/>
        <v>151108.56738620001</v>
      </c>
      <c r="V42" s="348">
        <f t="shared" si="6"/>
        <v>4.4869284870999282</v>
      </c>
      <c r="W42" s="312">
        <f t="shared" si="27"/>
        <v>415743</v>
      </c>
      <c r="X42" s="312">
        <f t="shared" ref="X42:Z42" si="28">X41+X18</f>
        <v>237557.02942220002</v>
      </c>
      <c r="Y42" s="312">
        <f t="shared" si="28"/>
        <v>1609925</v>
      </c>
      <c r="Z42" s="312">
        <f t="shared" si="28"/>
        <v>1458093.4604491</v>
      </c>
      <c r="AA42" s="348">
        <f t="shared" si="3"/>
        <v>16.292304702404419</v>
      </c>
      <c r="AB42" s="312">
        <f t="shared" ref="AB42:AE42" si="29">AB41+AB18</f>
        <v>95794</v>
      </c>
      <c r="AC42" s="312">
        <f t="shared" si="29"/>
        <v>6067.0007882159998</v>
      </c>
      <c r="AD42" s="312">
        <f t="shared" si="29"/>
        <v>498280</v>
      </c>
      <c r="AE42" s="312">
        <f t="shared" si="29"/>
        <v>91544.665644826004</v>
      </c>
      <c r="AF42" s="348">
        <f t="shared" si="17"/>
        <v>6.6273668110326414</v>
      </c>
      <c r="AG42" s="312">
        <f t="shared" ref="AG42:AJ42" si="30">AG41+AG18</f>
        <v>45704</v>
      </c>
      <c r="AH42" s="312">
        <f t="shared" si="30"/>
        <v>3638.7815710509999</v>
      </c>
      <c r="AI42" s="312">
        <f t="shared" si="30"/>
        <v>307174</v>
      </c>
      <c r="AJ42" s="312">
        <f t="shared" si="30"/>
        <v>78603.023222157004</v>
      </c>
      <c r="AK42" s="348">
        <f t="shared" si="18"/>
        <v>4.6293150338081173</v>
      </c>
    </row>
    <row r="43" spans="1:37" ht="12" customHeight="1" x14ac:dyDescent="0.2">
      <c r="A43" s="210">
        <v>35</v>
      </c>
      <c r="B43" s="211" t="s">
        <v>43</v>
      </c>
      <c r="C43" s="211">
        <v>3331</v>
      </c>
      <c r="D43" s="211">
        <v>1632</v>
      </c>
      <c r="E43" s="211">
        <v>10576</v>
      </c>
      <c r="F43" s="211">
        <v>5889</v>
      </c>
      <c r="G43" s="308">
        <f>D43*100/F43</f>
        <v>27.71268466632705</v>
      </c>
      <c r="H43" s="211">
        <v>46</v>
      </c>
      <c r="I43" s="211">
        <v>77</v>
      </c>
      <c r="J43" s="211">
        <v>1067</v>
      </c>
      <c r="K43" s="211">
        <v>3637</v>
      </c>
      <c r="L43" s="308">
        <f t="shared" si="1"/>
        <v>2.1171295023370909</v>
      </c>
      <c r="M43" s="211">
        <v>21474</v>
      </c>
      <c r="N43" s="211">
        <v>11753</v>
      </c>
      <c r="O43" s="211">
        <v>57060</v>
      </c>
      <c r="P43" s="211">
        <v>35807</v>
      </c>
      <c r="Q43" s="308">
        <f t="shared" si="2"/>
        <v>32.823190996173935</v>
      </c>
      <c r="R43" s="211">
        <v>923</v>
      </c>
      <c r="S43" s="211">
        <v>532</v>
      </c>
      <c r="T43" s="211">
        <v>25440</v>
      </c>
      <c r="U43" s="211">
        <v>35272</v>
      </c>
      <c r="V43" s="308">
        <f t="shared" si="6"/>
        <v>1.5082785212066228</v>
      </c>
      <c r="W43" s="211">
        <v>8167</v>
      </c>
      <c r="X43" s="211">
        <v>2928</v>
      </c>
      <c r="Y43" s="211">
        <v>47969</v>
      </c>
      <c r="Z43" s="211">
        <v>29079</v>
      </c>
      <c r="AA43" s="308">
        <f t="shared" si="3"/>
        <v>10.069122046837924</v>
      </c>
      <c r="AB43" s="211">
        <v>3949</v>
      </c>
      <c r="AC43" s="211">
        <v>245</v>
      </c>
      <c r="AD43" s="211">
        <v>8211</v>
      </c>
      <c r="AE43" s="211">
        <v>885</v>
      </c>
      <c r="AF43" s="308">
        <f t="shared" si="17"/>
        <v>27.683615819209038</v>
      </c>
      <c r="AG43" s="211">
        <v>5713</v>
      </c>
      <c r="AH43" s="211">
        <v>510</v>
      </c>
      <c r="AI43" s="211">
        <v>11950</v>
      </c>
      <c r="AJ43" s="211">
        <v>1017</v>
      </c>
      <c r="AK43" s="308">
        <f t="shared" si="18"/>
        <v>50.147492625368734</v>
      </c>
    </row>
    <row r="44" spans="1:37" ht="12" customHeight="1" x14ac:dyDescent="0.2">
      <c r="A44" s="210">
        <v>36</v>
      </c>
      <c r="B44" s="211" t="s">
        <v>44</v>
      </c>
      <c r="C44" s="211">
        <v>4432</v>
      </c>
      <c r="D44" s="211">
        <v>1947.44</v>
      </c>
      <c r="E44" s="211">
        <v>14237</v>
      </c>
      <c r="F44" s="211">
        <v>11014.98</v>
      </c>
      <c r="G44" s="308">
        <f>D44*100/F44</f>
        <v>17.679923159188668</v>
      </c>
      <c r="H44" s="211">
        <v>241</v>
      </c>
      <c r="I44" s="211">
        <v>237.88</v>
      </c>
      <c r="J44" s="211">
        <v>4993</v>
      </c>
      <c r="K44" s="211">
        <v>18703.2</v>
      </c>
      <c r="L44" s="308">
        <f t="shared" si="1"/>
        <v>1.2718679156507977</v>
      </c>
      <c r="M44" s="211">
        <v>97298</v>
      </c>
      <c r="N44" s="211">
        <v>29220</v>
      </c>
      <c r="O44" s="211">
        <v>189848</v>
      </c>
      <c r="P44" s="211">
        <v>57071.86</v>
      </c>
      <c r="Q44" s="308">
        <f t="shared" si="2"/>
        <v>51.198611715125459</v>
      </c>
      <c r="R44" s="211">
        <v>2243</v>
      </c>
      <c r="S44" s="211">
        <v>816.26</v>
      </c>
      <c r="T44" s="211">
        <v>72877</v>
      </c>
      <c r="U44" s="211">
        <v>120099.68</v>
      </c>
      <c r="V44" s="308">
        <f t="shared" si="6"/>
        <v>0.67965210232033924</v>
      </c>
      <c r="W44" s="211">
        <v>33909</v>
      </c>
      <c r="X44" s="211">
        <v>10446.99</v>
      </c>
      <c r="Y44" s="211">
        <v>153495</v>
      </c>
      <c r="Z44" s="211">
        <v>170023.65</v>
      </c>
      <c r="AA44" s="308">
        <f t="shared" si="3"/>
        <v>6.1444334361719681</v>
      </c>
      <c r="AB44" s="211">
        <v>5493</v>
      </c>
      <c r="AC44" s="211">
        <v>399.06</v>
      </c>
      <c r="AD44" s="211">
        <v>14489</v>
      </c>
      <c r="AE44" s="211">
        <v>1792.14</v>
      </c>
      <c r="AF44" s="308">
        <f t="shared" si="17"/>
        <v>22.267233586661757</v>
      </c>
      <c r="AG44" s="211">
        <v>9752</v>
      </c>
      <c r="AH44" s="211">
        <v>558.12</v>
      </c>
      <c r="AI44" s="211">
        <v>12700</v>
      </c>
      <c r="AJ44" s="211">
        <v>668.48</v>
      </c>
      <c r="AK44" s="308">
        <f t="shared" si="18"/>
        <v>83.490904739109624</v>
      </c>
    </row>
    <row r="45" spans="1:37" s="157" customFormat="1" ht="12" customHeight="1" x14ac:dyDescent="0.2">
      <c r="A45" s="311"/>
      <c r="B45" s="312" t="s">
        <v>45</v>
      </c>
      <c r="C45" s="312">
        <f>SUM(C43:C44)</f>
        <v>7763</v>
      </c>
      <c r="D45" s="312">
        <f t="shared" ref="D45:Z45" si="31">SUM(D43:D44)</f>
        <v>3579.44</v>
      </c>
      <c r="E45" s="312">
        <f t="shared" si="31"/>
        <v>24813</v>
      </c>
      <c r="F45" s="312">
        <f t="shared" si="31"/>
        <v>16903.98</v>
      </c>
      <c r="G45" s="348">
        <f>D45*100/F45</f>
        <v>21.175131537069969</v>
      </c>
      <c r="H45" s="312">
        <f t="shared" si="31"/>
        <v>287</v>
      </c>
      <c r="I45" s="312">
        <f t="shared" si="31"/>
        <v>314.88</v>
      </c>
      <c r="J45" s="312">
        <f t="shared" si="31"/>
        <v>6060</v>
      </c>
      <c r="K45" s="312">
        <f t="shared" si="31"/>
        <v>22340.2</v>
      </c>
      <c r="L45" s="348">
        <f t="shared" si="1"/>
        <v>1.4094770861496315</v>
      </c>
      <c r="M45" s="312">
        <f t="shared" si="31"/>
        <v>118772</v>
      </c>
      <c r="N45" s="312">
        <f t="shared" si="31"/>
        <v>40973</v>
      </c>
      <c r="O45" s="312">
        <f t="shared" si="31"/>
        <v>246908</v>
      </c>
      <c r="P45" s="312">
        <f t="shared" si="31"/>
        <v>92878.86</v>
      </c>
      <c r="Q45" s="348">
        <f t="shared" si="2"/>
        <v>44.11445187850066</v>
      </c>
      <c r="R45" s="312">
        <f t="shared" si="31"/>
        <v>3166</v>
      </c>
      <c r="S45" s="312">
        <f t="shared" si="31"/>
        <v>1348.26</v>
      </c>
      <c r="T45" s="312">
        <f t="shared" si="31"/>
        <v>98317</v>
      </c>
      <c r="U45" s="312">
        <f t="shared" si="31"/>
        <v>155371.68</v>
      </c>
      <c r="V45" s="348">
        <f t="shared" si="6"/>
        <v>0.86776431843949942</v>
      </c>
      <c r="W45" s="312">
        <f t="shared" si="31"/>
        <v>42076</v>
      </c>
      <c r="X45" s="312">
        <f t="shared" si="31"/>
        <v>13374.99</v>
      </c>
      <c r="Y45" s="312">
        <f t="shared" si="31"/>
        <v>201464</v>
      </c>
      <c r="Z45" s="312">
        <f t="shared" si="31"/>
        <v>199102.65</v>
      </c>
      <c r="AA45" s="348">
        <f t="shared" si="3"/>
        <v>6.7176353504084449</v>
      </c>
      <c r="AB45" s="312">
        <f t="shared" ref="AB45:AE45" si="32">SUM(AB43:AB44)</f>
        <v>9442</v>
      </c>
      <c r="AC45" s="312">
        <f t="shared" si="32"/>
        <v>644.05999999999995</v>
      </c>
      <c r="AD45" s="312">
        <f t="shared" si="32"/>
        <v>22700</v>
      </c>
      <c r="AE45" s="312">
        <f t="shared" si="32"/>
        <v>2677.1400000000003</v>
      </c>
      <c r="AF45" s="348">
        <f t="shared" si="17"/>
        <v>24.057763135286159</v>
      </c>
      <c r="AG45" s="312">
        <f t="shared" ref="AG45:AJ45" si="33">SUM(AG43:AG44)</f>
        <v>15465</v>
      </c>
      <c r="AH45" s="312">
        <f t="shared" si="33"/>
        <v>1068.1199999999999</v>
      </c>
      <c r="AI45" s="312">
        <f t="shared" si="33"/>
        <v>24650</v>
      </c>
      <c r="AJ45" s="312">
        <f t="shared" si="33"/>
        <v>1685.48</v>
      </c>
      <c r="AK45" s="348">
        <f t="shared" si="18"/>
        <v>63.371858461684496</v>
      </c>
    </row>
    <row r="46" spans="1:37" ht="12" customHeight="1" x14ac:dyDescent="0.2">
      <c r="A46" s="210">
        <v>37</v>
      </c>
      <c r="B46" s="211" t="s">
        <v>46</v>
      </c>
      <c r="C46" s="211">
        <v>0</v>
      </c>
      <c r="D46" s="211">
        <v>0</v>
      </c>
      <c r="E46" s="211">
        <v>0</v>
      </c>
      <c r="F46" s="211">
        <v>0</v>
      </c>
      <c r="G46" s="308">
        <v>0</v>
      </c>
      <c r="H46" s="211">
        <v>0</v>
      </c>
      <c r="I46" s="211">
        <v>0</v>
      </c>
      <c r="J46" s="211">
        <v>0</v>
      </c>
      <c r="K46" s="211">
        <v>0</v>
      </c>
      <c r="L46" s="308">
        <v>0</v>
      </c>
      <c r="M46" s="211">
        <v>0</v>
      </c>
      <c r="N46" s="211">
        <v>5399</v>
      </c>
      <c r="O46" s="211">
        <v>0</v>
      </c>
      <c r="P46" s="211">
        <v>6997</v>
      </c>
      <c r="Q46" s="308">
        <f t="shared" si="2"/>
        <v>77.161640703158497</v>
      </c>
      <c r="R46" s="211">
        <v>0</v>
      </c>
      <c r="S46" s="211">
        <v>3272</v>
      </c>
      <c r="T46" s="211">
        <v>0</v>
      </c>
      <c r="U46" s="211">
        <v>3381</v>
      </c>
      <c r="V46" s="308">
        <f t="shared" si="6"/>
        <v>96.77610174504585</v>
      </c>
      <c r="W46" s="211">
        <v>0</v>
      </c>
      <c r="X46" s="211">
        <v>0</v>
      </c>
      <c r="Y46" s="211">
        <v>0</v>
      </c>
      <c r="Z46" s="211">
        <v>0</v>
      </c>
      <c r="AA46" s="308">
        <v>0</v>
      </c>
      <c r="AB46" s="211">
        <v>0</v>
      </c>
      <c r="AC46" s="211">
        <v>0</v>
      </c>
      <c r="AD46" s="211">
        <v>0</v>
      </c>
      <c r="AE46" s="211">
        <v>0</v>
      </c>
      <c r="AF46" s="308">
        <v>0</v>
      </c>
      <c r="AG46" s="211">
        <v>0</v>
      </c>
      <c r="AH46" s="211">
        <v>0</v>
      </c>
      <c r="AI46" s="211">
        <v>0</v>
      </c>
      <c r="AJ46" s="211">
        <v>0</v>
      </c>
      <c r="AK46" s="308">
        <v>0</v>
      </c>
    </row>
    <row r="47" spans="1:37" s="157" customFormat="1" ht="12" customHeight="1" x14ac:dyDescent="0.2">
      <c r="A47" s="311"/>
      <c r="B47" s="312" t="s">
        <v>47</v>
      </c>
      <c r="C47" s="312">
        <v>0</v>
      </c>
      <c r="D47" s="312">
        <v>0</v>
      </c>
      <c r="E47" s="312">
        <f t="shared" ref="E47:F47" si="34">E46</f>
        <v>0</v>
      </c>
      <c r="F47" s="312">
        <f t="shared" si="34"/>
        <v>0</v>
      </c>
      <c r="G47" s="348">
        <v>0</v>
      </c>
      <c r="H47" s="312">
        <f t="shared" ref="H47:K47" si="35">H46</f>
        <v>0</v>
      </c>
      <c r="I47" s="312">
        <f t="shared" si="35"/>
        <v>0</v>
      </c>
      <c r="J47" s="312">
        <f t="shared" si="35"/>
        <v>0</v>
      </c>
      <c r="K47" s="312">
        <f t="shared" si="35"/>
        <v>0</v>
      </c>
      <c r="L47" s="348">
        <v>0</v>
      </c>
      <c r="M47" s="312">
        <f t="shared" ref="M47:P47" si="36">M46</f>
        <v>0</v>
      </c>
      <c r="N47" s="312">
        <f t="shared" si="36"/>
        <v>5399</v>
      </c>
      <c r="O47" s="312">
        <f t="shared" si="36"/>
        <v>0</v>
      </c>
      <c r="P47" s="312">
        <f t="shared" si="36"/>
        <v>6997</v>
      </c>
      <c r="Q47" s="348">
        <f t="shared" si="2"/>
        <v>77.161640703158497</v>
      </c>
      <c r="R47" s="312">
        <f t="shared" ref="R47:U47" si="37">R46</f>
        <v>0</v>
      </c>
      <c r="S47" s="312">
        <f t="shared" si="37"/>
        <v>3272</v>
      </c>
      <c r="T47" s="312">
        <f t="shared" si="37"/>
        <v>0</v>
      </c>
      <c r="U47" s="312">
        <f t="shared" si="37"/>
        <v>3381</v>
      </c>
      <c r="V47" s="348">
        <f t="shared" si="6"/>
        <v>96.77610174504585</v>
      </c>
      <c r="W47" s="312">
        <f t="shared" ref="W47:Z47" si="38">W46</f>
        <v>0</v>
      </c>
      <c r="X47" s="312">
        <f t="shared" si="38"/>
        <v>0</v>
      </c>
      <c r="Y47" s="312">
        <f t="shared" si="38"/>
        <v>0</v>
      </c>
      <c r="Z47" s="312">
        <f t="shared" si="38"/>
        <v>0</v>
      </c>
      <c r="AA47" s="348">
        <v>0</v>
      </c>
      <c r="AB47" s="312">
        <f t="shared" ref="AB47:AE47" si="39">AB46</f>
        <v>0</v>
      </c>
      <c r="AC47" s="312">
        <f t="shared" si="39"/>
        <v>0</v>
      </c>
      <c r="AD47" s="312">
        <f t="shared" si="39"/>
        <v>0</v>
      </c>
      <c r="AE47" s="312">
        <f t="shared" si="39"/>
        <v>0</v>
      </c>
      <c r="AF47" s="348">
        <v>0</v>
      </c>
      <c r="AG47" s="312">
        <f t="shared" ref="AG47:AJ47" si="40">AG46</f>
        <v>0</v>
      </c>
      <c r="AH47" s="312">
        <f t="shared" si="40"/>
        <v>0</v>
      </c>
      <c r="AI47" s="312">
        <f t="shared" si="40"/>
        <v>0</v>
      </c>
      <c r="AJ47" s="312">
        <f t="shared" si="40"/>
        <v>0</v>
      </c>
      <c r="AK47" s="348">
        <v>0</v>
      </c>
    </row>
    <row r="48" spans="1:37" ht="12" customHeight="1" x14ac:dyDescent="0.2">
      <c r="A48" s="210">
        <v>38</v>
      </c>
      <c r="B48" s="211" t="s">
        <v>48</v>
      </c>
      <c r="C48" s="211">
        <v>0</v>
      </c>
      <c r="D48" s="211">
        <v>0</v>
      </c>
      <c r="E48" s="211">
        <v>0</v>
      </c>
      <c r="F48" s="211">
        <v>0</v>
      </c>
      <c r="G48" s="308">
        <v>0</v>
      </c>
      <c r="H48" s="211">
        <v>0</v>
      </c>
      <c r="I48" s="211">
        <v>0</v>
      </c>
      <c r="J48" s="211">
        <v>0</v>
      </c>
      <c r="K48" s="211">
        <v>0</v>
      </c>
      <c r="L48" s="308">
        <v>0</v>
      </c>
      <c r="M48" s="211">
        <v>0</v>
      </c>
      <c r="N48" s="211">
        <v>0</v>
      </c>
      <c r="O48" s="211">
        <v>0</v>
      </c>
      <c r="P48" s="211">
        <v>0</v>
      </c>
      <c r="Q48" s="308">
        <v>0</v>
      </c>
      <c r="R48" s="211">
        <v>0</v>
      </c>
      <c r="S48" s="211">
        <v>0</v>
      </c>
      <c r="T48" s="211">
        <f>SHGs_19!E48</f>
        <v>0</v>
      </c>
      <c r="U48" s="211">
        <f>SHGs_19!F48</f>
        <v>0</v>
      </c>
      <c r="V48" s="308">
        <v>0</v>
      </c>
      <c r="W48" s="211">
        <v>4058</v>
      </c>
      <c r="X48" s="211">
        <v>6198</v>
      </c>
      <c r="Y48" s="211">
        <v>31412</v>
      </c>
      <c r="Z48" s="211">
        <v>77105.070000000007</v>
      </c>
      <c r="AA48" s="308">
        <f t="shared" si="3"/>
        <v>8.0383819118509319</v>
      </c>
      <c r="AB48" s="211"/>
      <c r="AC48" s="211"/>
      <c r="AD48" s="211"/>
      <c r="AE48" s="211"/>
      <c r="AF48" s="308" t="e">
        <f t="shared" ref="AF48:AF50" si="41">AC48*100/AE48</f>
        <v>#DIV/0!</v>
      </c>
      <c r="AG48" s="211"/>
      <c r="AH48" s="211"/>
      <c r="AI48" s="211"/>
      <c r="AJ48" s="211"/>
      <c r="AK48" s="308" t="e">
        <f t="shared" ref="AK48:AK50" si="42">AH48*100/AJ48</f>
        <v>#DIV/0!</v>
      </c>
    </row>
    <row r="49" spans="1:37" ht="12" customHeight="1" x14ac:dyDescent="0.2">
      <c r="A49" s="210">
        <v>39</v>
      </c>
      <c r="B49" s="211" t="s">
        <v>49</v>
      </c>
      <c r="C49" s="211">
        <v>0</v>
      </c>
      <c r="D49" s="211">
        <v>0</v>
      </c>
      <c r="E49" s="211">
        <v>0</v>
      </c>
      <c r="F49" s="211">
        <v>0</v>
      </c>
      <c r="G49" s="308">
        <v>0</v>
      </c>
      <c r="H49" s="211">
        <v>0</v>
      </c>
      <c r="I49" s="211">
        <v>0</v>
      </c>
      <c r="J49" s="211">
        <v>0</v>
      </c>
      <c r="K49" s="211">
        <v>0</v>
      </c>
      <c r="L49" s="308">
        <v>0</v>
      </c>
      <c r="M49" s="211">
        <v>0</v>
      </c>
      <c r="N49" s="211">
        <v>0</v>
      </c>
      <c r="O49" s="211">
        <v>0</v>
      </c>
      <c r="P49" s="211">
        <v>0</v>
      </c>
      <c r="Q49" s="308">
        <v>0</v>
      </c>
      <c r="R49" s="211">
        <v>0</v>
      </c>
      <c r="S49" s="211">
        <v>0</v>
      </c>
      <c r="T49" s="211">
        <f>SHGs_19!E49</f>
        <v>0</v>
      </c>
      <c r="U49" s="211">
        <f>SHGs_19!F49</f>
        <v>0</v>
      </c>
      <c r="V49" s="308">
        <v>0</v>
      </c>
      <c r="W49" s="211">
        <v>5210</v>
      </c>
      <c r="X49" s="211">
        <v>734.39</v>
      </c>
      <c r="Y49" s="211">
        <v>55343</v>
      </c>
      <c r="Z49" s="211">
        <v>14655.38</v>
      </c>
      <c r="AA49" s="308">
        <f t="shared" si="3"/>
        <v>5.0110607845037114</v>
      </c>
      <c r="AB49" s="211"/>
      <c r="AC49" s="211"/>
      <c r="AD49" s="211"/>
      <c r="AE49" s="211"/>
      <c r="AF49" s="308" t="e">
        <f t="shared" si="41"/>
        <v>#DIV/0!</v>
      </c>
      <c r="AG49" s="211"/>
      <c r="AH49" s="211"/>
      <c r="AI49" s="211"/>
      <c r="AJ49" s="211"/>
      <c r="AK49" s="308" t="e">
        <f t="shared" si="42"/>
        <v>#DIV/0!</v>
      </c>
    </row>
    <row r="50" spans="1:37" ht="12" customHeight="1" x14ac:dyDescent="0.2">
      <c r="A50" s="210">
        <v>40</v>
      </c>
      <c r="B50" s="211" t="s">
        <v>50</v>
      </c>
      <c r="C50" s="211">
        <v>0</v>
      </c>
      <c r="D50" s="211">
        <v>0</v>
      </c>
      <c r="E50" s="211">
        <v>0</v>
      </c>
      <c r="F50" s="211">
        <v>0</v>
      </c>
      <c r="G50" s="308">
        <v>0</v>
      </c>
      <c r="H50" s="211">
        <v>0</v>
      </c>
      <c r="I50" s="211">
        <v>0</v>
      </c>
      <c r="J50" s="211">
        <v>0</v>
      </c>
      <c r="K50" s="211">
        <v>0</v>
      </c>
      <c r="L50" s="308">
        <v>0</v>
      </c>
      <c r="M50" s="211">
        <v>0</v>
      </c>
      <c r="N50" s="211">
        <v>0</v>
      </c>
      <c r="O50" s="211">
        <v>0</v>
      </c>
      <c r="P50" s="211">
        <v>0</v>
      </c>
      <c r="Q50" s="308">
        <v>0</v>
      </c>
      <c r="R50" s="211">
        <v>0</v>
      </c>
      <c r="S50" s="211">
        <v>0</v>
      </c>
      <c r="T50" s="211">
        <f>SHGs_19!E50</f>
        <v>0</v>
      </c>
      <c r="U50" s="211">
        <f>SHGs_19!F50</f>
        <v>0</v>
      </c>
      <c r="V50" s="308">
        <v>0</v>
      </c>
      <c r="W50" s="211">
        <v>19317</v>
      </c>
      <c r="X50" s="211">
        <v>6103.06</v>
      </c>
      <c r="Y50" s="211">
        <v>272338</v>
      </c>
      <c r="Z50" s="211">
        <v>75545.8</v>
      </c>
      <c r="AA50" s="308">
        <f t="shared" si="3"/>
        <v>8.0786225044939624</v>
      </c>
      <c r="AB50" s="211"/>
      <c r="AC50" s="211"/>
      <c r="AD50" s="211"/>
      <c r="AE50" s="211"/>
      <c r="AF50" s="308" t="e">
        <f t="shared" si="41"/>
        <v>#DIV/0!</v>
      </c>
      <c r="AG50" s="211"/>
      <c r="AH50" s="211"/>
      <c r="AI50" s="211"/>
      <c r="AJ50" s="211"/>
      <c r="AK50" s="308" t="e">
        <f t="shared" si="42"/>
        <v>#DIV/0!</v>
      </c>
    </row>
    <row r="51" spans="1:37" ht="12" customHeight="1" x14ac:dyDescent="0.2">
      <c r="A51" s="210">
        <v>41</v>
      </c>
      <c r="B51" s="211" t="s">
        <v>51</v>
      </c>
      <c r="C51" s="211">
        <v>0</v>
      </c>
      <c r="D51" s="211">
        <v>0</v>
      </c>
      <c r="E51" s="211">
        <v>0</v>
      </c>
      <c r="F51" s="211">
        <v>0</v>
      </c>
      <c r="G51" s="308">
        <v>0</v>
      </c>
      <c r="H51" s="211">
        <v>0</v>
      </c>
      <c r="I51" s="211">
        <v>0</v>
      </c>
      <c r="J51" s="211">
        <v>0</v>
      </c>
      <c r="K51" s="211">
        <v>0</v>
      </c>
      <c r="L51" s="308">
        <v>0</v>
      </c>
      <c r="M51" s="211">
        <v>0</v>
      </c>
      <c r="N51" s="211">
        <v>0</v>
      </c>
      <c r="O51" s="211">
        <v>0</v>
      </c>
      <c r="P51" s="211">
        <v>0</v>
      </c>
      <c r="Q51" s="308">
        <v>0</v>
      </c>
      <c r="R51" s="211">
        <v>0</v>
      </c>
      <c r="S51" s="211">
        <v>0</v>
      </c>
      <c r="T51" s="211">
        <f>SHGs_19!E51</f>
        <v>0</v>
      </c>
      <c r="U51" s="211">
        <f>SHGs_19!F51</f>
        <v>0</v>
      </c>
      <c r="V51" s="308">
        <v>0</v>
      </c>
      <c r="W51" s="211">
        <v>0</v>
      </c>
      <c r="X51" s="211">
        <v>0</v>
      </c>
      <c r="Y51" s="211">
        <v>0</v>
      </c>
      <c r="Z51" s="211">
        <v>0</v>
      </c>
      <c r="AA51" s="308">
        <v>0</v>
      </c>
      <c r="AB51" s="211"/>
      <c r="AC51" s="211"/>
      <c r="AD51" s="211"/>
      <c r="AE51" s="211"/>
      <c r="AF51" s="308">
        <v>0</v>
      </c>
      <c r="AG51" s="211"/>
      <c r="AH51" s="211"/>
      <c r="AI51" s="211"/>
      <c r="AJ51" s="211"/>
      <c r="AK51" s="308">
        <v>0</v>
      </c>
    </row>
    <row r="52" spans="1:37" ht="12" customHeight="1" x14ac:dyDescent="0.2">
      <c r="A52" s="210">
        <v>42</v>
      </c>
      <c r="B52" s="211" t="s">
        <v>52</v>
      </c>
      <c r="C52" s="211">
        <v>0</v>
      </c>
      <c r="D52" s="211">
        <v>0</v>
      </c>
      <c r="E52" s="211">
        <v>0</v>
      </c>
      <c r="F52" s="211">
        <v>0</v>
      </c>
      <c r="G52" s="308">
        <v>0</v>
      </c>
      <c r="H52" s="211">
        <v>0</v>
      </c>
      <c r="I52" s="211">
        <v>0</v>
      </c>
      <c r="J52" s="211">
        <v>0</v>
      </c>
      <c r="K52" s="211">
        <v>0</v>
      </c>
      <c r="L52" s="308">
        <v>0</v>
      </c>
      <c r="M52" s="211">
        <v>0</v>
      </c>
      <c r="N52" s="211">
        <v>0</v>
      </c>
      <c r="O52" s="211">
        <v>0</v>
      </c>
      <c r="P52" s="211">
        <v>0</v>
      </c>
      <c r="Q52" s="308">
        <v>0</v>
      </c>
      <c r="R52" s="211">
        <v>0</v>
      </c>
      <c r="S52" s="211">
        <v>0</v>
      </c>
      <c r="T52" s="211">
        <f>SHGs_19!E52</f>
        <v>0</v>
      </c>
      <c r="U52" s="211">
        <f>SHGs_19!F52</f>
        <v>0</v>
      </c>
      <c r="V52" s="308">
        <v>0</v>
      </c>
      <c r="W52" s="211">
        <v>254</v>
      </c>
      <c r="X52" s="211">
        <v>276</v>
      </c>
      <c r="Y52" s="211">
        <v>21449</v>
      </c>
      <c r="Z52" s="211">
        <v>7058</v>
      </c>
      <c r="AA52" s="308">
        <f t="shared" si="3"/>
        <v>3.9104562198923207</v>
      </c>
      <c r="AB52" s="211"/>
      <c r="AC52" s="211"/>
      <c r="AD52" s="211"/>
      <c r="AE52" s="211"/>
      <c r="AF52" s="308" t="e">
        <f t="shared" ref="AF52" si="43">AC52*100/AE52</f>
        <v>#DIV/0!</v>
      </c>
      <c r="AG52" s="211"/>
      <c r="AH52" s="211"/>
      <c r="AI52" s="211"/>
      <c r="AJ52" s="211"/>
      <c r="AK52" s="308" t="e">
        <f t="shared" ref="AK52" si="44">AH52*100/AJ52</f>
        <v>#DIV/0!</v>
      </c>
    </row>
    <row r="53" spans="1:37" ht="12" customHeight="1" x14ac:dyDescent="0.2">
      <c r="A53" s="210">
        <v>43</v>
      </c>
      <c r="B53" s="130" t="s">
        <v>1012</v>
      </c>
      <c r="C53" s="211">
        <v>0</v>
      </c>
      <c r="D53" s="211">
        <v>0</v>
      </c>
      <c r="E53" s="211">
        <v>0</v>
      </c>
      <c r="F53" s="211">
        <v>0</v>
      </c>
      <c r="G53" s="308">
        <v>0</v>
      </c>
      <c r="H53" s="211">
        <v>0</v>
      </c>
      <c r="I53" s="211">
        <v>0</v>
      </c>
      <c r="J53" s="211">
        <v>0</v>
      </c>
      <c r="K53" s="211">
        <v>0</v>
      </c>
      <c r="L53" s="308">
        <v>0</v>
      </c>
      <c r="M53" s="211"/>
      <c r="N53" s="211"/>
      <c r="O53" s="211"/>
      <c r="P53" s="211"/>
      <c r="Q53" s="308">
        <v>0</v>
      </c>
      <c r="R53" s="211"/>
      <c r="S53" s="211"/>
      <c r="T53" s="211"/>
      <c r="U53" s="211"/>
      <c r="V53" s="308">
        <v>0</v>
      </c>
      <c r="W53" s="211">
        <v>0</v>
      </c>
      <c r="X53" s="211">
        <v>0</v>
      </c>
      <c r="Y53" s="211">
        <v>0</v>
      </c>
      <c r="Z53" s="211">
        <v>0</v>
      </c>
      <c r="AA53" s="308">
        <v>0</v>
      </c>
      <c r="AB53" s="211"/>
      <c r="AC53" s="211"/>
      <c r="AD53" s="211"/>
      <c r="AE53" s="211"/>
      <c r="AF53" s="308">
        <v>0</v>
      </c>
      <c r="AG53" s="211"/>
      <c r="AH53" s="211"/>
      <c r="AI53" s="211"/>
      <c r="AJ53" s="211"/>
      <c r="AK53" s="308">
        <v>0</v>
      </c>
    </row>
    <row r="54" spans="1:37" ht="12" customHeight="1" x14ac:dyDescent="0.2">
      <c r="A54" s="210">
        <v>44</v>
      </c>
      <c r="B54" s="211" t="s">
        <v>53</v>
      </c>
      <c r="C54" s="211">
        <v>0</v>
      </c>
      <c r="D54" s="211">
        <v>0</v>
      </c>
      <c r="E54" s="211">
        <v>0</v>
      </c>
      <c r="F54" s="211">
        <v>0</v>
      </c>
      <c r="G54" s="308">
        <v>0</v>
      </c>
      <c r="H54" s="211">
        <v>0</v>
      </c>
      <c r="I54" s="211">
        <v>0</v>
      </c>
      <c r="J54" s="211">
        <v>0</v>
      </c>
      <c r="K54" s="211">
        <v>0</v>
      </c>
      <c r="L54" s="308">
        <v>0</v>
      </c>
      <c r="M54" s="211">
        <v>0</v>
      </c>
      <c r="N54" s="211">
        <v>0</v>
      </c>
      <c r="O54" s="211">
        <v>0</v>
      </c>
      <c r="P54" s="211">
        <v>0</v>
      </c>
      <c r="Q54" s="308">
        <v>0</v>
      </c>
      <c r="R54" s="211">
        <v>0</v>
      </c>
      <c r="S54" s="211">
        <v>0</v>
      </c>
      <c r="T54" s="211">
        <f>SHGs_19!E54</f>
        <v>0</v>
      </c>
      <c r="U54" s="211">
        <f>SHGs_19!F54</f>
        <v>0</v>
      </c>
      <c r="V54" s="308">
        <v>0</v>
      </c>
      <c r="W54" s="211">
        <v>0</v>
      </c>
      <c r="X54" s="211">
        <v>0</v>
      </c>
      <c r="Y54" s="211">
        <v>0</v>
      </c>
      <c r="Z54" s="211">
        <v>0</v>
      </c>
      <c r="AA54" s="308">
        <v>0</v>
      </c>
      <c r="AB54" s="211">
        <v>0</v>
      </c>
      <c r="AC54" s="211">
        <v>0</v>
      </c>
      <c r="AD54" s="211">
        <v>0</v>
      </c>
      <c r="AE54" s="211">
        <v>0</v>
      </c>
      <c r="AF54" s="308">
        <v>0</v>
      </c>
      <c r="AG54" s="211"/>
      <c r="AH54" s="211"/>
      <c r="AI54" s="211"/>
      <c r="AJ54" s="211"/>
      <c r="AK54" s="308">
        <v>0</v>
      </c>
    </row>
    <row r="55" spans="1:37" ht="12" customHeight="1" x14ac:dyDescent="0.2">
      <c r="A55" s="210">
        <v>45</v>
      </c>
      <c r="B55" s="211" t="s">
        <v>54</v>
      </c>
      <c r="C55" s="211">
        <v>0</v>
      </c>
      <c r="D55" s="211">
        <v>0</v>
      </c>
      <c r="E55" s="211">
        <v>0</v>
      </c>
      <c r="F55" s="211">
        <v>0</v>
      </c>
      <c r="G55" s="308">
        <v>0</v>
      </c>
      <c r="H55" s="211">
        <v>0</v>
      </c>
      <c r="I55" s="211">
        <v>0</v>
      </c>
      <c r="J55" s="211">
        <v>0</v>
      </c>
      <c r="K55" s="211">
        <v>0</v>
      </c>
      <c r="L55" s="308">
        <v>0</v>
      </c>
      <c r="M55" s="211">
        <v>0</v>
      </c>
      <c r="N55" s="211">
        <v>0</v>
      </c>
      <c r="O55" s="211">
        <v>0</v>
      </c>
      <c r="P55" s="211">
        <v>0</v>
      </c>
      <c r="Q55" s="308">
        <v>0</v>
      </c>
      <c r="R55" s="211">
        <v>0</v>
      </c>
      <c r="S55" s="211">
        <v>0</v>
      </c>
      <c r="T55" s="211">
        <f>SHGs_19!E55</f>
        <v>0</v>
      </c>
      <c r="U55" s="211">
        <f>SHGs_19!F55</f>
        <v>0</v>
      </c>
      <c r="V55" s="308">
        <v>0</v>
      </c>
      <c r="W55" s="211">
        <v>1948</v>
      </c>
      <c r="X55" s="211">
        <v>309</v>
      </c>
      <c r="Y55" s="211">
        <v>66620</v>
      </c>
      <c r="Z55" s="211">
        <v>26848</v>
      </c>
      <c r="AA55" s="308">
        <f t="shared" si="3"/>
        <v>1.1509237187127532</v>
      </c>
      <c r="AB55" s="211"/>
      <c r="AC55" s="211"/>
      <c r="AD55" s="211"/>
      <c r="AE55" s="211"/>
      <c r="AF55" s="308" t="e">
        <f t="shared" ref="AF55:AF58" si="45">AC55*100/AE55</f>
        <v>#DIV/0!</v>
      </c>
      <c r="AG55" s="211"/>
      <c r="AH55" s="211"/>
      <c r="AI55" s="211"/>
      <c r="AJ55" s="211"/>
      <c r="AK55" s="308" t="e">
        <f t="shared" ref="AK55:AK58" si="46">AH55*100/AJ55</f>
        <v>#DIV/0!</v>
      </c>
    </row>
    <row r="56" spans="1:37" ht="12" customHeight="1" x14ac:dyDescent="0.2">
      <c r="A56" s="210">
        <v>46</v>
      </c>
      <c r="B56" s="211" t="s">
        <v>55</v>
      </c>
      <c r="C56" s="211">
        <v>0</v>
      </c>
      <c r="D56" s="211">
        <v>0</v>
      </c>
      <c r="E56" s="211">
        <v>0</v>
      </c>
      <c r="F56" s="211">
        <v>0</v>
      </c>
      <c r="G56" s="308">
        <v>0</v>
      </c>
      <c r="H56" s="211">
        <v>0</v>
      </c>
      <c r="I56" s="211">
        <v>0</v>
      </c>
      <c r="J56" s="211">
        <v>0</v>
      </c>
      <c r="K56" s="211">
        <v>0</v>
      </c>
      <c r="L56" s="308">
        <v>0</v>
      </c>
      <c r="M56" s="211">
        <v>0</v>
      </c>
      <c r="N56" s="211">
        <v>0</v>
      </c>
      <c r="O56" s="211">
        <v>0</v>
      </c>
      <c r="P56" s="211">
        <v>0</v>
      </c>
      <c r="Q56" s="308">
        <v>0</v>
      </c>
      <c r="R56" s="211">
        <v>0</v>
      </c>
      <c r="S56" s="211">
        <v>0</v>
      </c>
      <c r="T56" s="211">
        <f>SHGs_19!E56</f>
        <v>0</v>
      </c>
      <c r="U56" s="211">
        <f>SHGs_19!F56</f>
        <v>0</v>
      </c>
      <c r="V56" s="308">
        <v>0</v>
      </c>
      <c r="W56" s="211">
        <v>2157</v>
      </c>
      <c r="X56" s="211">
        <v>574</v>
      </c>
      <c r="Y56" s="211">
        <v>79653</v>
      </c>
      <c r="Z56" s="211">
        <v>27029</v>
      </c>
      <c r="AA56" s="308">
        <f t="shared" si="3"/>
        <v>2.1236449739169041</v>
      </c>
      <c r="AB56" s="211"/>
      <c r="AC56" s="211"/>
      <c r="AD56" s="211"/>
      <c r="AE56" s="211"/>
      <c r="AF56" s="308" t="e">
        <f t="shared" si="45"/>
        <v>#DIV/0!</v>
      </c>
      <c r="AG56" s="211"/>
      <c r="AH56" s="211"/>
      <c r="AI56" s="211"/>
      <c r="AJ56" s="211"/>
      <c r="AK56" s="308" t="e">
        <f t="shared" si="46"/>
        <v>#DIV/0!</v>
      </c>
    </row>
    <row r="57" spans="1:37" s="157" customFormat="1" ht="12" customHeight="1" x14ac:dyDescent="0.2">
      <c r="A57" s="311"/>
      <c r="B57" s="312" t="s">
        <v>56</v>
      </c>
      <c r="C57" s="312">
        <v>0</v>
      </c>
      <c r="D57" s="312">
        <v>0</v>
      </c>
      <c r="E57" s="312">
        <f t="shared" ref="E57:F57" si="47">SUM(E48:E56)</f>
        <v>0</v>
      </c>
      <c r="F57" s="312">
        <f t="shared" si="47"/>
        <v>0</v>
      </c>
      <c r="G57" s="348">
        <v>0</v>
      </c>
      <c r="H57" s="312">
        <f t="shared" ref="H57:K57" si="48">SUM(H48:H56)</f>
        <v>0</v>
      </c>
      <c r="I57" s="312">
        <f t="shared" si="48"/>
        <v>0</v>
      </c>
      <c r="J57" s="312">
        <f t="shared" si="48"/>
        <v>0</v>
      </c>
      <c r="K57" s="312">
        <f t="shared" si="48"/>
        <v>0</v>
      </c>
      <c r="L57" s="348">
        <v>0</v>
      </c>
      <c r="M57" s="312">
        <f t="shared" ref="M57:P57" si="49">SUM(M48:M56)</f>
        <v>0</v>
      </c>
      <c r="N57" s="312">
        <f t="shared" si="49"/>
        <v>0</v>
      </c>
      <c r="O57" s="312">
        <f t="shared" si="49"/>
        <v>0</v>
      </c>
      <c r="P57" s="312">
        <f t="shared" si="49"/>
        <v>0</v>
      </c>
      <c r="Q57" s="348">
        <v>0</v>
      </c>
      <c r="R57" s="312">
        <f t="shared" ref="R57:S57" si="50">SUM(R48:R56)</f>
        <v>0</v>
      </c>
      <c r="S57" s="312">
        <f t="shared" si="50"/>
        <v>0</v>
      </c>
      <c r="T57" s="312">
        <f>SHGs_19!E57</f>
        <v>0</v>
      </c>
      <c r="U57" s="312">
        <f>SHGs_19!F57</f>
        <v>0</v>
      </c>
      <c r="V57" s="348">
        <v>0</v>
      </c>
      <c r="W57" s="312">
        <f t="shared" ref="W57:X57" si="51">SUM(W48:W56)</f>
        <v>32944</v>
      </c>
      <c r="X57" s="312">
        <f t="shared" si="51"/>
        <v>14194.45</v>
      </c>
      <c r="Y57" s="312">
        <f>SUM(Y48:Y56)</f>
        <v>526815</v>
      </c>
      <c r="Z57" s="312">
        <f>SUM(Z48:Z56)</f>
        <v>228241.25</v>
      </c>
      <c r="AA57" s="348">
        <f t="shared" si="3"/>
        <v>6.219055495008023</v>
      </c>
      <c r="AB57" s="312">
        <f t="shared" ref="AB57:AC57" si="52">SUM(AB48:AB56)</f>
        <v>0</v>
      </c>
      <c r="AC57" s="312">
        <f t="shared" si="52"/>
        <v>0</v>
      </c>
      <c r="AD57" s="312">
        <f>SUM(AD48:AD56)</f>
        <v>0</v>
      </c>
      <c r="AE57" s="312">
        <f>SUM(AE48:AE56)</f>
        <v>0</v>
      </c>
      <c r="AF57" s="348" t="e">
        <f t="shared" si="45"/>
        <v>#DIV/0!</v>
      </c>
      <c r="AG57" s="312">
        <f t="shared" ref="AG57:AH57" si="53">SUM(AG48:AG56)</f>
        <v>0</v>
      </c>
      <c r="AH57" s="312">
        <f t="shared" si="53"/>
        <v>0</v>
      </c>
      <c r="AI57" s="312">
        <f>SUM(AI48:AI56)</f>
        <v>0</v>
      </c>
      <c r="AJ57" s="312">
        <f>SUM(AJ48:AJ56)</f>
        <v>0</v>
      </c>
      <c r="AK57" s="348" t="e">
        <f t="shared" si="46"/>
        <v>#DIV/0!</v>
      </c>
    </row>
    <row r="58" spans="1:37" s="157" customFormat="1" ht="12" customHeight="1" x14ac:dyDescent="0.2">
      <c r="A58" s="313"/>
      <c r="B58" s="314" t="s">
        <v>6</v>
      </c>
      <c r="C58" s="312">
        <f>C57+C47+C45+C42</f>
        <v>34028</v>
      </c>
      <c r="D58" s="312">
        <f t="shared" ref="D58:Z58" si="54">D57+D47+D45+D42</f>
        <v>45143.856</v>
      </c>
      <c r="E58" s="312">
        <f t="shared" si="54"/>
        <v>105131</v>
      </c>
      <c r="F58" s="312">
        <f t="shared" si="54"/>
        <v>409093.36199999996</v>
      </c>
      <c r="G58" s="348">
        <f>D58*100/F58</f>
        <v>11.035098633548593</v>
      </c>
      <c r="H58" s="312">
        <f t="shared" si="54"/>
        <v>5270</v>
      </c>
      <c r="I58" s="312">
        <f t="shared" si="54"/>
        <v>17145.588131200002</v>
      </c>
      <c r="J58" s="312">
        <f t="shared" si="54"/>
        <v>35764</v>
      </c>
      <c r="K58" s="312">
        <f t="shared" si="54"/>
        <v>181661.95128090002</v>
      </c>
      <c r="L58" s="348">
        <f t="shared" si="1"/>
        <v>9.4381834007101162</v>
      </c>
      <c r="M58" s="312">
        <f t="shared" si="54"/>
        <v>305950</v>
      </c>
      <c r="N58" s="312">
        <f t="shared" si="54"/>
        <v>164100.42985840002</v>
      </c>
      <c r="O58" s="312">
        <f t="shared" si="54"/>
        <v>633076</v>
      </c>
      <c r="P58" s="312">
        <f t="shared" si="54"/>
        <v>336710.45423660002</v>
      </c>
      <c r="Q58" s="348">
        <f t="shared" si="2"/>
        <v>48.736363184936863</v>
      </c>
      <c r="R58" s="312">
        <f t="shared" si="54"/>
        <v>14749</v>
      </c>
      <c r="S58" s="312">
        <f t="shared" si="54"/>
        <v>11400.393356500001</v>
      </c>
      <c r="T58" s="312">
        <f t="shared" si="54"/>
        <v>211024</v>
      </c>
      <c r="U58" s="312">
        <f t="shared" si="54"/>
        <v>309861.2473862</v>
      </c>
      <c r="V58" s="348">
        <f t="shared" si="6"/>
        <v>3.6791930106351622</v>
      </c>
      <c r="W58" s="312">
        <f t="shared" si="54"/>
        <v>490763</v>
      </c>
      <c r="X58" s="312">
        <f t="shared" si="54"/>
        <v>265126.4694222</v>
      </c>
      <c r="Y58" s="312">
        <f t="shared" si="54"/>
        <v>2338204</v>
      </c>
      <c r="Z58" s="312">
        <f t="shared" si="54"/>
        <v>1885437.3604490999</v>
      </c>
      <c r="AA58" s="348">
        <f t="shared" si="3"/>
        <v>14.061802051013164</v>
      </c>
      <c r="AB58" s="312">
        <f t="shared" ref="AB58:AE58" si="55">AB57+AB47+AB45+AB42</f>
        <v>105236</v>
      </c>
      <c r="AC58" s="312">
        <f t="shared" si="55"/>
        <v>6711.0607882160002</v>
      </c>
      <c r="AD58" s="312">
        <f t="shared" si="55"/>
        <v>520980</v>
      </c>
      <c r="AE58" s="312">
        <f t="shared" si="55"/>
        <v>94221.805644826003</v>
      </c>
      <c r="AF58" s="348">
        <f t="shared" si="45"/>
        <v>7.1226195913859831</v>
      </c>
      <c r="AG58" s="312">
        <f t="shared" ref="AG58:AJ58" si="56">AG57+AG47+AG45+AG42</f>
        <v>61169</v>
      </c>
      <c r="AH58" s="312">
        <f t="shared" si="56"/>
        <v>4706.9015710509993</v>
      </c>
      <c r="AI58" s="312">
        <f t="shared" si="56"/>
        <v>331824</v>
      </c>
      <c r="AJ58" s="312">
        <f t="shared" si="56"/>
        <v>80288.503222157</v>
      </c>
      <c r="AK58" s="348">
        <f t="shared" si="46"/>
        <v>5.8624851406521783</v>
      </c>
    </row>
    <row r="59" spans="1:37" ht="25.5" customHeight="1" x14ac:dyDescent="0.2">
      <c r="A59" s="82"/>
      <c r="B59" s="82"/>
      <c r="C59" s="185"/>
      <c r="D59" s="185"/>
      <c r="E59" s="185"/>
      <c r="F59" s="185"/>
      <c r="G59" s="187"/>
      <c r="H59" s="185"/>
      <c r="I59" s="185"/>
      <c r="J59" s="185"/>
      <c r="K59" s="185"/>
      <c r="L59" s="187"/>
      <c r="M59" s="185"/>
      <c r="N59" s="454" t="s">
        <v>1060</v>
      </c>
      <c r="O59" s="387"/>
      <c r="P59" s="185"/>
      <c r="Q59" s="187"/>
      <c r="R59" s="185"/>
      <c r="S59" s="185"/>
      <c r="T59" s="185"/>
      <c r="U59" s="185"/>
      <c r="V59" s="187"/>
      <c r="W59" s="185"/>
      <c r="X59" s="185"/>
      <c r="Y59" s="185"/>
      <c r="Z59" s="185"/>
      <c r="AA59" s="187"/>
      <c r="AB59" s="185"/>
      <c r="AC59" s="185"/>
      <c r="AD59" s="185"/>
      <c r="AE59" s="185"/>
      <c r="AF59" s="187"/>
      <c r="AG59" s="185"/>
      <c r="AH59" s="185"/>
      <c r="AI59" s="185"/>
      <c r="AJ59" s="185"/>
      <c r="AK59" s="187"/>
    </row>
    <row r="60" spans="1:37" ht="12.75" customHeight="1" x14ac:dyDescent="0.2">
      <c r="A60" s="82"/>
      <c r="B60" s="82"/>
      <c r="C60" s="185"/>
      <c r="D60" s="185"/>
      <c r="E60" s="185"/>
      <c r="F60" s="185"/>
      <c r="G60" s="187"/>
      <c r="H60" s="185"/>
      <c r="I60" s="185"/>
      <c r="J60" s="185"/>
      <c r="K60" s="185"/>
      <c r="L60" s="187"/>
      <c r="M60" s="185"/>
      <c r="N60" s="185"/>
      <c r="O60" s="185"/>
      <c r="P60" s="187"/>
      <c r="Q60" s="187"/>
      <c r="R60" s="185"/>
      <c r="S60" s="185"/>
      <c r="T60" s="185"/>
      <c r="U60" s="185"/>
      <c r="V60" s="187"/>
      <c r="W60" s="185"/>
      <c r="X60" s="185"/>
      <c r="AA60" s="187"/>
      <c r="AB60" s="185"/>
      <c r="AC60" s="185"/>
      <c r="AF60" s="187"/>
      <c r="AG60" s="185"/>
      <c r="AH60" s="185"/>
      <c r="AK60" s="187"/>
    </row>
    <row r="61" spans="1:37" ht="12.75" customHeight="1" x14ac:dyDescent="0.2">
      <c r="A61" s="82"/>
      <c r="B61" s="82"/>
      <c r="C61" s="185"/>
      <c r="D61" s="185"/>
      <c r="E61" s="185"/>
      <c r="F61" s="185"/>
      <c r="G61" s="187"/>
      <c r="J61" s="185"/>
      <c r="K61" s="185"/>
      <c r="L61" s="187"/>
      <c r="M61" s="185"/>
      <c r="N61" s="185"/>
      <c r="O61" s="185"/>
      <c r="P61" s="185"/>
      <c r="Q61" s="187"/>
      <c r="R61" s="185"/>
      <c r="S61" s="185"/>
      <c r="T61" s="185"/>
      <c r="U61" s="185"/>
      <c r="V61" s="187"/>
      <c r="W61" s="185"/>
      <c r="X61" s="185"/>
      <c r="Y61" s="185"/>
      <c r="Z61" s="185"/>
      <c r="AA61" s="187"/>
      <c r="AB61" s="185"/>
      <c r="AC61" s="185"/>
      <c r="AD61" s="185"/>
      <c r="AE61" s="185"/>
      <c r="AF61" s="187"/>
      <c r="AG61" s="185"/>
      <c r="AH61" s="185"/>
      <c r="AI61" s="185"/>
      <c r="AJ61" s="185"/>
      <c r="AK61" s="187"/>
    </row>
    <row r="62" spans="1:37" ht="12.75" customHeight="1" x14ac:dyDescent="0.2">
      <c r="A62" s="82"/>
      <c r="B62" s="82"/>
      <c r="C62" s="185"/>
      <c r="D62" s="185"/>
      <c r="E62" s="185"/>
      <c r="F62" s="185"/>
      <c r="G62" s="187"/>
      <c r="H62" s="185"/>
      <c r="I62" s="185"/>
      <c r="J62" s="185"/>
      <c r="K62" s="185"/>
      <c r="L62" s="187"/>
      <c r="M62" s="185"/>
      <c r="N62" s="185"/>
      <c r="O62" s="185"/>
      <c r="P62" s="185"/>
      <c r="Q62" s="187"/>
      <c r="R62" s="185"/>
      <c r="S62" s="185"/>
      <c r="T62" s="185"/>
      <c r="U62" s="185"/>
      <c r="V62" s="187"/>
      <c r="W62" s="185"/>
      <c r="X62" s="185"/>
      <c r="Y62" s="185"/>
      <c r="Z62" s="185"/>
      <c r="AA62" s="187"/>
      <c r="AB62" s="185"/>
      <c r="AC62" s="185"/>
      <c r="AD62" s="185"/>
      <c r="AE62" s="185"/>
      <c r="AF62" s="187"/>
      <c r="AG62" s="185"/>
      <c r="AH62" s="185"/>
      <c r="AI62" s="185"/>
      <c r="AJ62" s="185"/>
      <c r="AK62" s="187"/>
    </row>
    <row r="63" spans="1:37" ht="12.75" customHeight="1" x14ac:dyDescent="0.2">
      <c r="A63" s="82"/>
      <c r="B63" s="82"/>
      <c r="C63" s="185"/>
      <c r="D63" s="185"/>
      <c r="E63" s="185"/>
      <c r="F63" s="185"/>
      <c r="G63" s="187"/>
      <c r="H63" s="185"/>
      <c r="I63" s="185"/>
      <c r="J63" s="185"/>
      <c r="K63" s="185"/>
      <c r="L63" s="187"/>
      <c r="M63" s="185"/>
      <c r="N63" s="185"/>
      <c r="O63" s="185"/>
      <c r="P63" s="185"/>
      <c r="Q63" s="187"/>
      <c r="R63" s="185"/>
      <c r="S63" s="185"/>
      <c r="T63" s="185"/>
      <c r="U63" s="185"/>
      <c r="V63" s="187"/>
      <c r="W63" s="185"/>
      <c r="X63" s="185"/>
      <c r="Y63" s="185"/>
      <c r="Z63" s="185"/>
      <c r="AA63" s="187"/>
      <c r="AB63" s="185"/>
      <c r="AC63" s="185"/>
      <c r="AD63" s="185"/>
      <c r="AE63" s="185"/>
      <c r="AF63" s="187"/>
      <c r="AG63" s="185"/>
      <c r="AH63" s="185"/>
      <c r="AI63" s="185"/>
      <c r="AJ63" s="185"/>
      <c r="AK63" s="187"/>
    </row>
    <row r="64" spans="1:37" ht="12.75" customHeight="1" x14ac:dyDescent="0.2">
      <c r="A64" s="82"/>
      <c r="B64" s="82"/>
      <c r="C64" s="185"/>
      <c r="D64" s="185"/>
      <c r="E64" s="185"/>
      <c r="F64" s="185"/>
      <c r="G64" s="187"/>
      <c r="H64" s="185"/>
      <c r="I64" s="185"/>
      <c r="J64" s="185"/>
      <c r="K64" s="185"/>
      <c r="L64" s="187"/>
      <c r="M64" s="185"/>
      <c r="N64" s="185"/>
      <c r="O64" s="185"/>
      <c r="P64" s="185"/>
      <c r="Q64" s="187"/>
      <c r="R64" s="185"/>
      <c r="S64" s="185"/>
      <c r="T64" s="185"/>
      <c r="U64" s="185"/>
      <c r="V64" s="187"/>
      <c r="W64" s="185"/>
      <c r="X64" s="185"/>
      <c r="Y64" s="185"/>
      <c r="Z64" s="185"/>
      <c r="AA64" s="187"/>
      <c r="AB64" s="185"/>
      <c r="AC64" s="185"/>
      <c r="AD64" s="185"/>
      <c r="AE64" s="185"/>
      <c r="AF64" s="187"/>
      <c r="AG64" s="185"/>
      <c r="AH64" s="185"/>
      <c r="AI64" s="185"/>
      <c r="AJ64" s="185"/>
      <c r="AK64" s="187"/>
    </row>
    <row r="65" spans="1:37" ht="12.75" customHeight="1" x14ac:dyDescent="0.2">
      <c r="A65" s="82"/>
      <c r="B65" s="82"/>
      <c r="C65" s="185"/>
      <c r="D65" s="185"/>
      <c r="E65" s="185"/>
      <c r="F65" s="185"/>
      <c r="G65" s="187"/>
      <c r="H65" s="185"/>
      <c r="I65" s="185"/>
      <c r="J65" s="185"/>
      <c r="K65" s="185"/>
      <c r="L65" s="187"/>
      <c r="M65" s="185"/>
      <c r="N65" s="185"/>
      <c r="O65" s="185"/>
      <c r="P65" s="185"/>
      <c r="Q65" s="187"/>
      <c r="R65" s="185"/>
      <c r="S65" s="185"/>
      <c r="T65" s="185"/>
      <c r="U65" s="185"/>
      <c r="V65" s="187"/>
      <c r="W65" s="185"/>
      <c r="X65" s="185"/>
      <c r="Y65" s="185"/>
      <c r="Z65" s="185"/>
      <c r="AA65" s="187"/>
      <c r="AB65" s="185"/>
      <c r="AC65" s="185"/>
      <c r="AD65" s="185"/>
      <c r="AE65" s="185"/>
      <c r="AF65" s="187"/>
      <c r="AG65" s="185"/>
      <c r="AH65" s="185"/>
      <c r="AI65" s="185"/>
      <c r="AJ65" s="185"/>
      <c r="AK65" s="187"/>
    </row>
    <row r="66" spans="1:37" ht="12.75" customHeight="1" x14ac:dyDescent="0.2">
      <c r="A66" s="82"/>
      <c r="B66" s="82"/>
      <c r="C66" s="185"/>
      <c r="D66" s="185"/>
      <c r="E66" s="185"/>
      <c r="F66" s="185"/>
      <c r="G66" s="187"/>
      <c r="H66" s="185"/>
      <c r="I66" s="185"/>
      <c r="J66" s="185"/>
      <c r="K66" s="185"/>
      <c r="L66" s="187"/>
      <c r="M66" s="185"/>
      <c r="N66" s="185"/>
      <c r="O66" s="185"/>
      <c r="P66" s="185"/>
      <c r="Q66" s="187"/>
      <c r="R66" s="185"/>
      <c r="S66" s="185"/>
      <c r="T66" s="185"/>
      <c r="U66" s="185"/>
      <c r="V66" s="187"/>
      <c r="W66" s="185"/>
      <c r="X66" s="185"/>
      <c r="Y66" s="185"/>
      <c r="Z66" s="185"/>
      <c r="AA66" s="187"/>
      <c r="AB66" s="185"/>
      <c r="AC66" s="185"/>
      <c r="AD66" s="185"/>
      <c r="AE66" s="185"/>
      <c r="AF66" s="187"/>
      <c r="AG66" s="185"/>
      <c r="AH66" s="185"/>
      <c r="AI66" s="185"/>
      <c r="AJ66" s="185"/>
      <c r="AK66" s="187"/>
    </row>
    <row r="67" spans="1:37" ht="12.75" customHeight="1" x14ac:dyDescent="0.2">
      <c r="A67" s="82"/>
      <c r="B67" s="82"/>
      <c r="C67" s="185"/>
      <c r="D67" s="185"/>
      <c r="E67" s="185"/>
      <c r="F67" s="185"/>
      <c r="G67" s="187"/>
      <c r="H67" s="185"/>
      <c r="I67" s="185"/>
      <c r="J67" s="185"/>
      <c r="K67" s="185"/>
      <c r="L67" s="187"/>
      <c r="M67" s="185"/>
      <c r="N67" s="185"/>
      <c r="O67" s="185"/>
      <c r="P67" s="185"/>
      <c r="Q67" s="187"/>
      <c r="R67" s="185"/>
      <c r="S67" s="185"/>
      <c r="T67" s="185"/>
      <c r="U67" s="185"/>
      <c r="V67" s="187"/>
      <c r="W67" s="185"/>
      <c r="X67" s="185"/>
      <c r="Y67" s="185"/>
      <c r="Z67" s="185"/>
      <c r="AA67" s="187"/>
      <c r="AB67" s="185"/>
      <c r="AC67" s="185"/>
      <c r="AD67" s="185"/>
      <c r="AE67" s="185"/>
      <c r="AF67" s="187"/>
      <c r="AG67" s="185"/>
      <c r="AH67" s="185"/>
      <c r="AI67" s="185"/>
      <c r="AJ67" s="185"/>
      <c r="AK67" s="187"/>
    </row>
    <row r="68" spans="1:37" ht="12.75" customHeight="1" x14ac:dyDescent="0.2">
      <c r="A68" s="82"/>
      <c r="B68" s="82"/>
      <c r="C68" s="185"/>
      <c r="D68" s="185"/>
      <c r="E68" s="185"/>
      <c r="F68" s="185"/>
      <c r="G68" s="187"/>
      <c r="H68" s="185"/>
      <c r="I68" s="185"/>
      <c r="J68" s="185"/>
      <c r="K68" s="185"/>
      <c r="L68" s="187"/>
      <c r="M68" s="185"/>
      <c r="N68" s="185"/>
      <c r="O68" s="185"/>
      <c r="P68" s="185"/>
      <c r="Q68" s="187"/>
      <c r="R68" s="185"/>
      <c r="S68" s="185"/>
      <c r="T68" s="185"/>
      <c r="U68" s="185"/>
      <c r="V68" s="187"/>
      <c r="W68" s="185"/>
      <c r="X68" s="185"/>
      <c r="Y68" s="185"/>
      <c r="Z68" s="185"/>
      <c r="AA68" s="187"/>
      <c r="AB68" s="185"/>
      <c r="AC68" s="185"/>
      <c r="AD68" s="185"/>
      <c r="AE68" s="185"/>
      <c r="AF68" s="187"/>
      <c r="AG68" s="185"/>
      <c r="AH68" s="185"/>
      <c r="AI68" s="185"/>
      <c r="AJ68" s="185"/>
      <c r="AK68" s="187"/>
    </row>
    <row r="69" spans="1:37" ht="12.75" customHeight="1" x14ac:dyDescent="0.2">
      <c r="A69" s="82"/>
      <c r="B69" s="82"/>
      <c r="C69" s="185"/>
      <c r="D69" s="185"/>
      <c r="E69" s="185"/>
      <c r="F69" s="185"/>
      <c r="G69" s="187"/>
      <c r="H69" s="185"/>
      <c r="I69" s="185"/>
      <c r="J69" s="185"/>
      <c r="K69" s="185"/>
      <c r="L69" s="187"/>
      <c r="M69" s="185"/>
      <c r="N69" s="185"/>
      <c r="O69" s="185"/>
      <c r="P69" s="185"/>
      <c r="Q69" s="187"/>
      <c r="R69" s="185"/>
      <c r="S69" s="185"/>
      <c r="T69" s="185"/>
      <c r="U69" s="185"/>
      <c r="V69" s="187"/>
      <c r="W69" s="185"/>
      <c r="X69" s="185"/>
      <c r="Y69" s="185"/>
      <c r="Z69" s="185"/>
      <c r="AA69" s="187"/>
      <c r="AB69" s="185"/>
      <c r="AC69" s="185"/>
      <c r="AD69" s="185"/>
      <c r="AE69" s="185"/>
      <c r="AF69" s="187"/>
      <c r="AG69" s="185"/>
      <c r="AH69" s="185"/>
      <c r="AI69" s="185"/>
      <c r="AJ69" s="185"/>
      <c r="AK69" s="187"/>
    </row>
    <row r="70" spans="1:37" ht="12.75" customHeight="1" x14ac:dyDescent="0.2">
      <c r="A70" s="82"/>
      <c r="B70" s="82"/>
      <c r="C70" s="185"/>
      <c r="D70" s="185"/>
      <c r="E70" s="185"/>
      <c r="F70" s="185"/>
      <c r="G70" s="187"/>
      <c r="H70" s="185"/>
      <c r="I70" s="185"/>
      <c r="J70" s="185"/>
      <c r="K70" s="185"/>
      <c r="L70" s="187"/>
      <c r="M70" s="185"/>
      <c r="N70" s="185"/>
      <c r="O70" s="185"/>
      <c r="P70" s="185"/>
      <c r="Q70" s="187"/>
      <c r="R70" s="185"/>
      <c r="S70" s="185"/>
      <c r="T70" s="185"/>
      <c r="U70" s="185"/>
      <c r="V70" s="187"/>
      <c r="W70" s="185"/>
      <c r="X70" s="185"/>
      <c r="Y70" s="185"/>
      <c r="Z70" s="185"/>
      <c r="AA70" s="187"/>
      <c r="AB70" s="185"/>
      <c r="AC70" s="185"/>
      <c r="AD70" s="185"/>
      <c r="AE70" s="185"/>
      <c r="AF70" s="187"/>
      <c r="AG70" s="185"/>
      <c r="AH70" s="185"/>
      <c r="AI70" s="185"/>
      <c r="AJ70" s="185"/>
      <c r="AK70" s="187"/>
    </row>
    <row r="71" spans="1:37" ht="12.75" customHeight="1" x14ac:dyDescent="0.2">
      <c r="A71" s="82"/>
      <c r="B71" s="82"/>
      <c r="C71" s="185"/>
      <c r="D71" s="185"/>
      <c r="E71" s="185"/>
      <c r="F71" s="185"/>
      <c r="G71" s="187"/>
      <c r="H71" s="185"/>
      <c r="I71" s="185"/>
      <c r="J71" s="185"/>
      <c r="K71" s="185"/>
      <c r="L71" s="187"/>
      <c r="M71" s="185"/>
      <c r="N71" s="185"/>
      <c r="O71" s="185"/>
      <c r="P71" s="185"/>
      <c r="Q71" s="187"/>
      <c r="R71" s="185"/>
      <c r="S71" s="185"/>
      <c r="T71" s="185"/>
      <c r="U71" s="185"/>
      <c r="V71" s="187"/>
      <c r="W71" s="185"/>
      <c r="X71" s="185"/>
      <c r="Y71" s="185"/>
      <c r="Z71" s="185"/>
      <c r="AA71" s="187"/>
      <c r="AB71" s="185"/>
      <c r="AC71" s="185"/>
      <c r="AD71" s="185"/>
      <c r="AE71" s="185"/>
      <c r="AF71" s="187"/>
      <c r="AG71" s="185"/>
      <c r="AH71" s="185"/>
      <c r="AI71" s="185"/>
      <c r="AJ71" s="185"/>
      <c r="AK71" s="187"/>
    </row>
    <row r="72" spans="1:37" ht="12.75" customHeight="1" x14ac:dyDescent="0.2">
      <c r="A72" s="82"/>
      <c r="B72" s="82"/>
      <c r="C72" s="185"/>
      <c r="D72" s="185"/>
      <c r="E72" s="185"/>
      <c r="F72" s="185"/>
      <c r="G72" s="187"/>
      <c r="H72" s="185"/>
      <c r="I72" s="185"/>
      <c r="J72" s="185"/>
      <c r="K72" s="185"/>
      <c r="L72" s="187"/>
      <c r="M72" s="185"/>
      <c r="N72" s="185"/>
      <c r="O72" s="185"/>
      <c r="P72" s="185"/>
      <c r="Q72" s="187"/>
      <c r="R72" s="185"/>
      <c r="S72" s="185"/>
      <c r="T72" s="185"/>
      <c r="U72" s="185"/>
      <c r="V72" s="187"/>
      <c r="W72" s="185"/>
      <c r="X72" s="185"/>
      <c r="Y72" s="185"/>
      <c r="Z72" s="185"/>
      <c r="AA72" s="187"/>
      <c r="AB72" s="185"/>
      <c r="AC72" s="185"/>
      <c r="AD72" s="185"/>
      <c r="AE72" s="185"/>
      <c r="AF72" s="187"/>
      <c r="AG72" s="185"/>
      <c r="AH72" s="185"/>
      <c r="AI72" s="185"/>
      <c r="AJ72" s="185"/>
      <c r="AK72" s="187"/>
    </row>
    <row r="73" spans="1:37" ht="12.75" customHeight="1" x14ac:dyDescent="0.2">
      <c r="A73" s="82"/>
      <c r="B73" s="82"/>
      <c r="C73" s="185"/>
      <c r="D73" s="185"/>
      <c r="E73" s="185"/>
      <c r="F73" s="185"/>
      <c r="G73" s="187"/>
      <c r="H73" s="185"/>
      <c r="I73" s="185"/>
      <c r="J73" s="185"/>
      <c r="K73" s="185"/>
      <c r="L73" s="187"/>
      <c r="M73" s="185"/>
      <c r="N73" s="185"/>
      <c r="O73" s="185"/>
      <c r="P73" s="185"/>
      <c r="Q73" s="187"/>
      <c r="R73" s="185"/>
      <c r="S73" s="185"/>
      <c r="T73" s="185"/>
      <c r="U73" s="185"/>
      <c r="V73" s="187"/>
      <c r="W73" s="185"/>
      <c r="X73" s="185"/>
      <c r="Y73" s="185"/>
      <c r="Z73" s="185"/>
      <c r="AA73" s="187"/>
      <c r="AB73" s="185"/>
      <c r="AC73" s="185"/>
      <c r="AD73" s="185"/>
      <c r="AE73" s="185"/>
      <c r="AF73" s="187"/>
      <c r="AG73" s="185"/>
      <c r="AH73" s="185"/>
      <c r="AI73" s="185"/>
      <c r="AJ73" s="185"/>
      <c r="AK73" s="187"/>
    </row>
    <row r="74" spans="1:37" ht="12.75" customHeight="1" x14ac:dyDescent="0.2">
      <c r="A74" s="82"/>
      <c r="B74" s="82"/>
      <c r="C74" s="185"/>
      <c r="D74" s="185"/>
      <c r="E74" s="185"/>
      <c r="F74" s="185"/>
      <c r="G74" s="187"/>
      <c r="H74" s="185"/>
      <c r="I74" s="185"/>
      <c r="J74" s="185"/>
      <c r="K74" s="185"/>
      <c r="L74" s="187"/>
      <c r="M74" s="185"/>
      <c r="N74" s="185"/>
      <c r="O74" s="185"/>
      <c r="P74" s="185"/>
      <c r="Q74" s="187"/>
      <c r="R74" s="185"/>
      <c r="S74" s="185"/>
      <c r="T74" s="185"/>
      <c r="U74" s="185"/>
      <c r="V74" s="187"/>
      <c r="W74" s="185"/>
      <c r="X74" s="185"/>
      <c r="Y74" s="185"/>
      <c r="Z74" s="185"/>
      <c r="AA74" s="187"/>
      <c r="AB74" s="185"/>
      <c r="AC74" s="185"/>
      <c r="AD74" s="185"/>
      <c r="AE74" s="185"/>
      <c r="AF74" s="187"/>
      <c r="AG74" s="185"/>
      <c r="AH74" s="185"/>
      <c r="AI74" s="185"/>
      <c r="AJ74" s="185"/>
      <c r="AK74" s="187"/>
    </row>
    <row r="75" spans="1:37" ht="12.75" customHeight="1" x14ac:dyDescent="0.2">
      <c r="A75" s="82"/>
      <c r="B75" s="82"/>
      <c r="C75" s="185"/>
      <c r="D75" s="185"/>
      <c r="E75" s="185"/>
      <c r="F75" s="185"/>
      <c r="G75" s="187"/>
      <c r="H75" s="185"/>
      <c r="I75" s="185"/>
      <c r="J75" s="185"/>
      <c r="K75" s="185"/>
      <c r="L75" s="187"/>
      <c r="M75" s="185"/>
      <c r="N75" s="185"/>
      <c r="O75" s="185"/>
      <c r="P75" s="185"/>
      <c r="Q75" s="187"/>
      <c r="R75" s="185"/>
      <c r="S75" s="185"/>
      <c r="T75" s="185"/>
      <c r="U75" s="185"/>
      <c r="V75" s="187"/>
      <c r="W75" s="185"/>
      <c r="X75" s="185"/>
      <c r="Y75" s="185"/>
      <c r="Z75" s="185"/>
      <c r="AA75" s="187"/>
      <c r="AB75" s="185"/>
      <c r="AC75" s="185"/>
      <c r="AD75" s="185"/>
      <c r="AE75" s="185"/>
      <c r="AF75" s="187"/>
      <c r="AG75" s="185"/>
      <c r="AH75" s="185"/>
      <c r="AI75" s="185"/>
      <c r="AJ75" s="185"/>
      <c r="AK75" s="187"/>
    </row>
    <row r="76" spans="1:37" ht="12.75" customHeight="1" x14ac:dyDescent="0.2">
      <c r="A76" s="82"/>
      <c r="B76" s="82"/>
      <c r="C76" s="185"/>
      <c r="D76" s="185"/>
      <c r="E76" s="185"/>
      <c r="F76" s="185"/>
      <c r="G76" s="187"/>
      <c r="H76" s="185"/>
      <c r="I76" s="185"/>
      <c r="J76" s="185"/>
      <c r="K76" s="185"/>
      <c r="L76" s="187"/>
      <c r="M76" s="185"/>
      <c r="N76" s="185"/>
      <c r="O76" s="185"/>
      <c r="P76" s="185"/>
      <c r="Q76" s="187"/>
      <c r="R76" s="185"/>
      <c r="S76" s="185"/>
      <c r="T76" s="185"/>
      <c r="U76" s="185"/>
      <c r="V76" s="187"/>
      <c r="W76" s="185"/>
      <c r="X76" s="185"/>
      <c r="Y76" s="185"/>
      <c r="Z76" s="185"/>
      <c r="AA76" s="187"/>
      <c r="AB76" s="185"/>
      <c r="AC76" s="185"/>
      <c r="AD76" s="185"/>
      <c r="AE76" s="185"/>
      <c r="AF76" s="187"/>
      <c r="AG76" s="185"/>
      <c r="AH76" s="185"/>
      <c r="AI76" s="185"/>
      <c r="AJ76" s="185"/>
      <c r="AK76" s="187"/>
    </row>
    <row r="77" spans="1:37" ht="12.75" customHeight="1" x14ac:dyDescent="0.2">
      <c r="A77" s="82"/>
      <c r="B77" s="82"/>
      <c r="C77" s="185"/>
      <c r="D77" s="185"/>
      <c r="E77" s="185"/>
      <c r="F77" s="185"/>
      <c r="G77" s="187"/>
      <c r="H77" s="185"/>
      <c r="I77" s="185"/>
      <c r="J77" s="185"/>
      <c r="K77" s="185"/>
      <c r="L77" s="187"/>
      <c r="M77" s="185"/>
      <c r="N77" s="185"/>
      <c r="O77" s="185"/>
      <c r="P77" s="185"/>
      <c r="Q77" s="187"/>
      <c r="R77" s="185"/>
      <c r="S77" s="185"/>
      <c r="T77" s="185"/>
      <c r="U77" s="185"/>
      <c r="V77" s="187"/>
      <c r="W77" s="185"/>
      <c r="X77" s="185"/>
      <c r="Y77" s="185"/>
      <c r="Z77" s="185"/>
      <c r="AA77" s="187"/>
      <c r="AB77" s="185"/>
      <c r="AC77" s="185"/>
      <c r="AD77" s="185"/>
      <c r="AE77" s="185"/>
      <c r="AF77" s="187"/>
      <c r="AG77" s="185"/>
      <c r="AH77" s="185"/>
      <c r="AI77" s="185"/>
      <c r="AJ77" s="185"/>
      <c r="AK77" s="187"/>
    </row>
    <row r="78" spans="1:37" ht="12.75" customHeight="1" x14ac:dyDescent="0.2">
      <c r="A78" s="82"/>
      <c r="B78" s="82"/>
      <c r="C78" s="185"/>
      <c r="D78" s="185"/>
      <c r="E78" s="185"/>
      <c r="F78" s="185"/>
      <c r="G78" s="187"/>
      <c r="H78" s="185"/>
      <c r="I78" s="185"/>
      <c r="J78" s="185"/>
      <c r="K78" s="185"/>
      <c r="L78" s="187"/>
      <c r="M78" s="185"/>
      <c r="N78" s="185"/>
      <c r="O78" s="185"/>
      <c r="P78" s="185"/>
      <c r="Q78" s="187"/>
      <c r="R78" s="185"/>
      <c r="S78" s="185"/>
      <c r="T78" s="185"/>
      <c r="U78" s="185"/>
      <c r="V78" s="187"/>
      <c r="W78" s="185"/>
      <c r="X78" s="185"/>
      <c r="Y78" s="185"/>
      <c r="Z78" s="185"/>
      <c r="AA78" s="187"/>
      <c r="AB78" s="185"/>
      <c r="AC78" s="185"/>
      <c r="AD78" s="185"/>
      <c r="AE78" s="185"/>
      <c r="AF78" s="187"/>
      <c r="AG78" s="185"/>
      <c r="AH78" s="185"/>
      <c r="AI78" s="185"/>
      <c r="AJ78" s="185"/>
      <c r="AK78" s="187"/>
    </row>
    <row r="79" spans="1:37" ht="12.75" customHeight="1" x14ac:dyDescent="0.2">
      <c r="A79" s="82"/>
      <c r="B79" s="82"/>
      <c r="C79" s="185"/>
      <c r="D79" s="185"/>
      <c r="E79" s="185"/>
      <c r="F79" s="185"/>
      <c r="G79" s="187"/>
      <c r="H79" s="185"/>
      <c r="I79" s="185"/>
      <c r="J79" s="185"/>
      <c r="K79" s="185"/>
      <c r="L79" s="187"/>
      <c r="M79" s="185"/>
      <c r="N79" s="185"/>
      <c r="O79" s="185"/>
      <c r="P79" s="185"/>
      <c r="Q79" s="187"/>
      <c r="R79" s="185"/>
      <c r="S79" s="185"/>
      <c r="T79" s="185"/>
      <c r="U79" s="185"/>
      <c r="V79" s="187"/>
      <c r="W79" s="185"/>
      <c r="X79" s="185"/>
      <c r="Y79" s="185"/>
      <c r="Z79" s="185"/>
      <c r="AA79" s="187"/>
      <c r="AB79" s="185"/>
      <c r="AC79" s="185"/>
      <c r="AD79" s="185"/>
      <c r="AE79" s="185"/>
      <c r="AF79" s="187"/>
      <c r="AG79" s="185"/>
      <c r="AH79" s="185"/>
      <c r="AI79" s="185"/>
      <c r="AJ79" s="185"/>
      <c r="AK79" s="187"/>
    </row>
    <row r="80" spans="1:37" ht="12.75" customHeight="1" x14ac:dyDescent="0.2">
      <c r="A80" s="82"/>
      <c r="B80" s="82"/>
      <c r="C80" s="185"/>
      <c r="D80" s="185"/>
      <c r="E80" s="185"/>
      <c r="F80" s="185"/>
      <c r="G80" s="187"/>
      <c r="H80" s="185"/>
      <c r="I80" s="185"/>
      <c r="J80" s="185"/>
      <c r="K80" s="185"/>
      <c r="L80" s="187"/>
      <c r="M80" s="185"/>
      <c r="N80" s="185"/>
      <c r="O80" s="185"/>
      <c r="P80" s="185"/>
      <c r="Q80" s="187"/>
      <c r="R80" s="185"/>
      <c r="S80" s="185"/>
      <c r="T80" s="185"/>
      <c r="U80" s="185"/>
      <c r="V80" s="187"/>
      <c r="W80" s="185"/>
      <c r="X80" s="185"/>
      <c r="Y80" s="185"/>
      <c r="Z80" s="185"/>
      <c r="AA80" s="187"/>
      <c r="AB80" s="185"/>
      <c r="AC80" s="185"/>
      <c r="AD80" s="185"/>
      <c r="AE80" s="185"/>
      <c r="AF80" s="187"/>
      <c r="AG80" s="185"/>
      <c r="AH80" s="185"/>
      <c r="AI80" s="185"/>
      <c r="AJ80" s="185"/>
      <c r="AK80" s="187"/>
    </row>
    <row r="81" spans="1:37" ht="12.75" customHeight="1" x14ac:dyDescent="0.2">
      <c r="A81" s="82"/>
      <c r="B81" s="82"/>
      <c r="C81" s="185"/>
      <c r="D81" s="185"/>
      <c r="E81" s="185"/>
      <c r="F81" s="185"/>
      <c r="G81" s="187"/>
      <c r="H81" s="185"/>
      <c r="I81" s="185"/>
      <c r="J81" s="185"/>
      <c r="K81" s="185"/>
      <c r="L81" s="187"/>
      <c r="M81" s="185"/>
      <c r="N81" s="185"/>
      <c r="O81" s="185"/>
      <c r="P81" s="185"/>
      <c r="Q81" s="187"/>
      <c r="R81" s="185"/>
      <c r="S81" s="185"/>
      <c r="T81" s="185"/>
      <c r="U81" s="185"/>
      <c r="V81" s="187"/>
      <c r="W81" s="185"/>
      <c r="X81" s="185"/>
      <c r="Y81" s="185"/>
      <c r="Z81" s="185"/>
      <c r="AA81" s="187"/>
      <c r="AB81" s="185"/>
      <c r="AC81" s="185"/>
      <c r="AD81" s="185"/>
      <c r="AE81" s="185"/>
      <c r="AF81" s="187"/>
      <c r="AG81" s="185"/>
      <c r="AH81" s="185"/>
      <c r="AI81" s="185"/>
      <c r="AJ81" s="185"/>
      <c r="AK81" s="187"/>
    </row>
    <row r="82" spans="1:37" ht="12.75" customHeight="1" x14ac:dyDescent="0.2">
      <c r="A82" s="82"/>
      <c r="B82" s="82"/>
      <c r="C82" s="185"/>
      <c r="D82" s="185"/>
      <c r="E82" s="185"/>
      <c r="F82" s="185"/>
      <c r="G82" s="187"/>
      <c r="H82" s="185"/>
      <c r="I82" s="185"/>
      <c r="J82" s="185"/>
      <c r="K82" s="185"/>
      <c r="L82" s="187"/>
      <c r="M82" s="185"/>
      <c r="N82" s="185"/>
      <c r="O82" s="185"/>
      <c r="P82" s="185"/>
      <c r="Q82" s="187"/>
      <c r="R82" s="185"/>
      <c r="S82" s="185"/>
      <c r="T82" s="185"/>
      <c r="U82" s="185"/>
      <c r="V82" s="187"/>
      <c r="W82" s="185"/>
      <c r="X82" s="185"/>
      <c r="Y82" s="185"/>
      <c r="Z82" s="185"/>
      <c r="AA82" s="187"/>
      <c r="AB82" s="185"/>
      <c r="AC82" s="185"/>
      <c r="AD82" s="185"/>
      <c r="AE82" s="185"/>
      <c r="AF82" s="187"/>
      <c r="AG82" s="185"/>
      <c r="AH82" s="185"/>
      <c r="AI82" s="185"/>
      <c r="AJ82" s="185"/>
      <c r="AK82" s="187"/>
    </row>
    <row r="83" spans="1:37" ht="12.75" customHeight="1" x14ac:dyDescent="0.2">
      <c r="A83" s="82"/>
      <c r="B83" s="82"/>
      <c r="C83" s="185"/>
      <c r="D83" s="185"/>
      <c r="E83" s="185"/>
      <c r="F83" s="185"/>
      <c r="G83" s="187"/>
      <c r="H83" s="185"/>
      <c r="I83" s="185"/>
      <c r="J83" s="185"/>
      <c r="K83" s="185"/>
      <c r="L83" s="187"/>
      <c r="M83" s="185"/>
      <c r="N83" s="185"/>
      <c r="O83" s="185"/>
      <c r="P83" s="185"/>
      <c r="Q83" s="187"/>
      <c r="R83" s="185"/>
      <c r="S83" s="185"/>
      <c r="T83" s="185"/>
      <c r="U83" s="185"/>
      <c r="V83" s="187"/>
      <c r="W83" s="185"/>
      <c r="X83" s="185"/>
      <c r="Y83" s="185"/>
      <c r="Z83" s="185"/>
      <c r="AA83" s="187"/>
      <c r="AB83" s="185"/>
      <c r="AC83" s="185"/>
      <c r="AD83" s="185"/>
      <c r="AE83" s="185"/>
      <c r="AF83" s="187"/>
      <c r="AG83" s="185"/>
      <c r="AH83" s="185"/>
      <c r="AI83" s="185"/>
      <c r="AJ83" s="185"/>
      <c r="AK83" s="187"/>
    </row>
    <row r="84" spans="1:37" ht="12.75" customHeight="1" x14ac:dyDescent="0.2">
      <c r="A84" s="82"/>
      <c r="B84" s="82"/>
      <c r="C84" s="185"/>
      <c r="D84" s="185"/>
      <c r="E84" s="185"/>
      <c r="F84" s="185"/>
      <c r="G84" s="187"/>
      <c r="H84" s="185"/>
      <c r="I84" s="185"/>
      <c r="J84" s="185"/>
      <c r="K84" s="185"/>
      <c r="L84" s="187"/>
      <c r="M84" s="185"/>
      <c r="N84" s="185"/>
      <c r="O84" s="185"/>
      <c r="P84" s="185"/>
      <c r="Q84" s="187"/>
      <c r="R84" s="185"/>
      <c r="S84" s="185"/>
      <c r="T84" s="185"/>
      <c r="U84" s="185"/>
      <c r="V84" s="187"/>
      <c r="W84" s="185"/>
      <c r="X84" s="185"/>
      <c r="Y84" s="185"/>
      <c r="Z84" s="185"/>
      <c r="AA84" s="187"/>
      <c r="AB84" s="185"/>
      <c r="AC84" s="185"/>
      <c r="AD84" s="185"/>
      <c r="AE84" s="185"/>
      <c r="AF84" s="187"/>
      <c r="AG84" s="185"/>
      <c r="AH84" s="185"/>
      <c r="AI84" s="185"/>
      <c r="AJ84" s="185"/>
      <c r="AK84" s="187"/>
    </row>
    <row r="85" spans="1:37" ht="12.75" customHeight="1" x14ac:dyDescent="0.2">
      <c r="A85" s="82"/>
      <c r="B85" s="82"/>
      <c r="C85" s="185"/>
      <c r="D85" s="185"/>
      <c r="E85" s="185"/>
      <c r="F85" s="185"/>
      <c r="G85" s="187"/>
      <c r="H85" s="185"/>
      <c r="I85" s="185"/>
      <c r="J85" s="185"/>
      <c r="K85" s="185"/>
      <c r="L85" s="187"/>
      <c r="M85" s="185"/>
      <c r="N85" s="185"/>
      <c r="O85" s="185"/>
      <c r="P85" s="185"/>
      <c r="Q85" s="187"/>
      <c r="R85" s="185"/>
      <c r="S85" s="185"/>
      <c r="T85" s="185"/>
      <c r="U85" s="185"/>
      <c r="V85" s="187"/>
      <c r="W85" s="185"/>
      <c r="X85" s="185"/>
      <c r="Y85" s="185"/>
      <c r="Z85" s="185"/>
      <c r="AA85" s="187"/>
      <c r="AB85" s="185"/>
      <c r="AC85" s="185"/>
      <c r="AD85" s="185"/>
      <c r="AE85" s="185"/>
      <c r="AF85" s="187"/>
      <c r="AG85" s="185"/>
      <c r="AH85" s="185"/>
      <c r="AI85" s="185"/>
      <c r="AJ85" s="185"/>
      <c r="AK85" s="187"/>
    </row>
    <row r="86" spans="1:37" ht="12.75" customHeight="1" x14ac:dyDescent="0.2">
      <c r="A86" s="82"/>
      <c r="B86" s="82"/>
      <c r="C86" s="185"/>
      <c r="D86" s="185"/>
      <c r="E86" s="185"/>
      <c r="F86" s="185"/>
      <c r="G86" s="187"/>
      <c r="H86" s="185"/>
      <c r="I86" s="185"/>
      <c r="J86" s="185"/>
      <c r="K86" s="185"/>
      <c r="L86" s="187"/>
      <c r="M86" s="185"/>
      <c r="N86" s="185"/>
      <c r="O86" s="185"/>
      <c r="P86" s="185"/>
      <c r="Q86" s="187"/>
      <c r="R86" s="185"/>
      <c r="S86" s="185"/>
      <c r="T86" s="185"/>
      <c r="U86" s="185"/>
      <c r="V86" s="187"/>
      <c r="W86" s="185"/>
      <c r="X86" s="185"/>
      <c r="Y86" s="185"/>
      <c r="Z86" s="185"/>
      <c r="AA86" s="187"/>
      <c r="AB86" s="185"/>
      <c r="AC86" s="185"/>
      <c r="AD86" s="185"/>
      <c r="AE86" s="185"/>
      <c r="AF86" s="187"/>
      <c r="AG86" s="185"/>
      <c r="AH86" s="185"/>
      <c r="AI86" s="185"/>
      <c r="AJ86" s="185"/>
      <c r="AK86" s="187"/>
    </row>
    <row r="87" spans="1:37" ht="12.75" customHeight="1" x14ac:dyDescent="0.2">
      <c r="A87" s="82"/>
      <c r="B87" s="82"/>
      <c r="C87" s="185"/>
      <c r="D87" s="185"/>
      <c r="E87" s="185"/>
      <c r="F87" s="185"/>
      <c r="G87" s="187"/>
      <c r="H87" s="185"/>
      <c r="I87" s="185"/>
      <c r="J87" s="185"/>
      <c r="K87" s="185"/>
      <c r="L87" s="187"/>
      <c r="M87" s="185"/>
      <c r="N87" s="185"/>
      <c r="O87" s="185"/>
      <c r="P87" s="185"/>
      <c r="Q87" s="187"/>
      <c r="R87" s="185"/>
      <c r="S87" s="185"/>
      <c r="T87" s="185"/>
      <c r="U87" s="185"/>
      <c r="V87" s="187"/>
      <c r="W87" s="185"/>
      <c r="X87" s="185"/>
      <c r="Y87" s="185"/>
      <c r="Z87" s="185"/>
      <c r="AA87" s="187"/>
      <c r="AB87" s="185"/>
      <c r="AC87" s="185"/>
      <c r="AD87" s="185"/>
      <c r="AE87" s="185"/>
      <c r="AF87" s="187"/>
      <c r="AG87" s="185"/>
      <c r="AH87" s="185"/>
      <c r="AI87" s="185"/>
      <c r="AJ87" s="185"/>
      <c r="AK87" s="187"/>
    </row>
    <row r="88" spans="1:37" ht="12.75" customHeight="1" x14ac:dyDescent="0.2">
      <c r="A88" s="82"/>
      <c r="B88" s="82"/>
      <c r="C88" s="185"/>
      <c r="D88" s="185"/>
      <c r="E88" s="185"/>
      <c r="F88" s="185"/>
      <c r="G88" s="187"/>
      <c r="H88" s="185"/>
      <c r="I88" s="185"/>
      <c r="J88" s="185"/>
      <c r="K88" s="185"/>
      <c r="L88" s="187"/>
      <c r="M88" s="185"/>
      <c r="N88" s="185"/>
      <c r="O88" s="185"/>
      <c r="P88" s="185"/>
      <c r="Q88" s="187"/>
      <c r="R88" s="185"/>
      <c r="S88" s="185"/>
      <c r="T88" s="185"/>
      <c r="U88" s="185"/>
      <c r="V88" s="187"/>
      <c r="W88" s="185"/>
      <c r="X88" s="185"/>
      <c r="Y88" s="185"/>
      <c r="Z88" s="185"/>
      <c r="AA88" s="187"/>
      <c r="AB88" s="185"/>
      <c r="AC88" s="185"/>
      <c r="AD88" s="185"/>
      <c r="AE88" s="185"/>
      <c r="AF88" s="187"/>
      <c r="AG88" s="185"/>
      <c r="AH88" s="185"/>
      <c r="AI88" s="185"/>
      <c r="AJ88" s="185"/>
      <c r="AK88" s="187"/>
    </row>
    <row r="89" spans="1:37" ht="12.75" customHeight="1" x14ac:dyDescent="0.2">
      <c r="A89" s="82"/>
      <c r="B89" s="82"/>
      <c r="C89" s="185"/>
      <c r="D89" s="185"/>
      <c r="E89" s="185"/>
      <c r="F89" s="185"/>
      <c r="G89" s="187"/>
      <c r="H89" s="185"/>
      <c r="I89" s="185"/>
      <c r="J89" s="185"/>
      <c r="K89" s="185"/>
      <c r="L89" s="187"/>
      <c r="M89" s="185"/>
      <c r="N89" s="185"/>
      <c r="O89" s="185"/>
      <c r="P89" s="185"/>
      <c r="Q89" s="187"/>
      <c r="R89" s="185"/>
      <c r="S89" s="185"/>
      <c r="T89" s="185"/>
      <c r="U89" s="185"/>
      <c r="V89" s="187"/>
      <c r="W89" s="185"/>
      <c r="X89" s="185"/>
      <c r="Y89" s="185"/>
      <c r="Z89" s="185"/>
      <c r="AA89" s="187"/>
      <c r="AB89" s="185"/>
      <c r="AC89" s="185"/>
      <c r="AD89" s="185"/>
      <c r="AE89" s="185"/>
      <c r="AF89" s="187"/>
      <c r="AG89" s="185"/>
      <c r="AH89" s="185"/>
      <c r="AI89" s="185"/>
      <c r="AJ89" s="185"/>
      <c r="AK89" s="187"/>
    </row>
    <row r="90" spans="1:37" ht="12.75" customHeight="1" x14ac:dyDescent="0.2">
      <c r="A90" s="82"/>
      <c r="B90" s="82"/>
      <c r="C90" s="185"/>
      <c r="D90" s="185"/>
      <c r="E90" s="185"/>
      <c r="F90" s="185"/>
      <c r="G90" s="187"/>
      <c r="H90" s="185"/>
      <c r="I90" s="185"/>
      <c r="J90" s="185"/>
      <c r="K90" s="185"/>
      <c r="L90" s="187"/>
      <c r="M90" s="185"/>
      <c r="N90" s="185"/>
      <c r="O90" s="185"/>
      <c r="P90" s="185"/>
      <c r="Q90" s="187"/>
      <c r="R90" s="185"/>
      <c r="S90" s="185"/>
      <c r="T90" s="185"/>
      <c r="U90" s="185"/>
      <c r="V90" s="187"/>
      <c r="W90" s="185"/>
      <c r="X90" s="185"/>
      <c r="Y90" s="185"/>
      <c r="Z90" s="185"/>
      <c r="AA90" s="187"/>
      <c r="AB90" s="185"/>
      <c r="AC90" s="185"/>
      <c r="AD90" s="185"/>
      <c r="AE90" s="185"/>
      <c r="AF90" s="187"/>
      <c r="AG90" s="185"/>
      <c r="AH90" s="185"/>
      <c r="AI90" s="185"/>
      <c r="AJ90" s="185"/>
      <c r="AK90" s="187"/>
    </row>
    <row r="91" spans="1:37" ht="12.75" customHeight="1" x14ac:dyDescent="0.2">
      <c r="A91" s="82"/>
      <c r="B91" s="82"/>
      <c r="C91" s="185"/>
      <c r="D91" s="185"/>
      <c r="E91" s="185"/>
      <c r="F91" s="185"/>
      <c r="G91" s="187"/>
      <c r="H91" s="185"/>
      <c r="I91" s="185"/>
      <c r="J91" s="185"/>
      <c r="K91" s="185"/>
      <c r="L91" s="187"/>
      <c r="M91" s="185"/>
      <c r="N91" s="185"/>
      <c r="O91" s="185"/>
      <c r="P91" s="185"/>
      <c r="Q91" s="187"/>
      <c r="R91" s="185"/>
      <c r="S91" s="185"/>
      <c r="T91" s="185"/>
      <c r="U91" s="185"/>
      <c r="V91" s="187"/>
      <c r="W91" s="185"/>
      <c r="X91" s="185"/>
      <c r="Y91" s="185"/>
      <c r="Z91" s="185"/>
      <c r="AA91" s="187"/>
      <c r="AB91" s="185"/>
      <c r="AC91" s="185"/>
      <c r="AD91" s="185"/>
      <c r="AE91" s="185"/>
      <c r="AF91" s="187"/>
      <c r="AG91" s="185"/>
      <c r="AH91" s="185"/>
      <c r="AI91" s="185"/>
      <c r="AJ91" s="185"/>
      <c r="AK91" s="187"/>
    </row>
    <row r="92" spans="1:37" ht="12.75" customHeight="1" x14ac:dyDescent="0.2">
      <c r="A92" s="82"/>
      <c r="B92" s="82"/>
      <c r="C92" s="185"/>
      <c r="D92" s="185"/>
      <c r="E92" s="185"/>
      <c r="F92" s="185"/>
      <c r="G92" s="187"/>
      <c r="H92" s="185"/>
      <c r="I92" s="185"/>
      <c r="J92" s="185"/>
      <c r="K92" s="185"/>
      <c r="L92" s="187"/>
      <c r="M92" s="185"/>
      <c r="N92" s="185"/>
      <c r="O92" s="185"/>
      <c r="P92" s="185"/>
      <c r="Q92" s="187"/>
      <c r="R92" s="185"/>
      <c r="S92" s="185"/>
      <c r="T92" s="185"/>
      <c r="U92" s="185"/>
      <c r="V92" s="187"/>
      <c r="W92" s="185"/>
      <c r="X92" s="185"/>
      <c r="Y92" s="185"/>
      <c r="Z92" s="185"/>
      <c r="AA92" s="187"/>
      <c r="AB92" s="185"/>
      <c r="AC92" s="185"/>
      <c r="AD92" s="185"/>
      <c r="AE92" s="185"/>
      <c r="AF92" s="187"/>
      <c r="AG92" s="185"/>
      <c r="AH92" s="185"/>
      <c r="AI92" s="185"/>
      <c r="AJ92" s="185"/>
      <c r="AK92" s="187"/>
    </row>
    <row r="93" spans="1:37" ht="12.75" customHeight="1" x14ac:dyDescent="0.2">
      <c r="A93" s="82"/>
      <c r="B93" s="82"/>
      <c r="C93" s="185"/>
      <c r="D93" s="185"/>
      <c r="E93" s="185"/>
      <c r="F93" s="185"/>
      <c r="G93" s="187"/>
      <c r="H93" s="185"/>
      <c r="I93" s="185"/>
      <c r="J93" s="185"/>
      <c r="K93" s="185"/>
      <c r="L93" s="187"/>
      <c r="M93" s="185"/>
      <c r="N93" s="185"/>
      <c r="O93" s="185"/>
      <c r="P93" s="185"/>
      <c r="Q93" s="187"/>
      <c r="R93" s="185"/>
      <c r="S93" s="185"/>
      <c r="T93" s="185"/>
      <c r="U93" s="185"/>
      <c r="V93" s="187"/>
      <c r="W93" s="185"/>
      <c r="X93" s="185"/>
      <c r="Y93" s="185"/>
      <c r="Z93" s="185"/>
      <c r="AA93" s="187"/>
      <c r="AB93" s="185"/>
      <c r="AC93" s="185"/>
      <c r="AD93" s="185"/>
      <c r="AE93" s="185"/>
      <c r="AF93" s="187"/>
      <c r="AG93" s="185"/>
      <c r="AH93" s="185"/>
      <c r="AI93" s="185"/>
      <c r="AJ93" s="185"/>
      <c r="AK93" s="187"/>
    </row>
    <row r="94" spans="1:37" ht="12.75" customHeight="1" x14ac:dyDescent="0.2">
      <c r="A94" s="82"/>
      <c r="B94" s="82"/>
      <c r="C94" s="185"/>
      <c r="D94" s="185"/>
      <c r="E94" s="185"/>
      <c r="F94" s="185"/>
      <c r="G94" s="187"/>
      <c r="H94" s="185"/>
      <c r="I94" s="185"/>
      <c r="J94" s="185"/>
      <c r="K94" s="185"/>
      <c r="L94" s="187"/>
      <c r="M94" s="185"/>
      <c r="N94" s="185"/>
      <c r="O94" s="185"/>
      <c r="P94" s="185"/>
      <c r="Q94" s="187"/>
      <c r="R94" s="185"/>
      <c r="S94" s="185"/>
      <c r="T94" s="185"/>
      <c r="U94" s="185"/>
      <c r="V94" s="187"/>
      <c r="W94" s="185"/>
      <c r="X94" s="185"/>
      <c r="Y94" s="185"/>
      <c r="Z94" s="185"/>
      <c r="AA94" s="187"/>
      <c r="AB94" s="185"/>
      <c r="AC94" s="185"/>
      <c r="AD94" s="185"/>
      <c r="AE94" s="185"/>
      <c r="AF94" s="187"/>
      <c r="AG94" s="185"/>
      <c r="AH94" s="185"/>
      <c r="AI94" s="185"/>
      <c r="AJ94" s="185"/>
      <c r="AK94" s="187"/>
    </row>
    <row r="95" spans="1:37" ht="12.75" customHeight="1" x14ac:dyDescent="0.2">
      <c r="A95" s="82"/>
      <c r="B95" s="82"/>
      <c r="C95" s="185"/>
      <c r="D95" s="185"/>
      <c r="E95" s="185"/>
      <c r="F95" s="185"/>
      <c r="G95" s="187"/>
      <c r="H95" s="185"/>
      <c r="I95" s="185"/>
      <c r="J95" s="185"/>
      <c r="K95" s="185"/>
      <c r="L95" s="187"/>
      <c r="M95" s="185"/>
      <c r="N95" s="185"/>
      <c r="O95" s="185"/>
      <c r="P95" s="185"/>
      <c r="Q95" s="187"/>
      <c r="R95" s="185"/>
      <c r="S95" s="185"/>
      <c r="T95" s="185"/>
      <c r="U95" s="185"/>
      <c r="V95" s="187"/>
      <c r="W95" s="185"/>
      <c r="X95" s="185"/>
      <c r="Y95" s="185"/>
      <c r="Z95" s="185"/>
      <c r="AA95" s="187"/>
      <c r="AB95" s="185"/>
      <c r="AC95" s="185"/>
      <c r="AD95" s="185"/>
      <c r="AE95" s="185"/>
      <c r="AF95" s="187"/>
      <c r="AG95" s="185"/>
      <c r="AH95" s="185"/>
      <c r="AI95" s="185"/>
      <c r="AJ95" s="185"/>
      <c r="AK95" s="187"/>
    </row>
    <row r="96" spans="1:37" ht="12.75" customHeight="1" x14ac:dyDescent="0.2">
      <c r="A96" s="82"/>
      <c r="B96" s="82"/>
      <c r="C96" s="185"/>
      <c r="D96" s="185"/>
      <c r="E96" s="185"/>
      <c r="F96" s="185"/>
      <c r="G96" s="187"/>
      <c r="H96" s="185"/>
      <c r="I96" s="185"/>
      <c r="J96" s="185"/>
      <c r="K96" s="185"/>
      <c r="L96" s="187"/>
      <c r="M96" s="185"/>
      <c r="N96" s="185"/>
      <c r="O96" s="185"/>
      <c r="P96" s="185"/>
      <c r="Q96" s="187"/>
      <c r="R96" s="185"/>
      <c r="S96" s="185"/>
      <c r="T96" s="185"/>
      <c r="U96" s="185"/>
      <c r="V96" s="187"/>
      <c r="W96" s="185"/>
      <c r="X96" s="185"/>
      <c r="Y96" s="185"/>
      <c r="Z96" s="185"/>
      <c r="AA96" s="187"/>
      <c r="AB96" s="185"/>
      <c r="AC96" s="185"/>
      <c r="AD96" s="185"/>
      <c r="AE96" s="185"/>
      <c r="AF96" s="187"/>
      <c r="AG96" s="185"/>
      <c r="AH96" s="185"/>
      <c r="AI96" s="185"/>
      <c r="AJ96" s="185"/>
      <c r="AK96" s="187"/>
    </row>
    <row r="97" spans="1:37" ht="12.75" customHeight="1" x14ac:dyDescent="0.2">
      <c r="A97" s="82"/>
      <c r="B97" s="82"/>
      <c r="C97" s="185"/>
      <c r="D97" s="185"/>
      <c r="E97" s="185"/>
      <c r="F97" s="185"/>
      <c r="G97" s="187"/>
      <c r="H97" s="185"/>
      <c r="I97" s="185"/>
      <c r="J97" s="185"/>
      <c r="K97" s="185"/>
      <c r="L97" s="187"/>
      <c r="M97" s="185"/>
      <c r="N97" s="185"/>
      <c r="O97" s="185"/>
      <c r="P97" s="185"/>
      <c r="Q97" s="187"/>
      <c r="R97" s="185"/>
      <c r="S97" s="185"/>
      <c r="T97" s="185"/>
      <c r="U97" s="185"/>
      <c r="V97" s="187"/>
      <c r="W97" s="185"/>
      <c r="X97" s="185"/>
      <c r="Y97" s="185"/>
      <c r="Z97" s="185"/>
      <c r="AA97" s="187"/>
      <c r="AB97" s="185"/>
      <c r="AC97" s="185"/>
      <c r="AD97" s="185"/>
      <c r="AE97" s="185"/>
      <c r="AF97" s="187"/>
      <c r="AG97" s="185"/>
      <c r="AH97" s="185"/>
      <c r="AI97" s="185"/>
      <c r="AJ97" s="185"/>
      <c r="AK97" s="187"/>
    </row>
    <row r="98" spans="1:37" ht="12.75" customHeight="1" x14ac:dyDescent="0.2">
      <c r="A98" s="82"/>
      <c r="B98" s="82"/>
      <c r="C98" s="185"/>
      <c r="D98" s="185"/>
      <c r="E98" s="185"/>
      <c r="F98" s="185"/>
      <c r="G98" s="187"/>
      <c r="H98" s="185"/>
      <c r="I98" s="185"/>
      <c r="J98" s="185"/>
      <c r="K98" s="185"/>
      <c r="L98" s="187"/>
      <c r="M98" s="185"/>
      <c r="N98" s="185"/>
      <c r="O98" s="185"/>
      <c r="P98" s="185"/>
      <c r="Q98" s="187"/>
      <c r="R98" s="185"/>
      <c r="S98" s="185"/>
      <c r="T98" s="185"/>
      <c r="U98" s="185"/>
      <c r="V98" s="187"/>
      <c r="W98" s="185"/>
      <c r="X98" s="185"/>
      <c r="Y98" s="185"/>
      <c r="Z98" s="185"/>
      <c r="AA98" s="187"/>
      <c r="AB98" s="185"/>
      <c r="AC98" s="185"/>
      <c r="AD98" s="185"/>
      <c r="AE98" s="185"/>
      <c r="AF98" s="187"/>
      <c r="AG98" s="185"/>
      <c r="AH98" s="185"/>
      <c r="AI98" s="185"/>
      <c r="AJ98" s="185"/>
      <c r="AK98" s="187"/>
    </row>
    <row r="99" spans="1:37" ht="12.75" customHeight="1" x14ac:dyDescent="0.2">
      <c r="A99" s="82"/>
      <c r="B99" s="82"/>
      <c r="C99" s="185"/>
      <c r="D99" s="185"/>
      <c r="E99" s="185"/>
      <c r="F99" s="185"/>
      <c r="G99" s="187"/>
      <c r="H99" s="185"/>
      <c r="I99" s="185"/>
      <c r="J99" s="185"/>
      <c r="K99" s="185"/>
      <c r="L99" s="187"/>
      <c r="M99" s="185"/>
      <c r="N99" s="185"/>
      <c r="O99" s="185"/>
      <c r="P99" s="185"/>
      <c r="Q99" s="187"/>
      <c r="R99" s="185"/>
      <c r="S99" s="185"/>
      <c r="T99" s="185"/>
      <c r="U99" s="185"/>
      <c r="V99" s="187"/>
      <c r="W99" s="185"/>
      <c r="X99" s="185"/>
      <c r="Y99" s="185"/>
      <c r="Z99" s="185"/>
      <c r="AA99" s="187"/>
      <c r="AB99" s="185"/>
      <c r="AC99" s="185"/>
      <c r="AD99" s="185"/>
      <c r="AE99" s="185"/>
      <c r="AF99" s="187"/>
      <c r="AG99" s="185"/>
      <c r="AH99" s="185"/>
      <c r="AI99" s="185"/>
      <c r="AJ99" s="185"/>
      <c r="AK99" s="187"/>
    </row>
    <row r="100" spans="1:37" ht="12.75" customHeight="1" x14ac:dyDescent="0.2">
      <c r="A100" s="82"/>
      <c r="B100" s="82"/>
      <c r="C100" s="185"/>
      <c r="D100" s="185"/>
      <c r="E100" s="185"/>
      <c r="F100" s="185"/>
      <c r="G100" s="187"/>
      <c r="H100" s="185"/>
      <c r="I100" s="185"/>
      <c r="J100" s="185"/>
      <c r="K100" s="185"/>
      <c r="L100" s="187"/>
      <c r="M100" s="185"/>
      <c r="N100" s="185"/>
      <c r="O100" s="185"/>
      <c r="P100" s="185"/>
      <c r="Q100" s="187"/>
      <c r="R100" s="185"/>
      <c r="S100" s="185"/>
      <c r="T100" s="185"/>
      <c r="U100" s="185"/>
      <c r="V100" s="187"/>
      <c r="W100" s="185"/>
      <c r="X100" s="185"/>
      <c r="Y100" s="185"/>
      <c r="Z100" s="185"/>
      <c r="AA100" s="187"/>
      <c r="AB100" s="185"/>
      <c r="AC100" s="185"/>
      <c r="AD100" s="185"/>
      <c r="AE100" s="185"/>
      <c r="AF100" s="187"/>
      <c r="AG100" s="185"/>
      <c r="AH100" s="185"/>
      <c r="AI100" s="185"/>
      <c r="AJ100" s="185"/>
      <c r="AK100" s="187"/>
    </row>
    <row r="101" spans="1:37" ht="12.75" customHeight="1" x14ac:dyDescent="0.2">
      <c r="A101" s="82"/>
      <c r="B101" s="82"/>
      <c r="C101" s="185"/>
      <c r="D101" s="185"/>
      <c r="E101" s="185"/>
      <c r="F101" s="185"/>
      <c r="G101" s="187"/>
      <c r="H101" s="185"/>
      <c r="I101" s="185"/>
      <c r="J101" s="185"/>
      <c r="K101" s="185"/>
      <c r="L101" s="187"/>
      <c r="M101" s="185"/>
      <c r="N101" s="185"/>
      <c r="O101" s="185"/>
      <c r="P101" s="185"/>
      <c r="Q101" s="187"/>
      <c r="R101" s="185"/>
      <c r="S101" s="185"/>
      <c r="T101" s="185"/>
      <c r="U101" s="185"/>
      <c r="V101" s="187"/>
      <c r="W101" s="185"/>
      <c r="X101" s="185"/>
      <c r="Y101" s="185"/>
      <c r="Z101" s="185"/>
      <c r="AA101" s="187"/>
      <c r="AB101" s="185"/>
      <c r="AC101" s="185"/>
      <c r="AD101" s="185"/>
      <c r="AE101" s="185"/>
      <c r="AF101" s="187"/>
      <c r="AG101" s="185"/>
      <c r="AH101" s="185"/>
      <c r="AI101" s="185"/>
      <c r="AJ101" s="185"/>
      <c r="AK101" s="187"/>
    </row>
  </sheetData>
  <mergeCells count="33">
    <mergeCell ref="AG3:AK3"/>
    <mergeCell ref="AG4:AH4"/>
    <mergeCell ref="AI4:AJ4"/>
    <mergeCell ref="AK4:AK5"/>
    <mergeCell ref="W4:X4"/>
    <mergeCell ref="V4:V5"/>
    <mergeCell ref="L4:L5"/>
    <mergeCell ref="AB3:AF3"/>
    <mergeCell ref="AB4:AC4"/>
    <mergeCell ref="AD4:AE4"/>
    <mergeCell ref="AF4:AF5"/>
    <mergeCell ref="M3:Q3"/>
    <mergeCell ref="N59:O59"/>
    <mergeCell ref="Q4:Q5"/>
    <mergeCell ref="H4:I4"/>
    <mergeCell ref="J4:K4"/>
    <mergeCell ref="T4:U4"/>
    <mergeCell ref="A1:AA1"/>
    <mergeCell ref="A2:AA2"/>
    <mergeCell ref="W3:AA3"/>
    <mergeCell ref="C3:G3"/>
    <mergeCell ref="E4:F4"/>
    <mergeCell ref="G4:G5"/>
    <mergeCell ref="O4:P4"/>
    <mergeCell ref="R4:S4"/>
    <mergeCell ref="Y4:Z4"/>
    <mergeCell ref="AA4:AA5"/>
    <mergeCell ref="M4:N4"/>
    <mergeCell ref="H3:L3"/>
    <mergeCell ref="A4:A5"/>
    <mergeCell ref="B4:B5"/>
    <mergeCell ref="C4:D4"/>
    <mergeCell ref="R3:V3"/>
  </mergeCells>
  <pageMargins left="1.25" right="0.25" top="0.25" bottom="0.25" header="0" footer="0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FADCC"/>
  </sheetPr>
  <dimension ref="A1:K101"/>
  <sheetViews>
    <sheetView view="pageBreakPreview" zoomScale="60" zoomScaleNormal="85" workbookViewId="0">
      <pane xSplit="2" ySplit="5" topLeftCell="C30" activePane="bottomRight" state="frozen"/>
      <selection pane="topRight" activeCell="C1" sqref="C1"/>
      <selection pane="bottomLeft" activeCell="A6" sqref="A6"/>
      <selection pane="bottomRight" activeCell="L51" sqref="L51"/>
    </sheetView>
  </sheetViews>
  <sheetFormatPr defaultColWidth="14.42578125" defaultRowHeight="15" customHeight="1" x14ac:dyDescent="0.2"/>
  <cols>
    <col min="1" max="1" width="5.42578125" style="354" customWidth="1"/>
    <col min="2" max="2" width="24.5703125" style="354" customWidth="1"/>
    <col min="3" max="3" width="9.140625" style="354" customWidth="1"/>
    <col min="4" max="4" width="10" style="354" customWidth="1"/>
    <col min="5" max="5" width="10.85546875" style="354" customWidth="1"/>
    <col min="6" max="6" width="8.85546875" style="354" customWidth="1"/>
    <col min="7" max="7" width="9.85546875" style="354" customWidth="1"/>
    <col min="8" max="8" width="11.85546875" style="354" customWidth="1"/>
    <col min="9" max="9" width="9.140625" style="354" customWidth="1"/>
    <col min="10" max="10" width="8.42578125" style="354" customWidth="1"/>
    <col min="11" max="11" width="8.85546875" style="354" bestFit="1" customWidth="1"/>
    <col min="12" max="16384" width="14.42578125" style="354"/>
  </cols>
  <sheetData>
    <row r="1" spans="1:11" ht="14.25" customHeight="1" x14ac:dyDescent="0.2">
      <c r="A1" s="374" t="s">
        <v>1016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</row>
    <row r="2" spans="1:11" ht="13.5" customHeight="1" x14ac:dyDescent="0.2">
      <c r="A2" s="369" t="s">
        <v>60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</row>
    <row r="3" spans="1:11" ht="13.5" customHeight="1" x14ac:dyDescent="0.2">
      <c r="A3" s="107"/>
      <c r="B3" s="108" t="s">
        <v>61</v>
      </c>
      <c r="C3" s="109"/>
      <c r="D3" s="109"/>
      <c r="E3" s="109"/>
      <c r="F3" s="109"/>
      <c r="G3" s="109"/>
      <c r="H3" s="109"/>
      <c r="I3" s="109"/>
      <c r="J3" s="378" t="s">
        <v>62</v>
      </c>
      <c r="K3" s="379"/>
    </row>
    <row r="4" spans="1:11" ht="15" customHeight="1" x14ac:dyDescent="0.2">
      <c r="A4" s="375" t="s">
        <v>1</v>
      </c>
      <c r="B4" s="375" t="s">
        <v>2</v>
      </c>
      <c r="C4" s="377" t="s">
        <v>63</v>
      </c>
      <c r="D4" s="372"/>
      <c r="E4" s="373"/>
      <c r="F4" s="371" t="s">
        <v>64</v>
      </c>
      <c r="G4" s="372"/>
      <c r="H4" s="373"/>
      <c r="I4" s="371" t="s">
        <v>65</v>
      </c>
      <c r="J4" s="372"/>
      <c r="K4" s="373"/>
    </row>
    <row r="5" spans="1:11" ht="30" customHeight="1" x14ac:dyDescent="0.2">
      <c r="A5" s="376"/>
      <c r="B5" s="376"/>
      <c r="C5" s="111" t="s">
        <v>962</v>
      </c>
      <c r="D5" s="357" t="s">
        <v>963</v>
      </c>
      <c r="E5" s="357" t="s">
        <v>964</v>
      </c>
      <c r="F5" s="111" t="s">
        <v>962</v>
      </c>
      <c r="G5" s="357" t="s">
        <v>963</v>
      </c>
      <c r="H5" s="357" t="s">
        <v>964</v>
      </c>
      <c r="I5" s="111" t="s">
        <v>962</v>
      </c>
      <c r="J5" s="357" t="s">
        <v>963</v>
      </c>
      <c r="K5" s="357" t="s">
        <v>964</v>
      </c>
    </row>
    <row r="6" spans="1:11" ht="13.5" customHeight="1" x14ac:dyDescent="0.2">
      <c r="A6" s="112">
        <v>1</v>
      </c>
      <c r="B6" s="113" t="s">
        <v>7</v>
      </c>
      <c r="C6" s="114">
        <v>122776.97000000003</v>
      </c>
      <c r="D6" s="114">
        <v>475468.76000000007</v>
      </c>
      <c r="E6" s="114">
        <v>1995472.2300000002</v>
      </c>
      <c r="F6" s="114">
        <v>124591.03000000003</v>
      </c>
      <c r="G6" s="114">
        <v>448401.93999999989</v>
      </c>
      <c r="H6" s="114">
        <v>1294744.82</v>
      </c>
      <c r="I6" s="115">
        <f t="shared" ref="I6:K6" si="0">F6*100/C6</f>
        <v>101.4775246530355</v>
      </c>
      <c r="J6" s="115">
        <f t="shared" si="0"/>
        <v>94.307339981705582</v>
      </c>
      <c r="K6" s="115">
        <f t="shared" si="0"/>
        <v>64.884131211387484</v>
      </c>
    </row>
    <row r="7" spans="1:11" ht="13.5" customHeight="1" x14ac:dyDescent="0.2">
      <c r="A7" s="112">
        <v>2</v>
      </c>
      <c r="B7" s="116" t="s">
        <v>8</v>
      </c>
      <c r="C7" s="114">
        <v>726777.24999999988</v>
      </c>
      <c r="D7" s="114">
        <v>957327.99000000011</v>
      </c>
      <c r="E7" s="114">
        <v>2072659.6500000001</v>
      </c>
      <c r="F7" s="114">
        <v>819682.14999999979</v>
      </c>
      <c r="G7" s="114">
        <v>752954.85</v>
      </c>
      <c r="H7" s="114">
        <v>1541589.7199999997</v>
      </c>
      <c r="I7" s="115">
        <f t="shared" ref="I7:K7" si="1">F7*100/C7</f>
        <v>112.78313265859656</v>
      </c>
      <c r="J7" s="115">
        <f t="shared" si="1"/>
        <v>78.651711624978176</v>
      </c>
      <c r="K7" s="115">
        <f t="shared" si="1"/>
        <v>74.377369193248853</v>
      </c>
    </row>
    <row r="8" spans="1:11" ht="13.5" customHeight="1" x14ac:dyDescent="0.2">
      <c r="A8" s="112">
        <v>3</v>
      </c>
      <c r="B8" s="116" t="s">
        <v>9</v>
      </c>
      <c r="C8" s="114">
        <v>258014.81000000003</v>
      </c>
      <c r="D8" s="114">
        <v>137672.47</v>
      </c>
      <c r="E8" s="114">
        <v>699590.12000000011</v>
      </c>
      <c r="F8" s="114">
        <v>127857.70999999998</v>
      </c>
      <c r="G8" s="114">
        <v>75954.019999999975</v>
      </c>
      <c r="H8" s="114">
        <v>604954.4099999998</v>
      </c>
      <c r="I8" s="115">
        <f t="shared" ref="I8:K8" si="2">F8*100/C8</f>
        <v>49.554407361344865</v>
      </c>
      <c r="J8" s="115">
        <f t="shared" si="2"/>
        <v>55.170085929307412</v>
      </c>
      <c r="K8" s="115">
        <f t="shared" si="2"/>
        <v>86.472692038589642</v>
      </c>
    </row>
    <row r="9" spans="1:11" ht="13.5" customHeight="1" x14ac:dyDescent="0.2">
      <c r="A9" s="112">
        <v>4</v>
      </c>
      <c r="B9" s="116" t="s">
        <v>10</v>
      </c>
      <c r="C9" s="114">
        <v>142679.13999999998</v>
      </c>
      <c r="D9" s="114">
        <v>313308.8000000001</v>
      </c>
      <c r="E9" s="114">
        <v>1504902.2099999997</v>
      </c>
      <c r="F9" s="114">
        <v>101630.6</v>
      </c>
      <c r="G9" s="114">
        <v>348650.4599999999</v>
      </c>
      <c r="H9" s="114">
        <v>1499019.26</v>
      </c>
      <c r="I9" s="115">
        <f t="shared" ref="I9:K9" si="3">F9*100/C9</f>
        <v>71.230174221683711</v>
      </c>
      <c r="J9" s="115">
        <f t="shared" si="3"/>
        <v>111.2801364021693</v>
      </c>
      <c r="K9" s="115">
        <f t="shared" si="3"/>
        <v>99.609080911642778</v>
      </c>
    </row>
    <row r="10" spans="1:11" ht="13.5" customHeight="1" x14ac:dyDescent="0.2">
      <c r="A10" s="112">
        <v>5</v>
      </c>
      <c r="B10" s="116" t="s">
        <v>11</v>
      </c>
      <c r="C10" s="114">
        <v>1004294.6999999996</v>
      </c>
      <c r="D10" s="114">
        <v>1040198.1600000007</v>
      </c>
      <c r="E10" s="114">
        <v>2199209.1700000004</v>
      </c>
      <c r="F10" s="114">
        <v>563518.8600000001</v>
      </c>
      <c r="G10" s="114">
        <v>591637.21000000008</v>
      </c>
      <c r="H10" s="114">
        <v>911778.75000000012</v>
      </c>
      <c r="I10" s="115">
        <f t="shared" ref="I10:K10" si="4">F10*100/C10</f>
        <v>56.110906489897864</v>
      </c>
      <c r="J10" s="115">
        <f t="shared" si="4"/>
        <v>56.877355945332539</v>
      </c>
      <c r="K10" s="115">
        <f t="shared" si="4"/>
        <v>41.459391968613879</v>
      </c>
    </row>
    <row r="11" spans="1:11" ht="13.5" customHeight="1" x14ac:dyDescent="0.2">
      <c r="A11" s="112">
        <v>6</v>
      </c>
      <c r="B11" s="116" t="s">
        <v>12</v>
      </c>
      <c r="C11" s="114">
        <v>279447.53000000003</v>
      </c>
      <c r="D11" s="114">
        <v>336090.54999999993</v>
      </c>
      <c r="E11" s="114">
        <v>1362578.67</v>
      </c>
      <c r="F11" s="114">
        <v>137177.50999999998</v>
      </c>
      <c r="G11" s="114">
        <v>116312.52</v>
      </c>
      <c r="H11" s="114">
        <v>847839.42000000016</v>
      </c>
      <c r="I11" s="115">
        <f t="shared" ref="I11:K11" si="5">F11*100/C11</f>
        <v>49.08882536911311</v>
      </c>
      <c r="J11" s="115">
        <f t="shared" si="5"/>
        <v>34.607494914688921</v>
      </c>
      <c r="K11" s="115">
        <f t="shared" si="5"/>
        <v>62.223153691375501</v>
      </c>
    </row>
    <row r="12" spans="1:11" ht="13.5" customHeight="1" x14ac:dyDescent="0.2">
      <c r="A12" s="112">
        <v>7</v>
      </c>
      <c r="B12" s="116" t="s">
        <v>13</v>
      </c>
      <c r="C12" s="114">
        <v>16553.990000000002</v>
      </c>
      <c r="D12" s="114">
        <v>9917.4699999999993</v>
      </c>
      <c r="E12" s="114">
        <v>207331.3</v>
      </c>
      <c r="F12" s="114">
        <v>12271.849999999999</v>
      </c>
      <c r="G12" s="114">
        <v>10739.09</v>
      </c>
      <c r="H12" s="114">
        <v>132850.97</v>
      </c>
      <c r="I12" s="115">
        <f t="shared" ref="I12:K12" si="6">F12*100/C12</f>
        <v>74.132278683266065</v>
      </c>
      <c r="J12" s="115">
        <f t="shared" si="6"/>
        <v>108.28457257748197</v>
      </c>
      <c r="K12" s="115">
        <f t="shared" si="6"/>
        <v>64.076658951156915</v>
      </c>
    </row>
    <row r="13" spans="1:11" ht="13.5" customHeight="1" x14ac:dyDescent="0.2">
      <c r="A13" s="112">
        <v>8</v>
      </c>
      <c r="B13" s="116" t="s">
        <v>971</v>
      </c>
      <c r="C13" s="114">
        <v>9058.5400000000009</v>
      </c>
      <c r="D13" s="114">
        <v>17656.41</v>
      </c>
      <c r="E13" s="114">
        <v>212313.15999999997</v>
      </c>
      <c r="F13" s="114">
        <v>4569.9599999999991</v>
      </c>
      <c r="G13" s="114">
        <v>10545.91</v>
      </c>
      <c r="H13" s="114">
        <v>92272.440000000017</v>
      </c>
      <c r="I13" s="115">
        <f t="shared" ref="I13:K13" si="7">F13*100/C13</f>
        <v>50.449189383719656</v>
      </c>
      <c r="J13" s="115">
        <f t="shared" si="7"/>
        <v>59.728506531055864</v>
      </c>
      <c r="K13" s="115">
        <f t="shared" si="7"/>
        <v>43.4605372554391</v>
      </c>
    </row>
    <row r="14" spans="1:11" ht="13.5" customHeight="1" x14ac:dyDescent="0.2">
      <c r="A14" s="112">
        <v>9</v>
      </c>
      <c r="B14" s="116" t="s">
        <v>14</v>
      </c>
      <c r="C14" s="114">
        <v>276793.75000000012</v>
      </c>
      <c r="D14" s="114">
        <v>554323.27999999991</v>
      </c>
      <c r="E14" s="114">
        <v>2942146.6399999992</v>
      </c>
      <c r="F14" s="114">
        <v>229812.05</v>
      </c>
      <c r="G14" s="114">
        <v>316978.78000000009</v>
      </c>
      <c r="H14" s="114">
        <v>2671179.8500000015</v>
      </c>
      <c r="I14" s="115">
        <f t="shared" ref="I14:K14" si="8">F14*100/C14</f>
        <v>83.026459231828724</v>
      </c>
      <c r="J14" s="115">
        <f t="shared" si="8"/>
        <v>57.183017823101373</v>
      </c>
      <c r="K14" s="115">
        <f t="shared" si="8"/>
        <v>90.790167073385646</v>
      </c>
    </row>
    <row r="15" spans="1:11" ht="13.5" customHeight="1" x14ac:dyDescent="0.2">
      <c r="A15" s="112">
        <v>10</v>
      </c>
      <c r="B15" s="116" t="s">
        <v>15</v>
      </c>
      <c r="C15" s="114">
        <v>1614908.5899999992</v>
      </c>
      <c r="D15" s="114">
        <v>4967690.4899999984</v>
      </c>
      <c r="E15" s="114">
        <v>12066337.939999999</v>
      </c>
      <c r="F15" s="114">
        <v>1048850.2900000003</v>
      </c>
      <c r="G15" s="114">
        <v>2497050.6899999981</v>
      </c>
      <c r="H15" s="114">
        <v>5464241.1699999999</v>
      </c>
      <c r="I15" s="115">
        <f t="shared" ref="I15:K15" si="9">F15*100/C15</f>
        <v>64.947966497596056</v>
      </c>
      <c r="J15" s="115">
        <f t="shared" si="9"/>
        <v>50.265826645733704</v>
      </c>
      <c r="K15" s="115">
        <f t="shared" si="9"/>
        <v>45.285000280706541</v>
      </c>
    </row>
    <row r="16" spans="1:11" ht="13.5" customHeight="1" x14ac:dyDescent="0.2">
      <c r="A16" s="112">
        <v>11</v>
      </c>
      <c r="B16" s="116" t="s">
        <v>16</v>
      </c>
      <c r="C16" s="114">
        <v>105694.68000000001</v>
      </c>
      <c r="D16" s="114">
        <v>134822.22000000003</v>
      </c>
      <c r="E16" s="114">
        <v>764770.66</v>
      </c>
      <c r="F16" s="114">
        <v>87275.97</v>
      </c>
      <c r="G16" s="114">
        <v>92818.66</v>
      </c>
      <c r="H16" s="114">
        <v>597903.5199999999</v>
      </c>
      <c r="I16" s="115">
        <f t="shared" ref="I16:K16" si="10">F16*100/C16</f>
        <v>82.573664067103465</v>
      </c>
      <c r="J16" s="115">
        <f t="shared" si="10"/>
        <v>68.845224474125985</v>
      </c>
      <c r="K16" s="115">
        <f t="shared" si="10"/>
        <v>78.180760752511077</v>
      </c>
    </row>
    <row r="17" spans="1:11" ht="13.5" customHeight="1" x14ac:dyDescent="0.2">
      <c r="A17" s="112">
        <v>12</v>
      </c>
      <c r="B17" s="116" t="s">
        <v>17</v>
      </c>
      <c r="C17" s="114">
        <v>535232.88</v>
      </c>
      <c r="D17" s="114">
        <v>744185.8400000002</v>
      </c>
      <c r="E17" s="114">
        <v>2911396.5499999993</v>
      </c>
      <c r="F17" s="114">
        <v>300295.69999999995</v>
      </c>
      <c r="G17" s="114">
        <v>384655.00999999989</v>
      </c>
      <c r="H17" s="114">
        <v>1213992.7600000005</v>
      </c>
      <c r="I17" s="115">
        <f t="shared" ref="I17:K17" si="11">F17*100/C17</f>
        <v>56.10561518567394</v>
      </c>
      <c r="J17" s="115">
        <f t="shared" si="11"/>
        <v>51.688031312178666</v>
      </c>
      <c r="K17" s="115">
        <f t="shared" si="11"/>
        <v>41.697952826110232</v>
      </c>
    </row>
    <row r="18" spans="1:11" ht="13.5" customHeight="1" x14ac:dyDescent="0.2">
      <c r="A18" s="117"/>
      <c r="B18" s="118" t="s">
        <v>18</v>
      </c>
      <c r="C18" s="119">
        <f t="shared" ref="C18:H18" si="12">SUM(C6:C17)</f>
        <v>5092232.8299999982</v>
      </c>
      <c r="D18" s="119">
        <f t="shared" si="12"/>
        <v>9688662.4399999995</v>
      </c>
      <c r="E18" s="119">
        <f t="shared" si="12"/>
        <v>28938708.300000001</v>
      </c>
      <c r="F18" s="119">
        <f t="shared" si="12"/>
        <v>3557533.6800000006</v>
      </c>
      <c r="G18" s="119">
        <f t="shared" si="12"/>
        <v>5646699.1399999987</v>
      </c>
      <c r="H18" s="119">
        <f t="shared" si="12"/>
        <v>16872367.09</v>
      </c>
      <c r="I18" s="120">
        <f t="shared" ref="I18:K18" si="13">F18*100/C18</f>
        <v>69.861960337740527</v>
      </c>
      <c r="J18" s="120">
        <f t="shared" si="13"/>
        <v>58.281513830922556</v>
      </c>
      <c r="K18" s="120">
        <f t="shared" si="13"/>
        <v>58.303801659315937</v>
      </c>
    </row>
    <row r="19" spans="1:11" ht="13.5" customHeight="1" x14ac:dyDescent="0.2">
      <c r="A19" s="112">
        <v>13</v>
      </c>
      <c r="B19" s="116" t="s">
        <v>19</v>
      </c>
      <c r="C19" s="114">
        <v>75366.940000000017</v>
      </c>
      <c r="D19" s="114">
        <v>245480.61999999994</v>
      </c>
      <c r="E19" s="114">
        <v>1684722.65</v>
      </c>
      <c r="F19" s="114">
        <v>111736.91</v>
      </c>
      <c r="G19" s="114">
        <v>350599.58999999997</v>
      </c>
      <c r="H19" s="114">
        <v>1366857.97</v>
      </c>
      <c r="I19" s="115">
        <f t="shared" ref="I19:K19" si="14">F19*100/C19</f>
        <v>148.25719340602123</v>
      </c>
      <c r="J19" s="115">
        <f t="shared" si="14"/>
        <v>142.82169810390738</v>
      </c>
      <c r="K19" s="115">
        <f t="shared" si="14"/>
        <v>81.132521723976353</v>
      </c>
    </row>
    <row r="20" spans="1:11" ht="13.5" customHeight="1" x14ac:dyDescent="0.2">
      <c r="A20" s="112">
        <v>14</v>
      </c>
      <c r="B20" s="116" t="s">
        <v>20</v>
      </c>
      <c r="C20" s="114">
        <v>9193.130000000001</v>
      </c>
      <c r="D20" s="114">
        <v>41898.590000000011</v>
      </c>
      <c r="E20" s="114">
        <v>169971.22000000006</v>
      </c>
      <c r="F20" s="114">
        <v>55965.150000000009</v>
      </c>
      <c r="G20" s="114">
        <v>267741.45</v>
      </c>
      <c r="H20" s="114">
        <v>474132.55000000005</v>
      </c>
      <c r="I20" s="115">
        <f t="shared" ref="I20:K20" si="15">F20*100/C20</f>
        <v>608.77144128278405</v>
      </c>
      <c r="J20" s="115">
        <f t="shared" si="15"/>
        <v>639.02257808675643</v>
      </c>
      <c r="K20" s="115">
        <f t="shared" si="15"/>
        <v>278.9487243781623</v>
      </c>
    </row>
    <row r="21" spans="1:11" ht="13.5" customHeight="1" x14ac:dyDescent="0.2">
      <c r="A21" s="112">
        <v>15</v>
      </c>
      <c r="B21" s="116" t="s">
        <v>21</v>
      </c>
      <c r="C21" s="114">
        <v>0</v>
      </c>
      <c r="D21" s="114">
        <v>0</v>
      </c>
      <c r="E21" s="114">
        <v>10454.89</v>
      </c>
      <c r="F21" s="114">
        <v>0</v>
      </c>
      <c r="G21" s="114">
        <v>0</v>
      </c>
      <c r="H21" s="114">
        <v>2247.2800000000002</v>
      </c>
      <c r="I21" s="115">
        <v>0</v>
      </c>
      <c r="J21" s="115">
        <v>0</v>
      </c>
      <c r="K21" s="115">
        <f>H21*100/E21</f>
        <v>21.495013338256072</v>
      </c>
    </row>
    <row r="22" spans="1:11" ht="13.5" customHeight="1" x14ac:dyDescent="0.2">
      <c r="A22" s="112">
        <v>16</v>
      </c>
      <c r="B22" s="116" t="s">
        <v>22</v>
      </c>
      <c r="C22" s="114">
        <v>0</v>
      </c>
      <c r="D22" s="114">
        <v>0</v>
      </c>
      <c r="E22" s="114">
        <v>7734.2000000000007</v>
      </c>
      <c r="F22" s="114">
        <v>0</v>
      </c>
      <c r="G22" s="114">
        <v>0</v>
      </c>
      <c r="H22" s="114">
        <v>15318.109999999999</v>
      </c>
      <c r="I22" s="115">
        <v>0</v>
      </c>
      <c r="J22" s="115">
        <v>0</v>
      </c>
      <c r="K22" s="115">
        <f t="shared" ref="K22" si="16">H22*100/E22</f>
        <v>198.05681259858804</v>
      </c>
    </row>
    <row r="23" spans="1:11" ht="13.5" customHeight="1" x14ac:dyDescent="0.2">
      <c r="A23" s="112">
        <v>17</v>
      </c>
      <c r="B23" s="116" t="s">
        <v>23</v>
      </c>
      <c r="C23" s="114">
        <v>14819.85</v>
      </c>
      <c r="D23" s="114">
        <v>31766.369999999995</v>
      </c>
      <c r="E23" s="114">
        <v>36469.85</v>
      </c>
      <c r="F23" s="114">
        <v>52402.57</v>
      </c>
      <c r="G23" s="114">
        <v>70713.790000000008</v>
      </c>
      <c r="H23" s="114">
        <v>57844.209999999992</v>
      </c>
      <c r="I23" s="115">
        <f t="shared" ref="I23:K23" si="17">F23*100/C23</f>
        <v>353.59716866230087</v>
      </c>
      <c r="J23" s="115">
        <f t="shared" si="17"/>
        <v>222.60582496520698</v>
      </c>
      <c r="K23" s="115">
        <f t="shared" si="17"/>
        <v>158.60830247450974</v>
      </c>
    </row>
    <row r="24" spans="1:11" ht="13.5" customHeight="1" x14ac:dyDescent="0.2">
      <c r="A24" s="112">
        <v>18</v>
      </c>
      <c r="B24" s="121" t="s">
        <v>24</v>
      </c>
      <c r="C24" s="114">
        <v>0</v>
      </c>
      <c r="D24" s="114">
        <v>0</v>
      </c>
      <c r="E24" s="114">
        <v>4634.41</v>
      </c>
      <c r="F24" s="114">
        <v>0</v>
      </c>
      <c r="G24" s="114">
        <v>0</v>
      </c>
      <c r="H24" s="114">
        <v>810.37</v>
      </c>
      <c r="I24" s="115">
        <v>0</v>
      </c>
      <c r="J24" s="115">
        <v>0</v>
      </c>
      <c r="K24" s="115">
        <f>H24*100/E24</f>
        <v>17.485936721179179</v>
      </c>
    </row>
    <row r="25" spans="1:11" ht="13.5" customHeight="1" x14ac:dyDescent="0.2">
      <c r="A25" s="112">
        <v>19</v>
      </c>
      <c r="B25" s="116" t="s">
        <v>25</v>
      </c>
      <c r="C25" s="114">
        <v>3041.52</v>
      </c>
      <c r="D25" s="114">
        <v>3411.05</v>
      </c>
      <c r="E25" s="114">
        <v>108115.66</v>
      </c>
      <c r="F25" s="114">
        <v>5207.04</v>
      </c>
      <c r="G25" s="114">
        <v>7172.8</v>
      </c>
      <c r="H25" s="114">
        <v>50788.76</v>
      </c>
      <c r="I25" s="115">
        <f t="shared" ref="I25:K25" si="18">F25*100/C25</f>
        <v>171.19861122070543</v>
      </c>
      <c r="J25" s="115">
        <f t="shared" si="18"/>
        <v>210.28129168437869</v>
      </c>
      <c r="K25" s="115">
        <f t="shared" si="18"/>
        <v>46.976321469063777</v>
      </c>
    </row>
    <row r="26" spans="1:11" ht="13.5" customHeight="1" x14ac:dyDescent="0.2">
      <c r="A26" s="112">
        <v>20</v>
      </c>
      <c r="B26" s="116" t="s">
        <v>26</v>
      </c>
      <c r="C26" s="114">
        <v>20528.22</v>
      </c>
      <c r="D26" s="114">
        <v>538751.28000000014</v>
      </c>
      <c r="E26" s="114">
        <v>3199972.9599999995</v>
      </c>
      <c r="F26" s="114">
        <v>24427.160000000003</v>
      </c>
      <c r="G26" s="114">
        <v>1176922.1200000003</v>
      </c>
      <c r="H26" s="114">
        <v>4317969.1000000006</v>
      </c>
      <c r="I26" s="115">
        <f t="shared" ref="I26:K26" si="19">F26*100/C26</f>
        <v>118.99307392457798</v>
      </c>
      <c r="J26" s="115">
        <f t="shared" si="19"/>
        <v>218.45370279213071</v>
      </c>
      <c r="K26" s="115">
        <f t="shared" si="19"/>
        <v>134.93767459835038</v>
      </c>
    </row>
    <row r="27" spans="1:11" ht="13.5" customHeight="1" x14ac:dyDescent="0.2">
      <c r="A27" s="112">
        <v>21</v>
      </c>
      <c r="B27" s="116" t="s">
        <v>27</v>
      </c>
      <c r="C27" s="114">
        <v>33819.620000000003</v>
      </c>
      <c r="D27" s="114">
        <v>378773.72</v>
      </c>
      <c r="E27" s="114">
        <v>2290750.2899999996</v>
      </c>
      <c r="F27" s="114">
        <v>122336.07999999999</v>
      </c>
      <c r="G27" s="114">
        <v>780578.39000000013</v>
      </c>
      <c r="H27" s="114">
        <v>2343091.6999999997</v>
      </c>
      <c r="I27" s="115">
        <f t="shared" ref="I27:K27" si="20">F27*100/C27</f>
        <v>361.73108982300801</v>
      </c>
      <c r="J27" s="115">
        <f t="shared" si="20"/>
        <v>206.08039808041599</v>
      </c>
      <c r="K27" s="115">
        <f t="shared" si="20"/>
        <v>102.28490247184472</v>
      </c>
    </row>
    <row r="28" spans="1:11" ht="13.5" customHeight="1" x14ac:dyDescent="0.2">
      <c r="A28" s="112">
        <v>22</v>
      </c>
      <c r="B28" s="116" t="s">
        <v>28</v>
      </c>
      <c r="C28" s="114">
        <v>18891.7</v>
      </c>
      <c r="D28" s="114">
        <v>110852.21999999999</v>
      </c>
      <c r="E28" s="114">
        <v>788045.00999999989</v>
      </c>
      <c r="F28" s="114">
        <v>23977.08</v>
      </c>
      <c r="G28" s="114">
        <v>69609.070000000007</v>
      </c>
      <c r="H28" s="114">
        <v>277371.02999999997</v>
      </c>
      <c r="I28" s="115">
        <f t="shared" ref="I28:K28" si="21">F28*100/C28</f>
        <v>126.918593879852</v>
      </c>
      <c r="J28" s="115">
        <f t="shared" si="21"/>
        <v>62.794475383533154</v>
      </c>
      <c r="K28" s="115">
        <f t="shared" si="21"/>
        <v>35.197358841216442</v>
      </c>
    </row>
    <row r="29" spans="1:11" ht="13.5" customHeight="1" x14ac:dyDescent="0.2">
      <c r="A29" s="112">
        <v>23</v>
      </c>
      <c r="B29" s="116" t="s">
        <v>29</v>
      </c>
      <c r="C29" s="114">
        <v>41101.29</v>
      </c>
      <c r="D29" s="114">
        <v>79916.13</v>
      </c>
      <c r="E29" s="114">
        <v>272573.61999999994</v>
      </c>
      <c r="F29" s="114">
        <v>76986.720000000001</v>
      </c>
      <c r="G29" s="114">
        <v>143616.23000000001</v>
      </c>
      <c r="H29" s="114">
        <v>453587.7300000001</v>
      </c>
      <c r="I29" s="115">
        <f t="shared" ref="I29:K29" si="22">F29*100/C29</f>
        <v>187.30974137308098</v>
      </c>
      <c r="J29" s="115">
        <f t="shared" si="22"/>
        <v>179.70868959745675</v>
      </c>
      <c r="K29" s="115">
        <f t="shared" si="22"/>
        <v>166.40925486479586</v>
      </c>
    </row>
    <row r="30" spans="1:11" ht="13.5" customHeight="1" x14ac:dyDescent="0.2">
      <c r="A30" s="112">
        <v>24</v>
      </c>
      <c r="B30" s="116" t="s">
        <v>30</v>
      </c>
      <c r="C30" s="114">
        <v>25213.360000000001</v>
      </c>
      <c r="D30" s="114">
        <v>33648.5</v>
      </c>
      <c r="E30" s="114">
        <v>568222.80999999982</v>
      </c>
      <c r="F30" s="114">
        <v>223404.77</v>
      </c>
      <c r="G30" s="114">
        <v>140857.61000000002</v>
      </c>
      <c r="H30" s="114">
        <v>585677.49999999988</v>
      </c>
      <c r="I30" s="115">
        <f t="shared" ref="I30:K30" si="23">F30*100/C30</f>
        <v>886.05711416487134</v>
      </c>
      <c r="J30" s="115">
        <f t="shared" si="23"/>
        <v>418.61482681248799</v>
      </c>
      <c r="K30" s="115">
        <f t="shared" si="23"/>
        <v>103.07180382287012</v>
      </c>
    </row>
    <row r="31" spans="1:11" ht="13.5" customHeight="1" x14ac:dyDescent="0.2">
      <c r="A31" s="112">
        <v>25</v>
      </c>
      <c r="B31" s="116" t="s">
        <v>31</v>
      </c>
      <c r="C31" s="114">
        <v>0</v>
      </c>
      <c r="D31" s="114">
        <v>0</v>
      </c>
      <c r="E31" s="114">
        <v>5098.8500000000004</v>
      </c>
      <c r="F31" s="114">
        <v>0</v>
      </c>
      <c r="G31" s="114">
        <v>0</v>
      </c>
      <c r="H31" s="114">
        <v>4780.32</v>
      </c>
      <c r="I31" s="115">
        <v>0</v>
      </c>
      <c r="J31" s="115">
        <v>0</v>
      </c>
      <c r="K31" s="115">
        <f t="shared" ref="K31:K33" si="24">H31*100/E31</f>
        <v>93.752905066828788</v>
      </c>
    </row>
    <row r="32" spans="1:11" ht="13.5" customHeight="1" x14ac:dyDescent="0.2">
      <c r="A32" s="112">
        <v>26</v>
      </c>
      <c r="B32" s="116" t="s">
        <v>32</v>
      </c>
      <c r="C32" s="114">
        <v>0</v>
      </c>
      <c r="D32" s="114">
        <v>0</v>
      </c>
      <c r="E32" s="114">
        <v>27458.25</v>
      </c>
      <c r="F32" s="114">
        <v>0</v>
      </c>
      <c r="G32" s="114">
        <v>0</v>
      </c>
      <c r="H32" s="114">
        <v>34003.89</v>
      </c>
      <c r="I32" s="115">
        <v>0</v>
      </c>
      <c r="J32" s="115">
        <v>0</v>
      </c>
      <c r="K32" s="115">
        <f t="shared" si="24"/>
        <v>123.83851847805305</v>
      </c>
    </row>
    <row r="33" spans="1:11" ht="13.5" customHeight="1" x14ac:dyDescent="0.2">
      <c r="A33" s="112">
        <v>27</v>
      </c>
      <c r="B33" s="116" t="s">
        <v>33</v>
      </c>
      <c r="C33" s="114">
        <v>0</v>
      </c>
      <c r="D33" s="114">
        <v>0</v>
      </c>
      <c r="E33" s="114">
        <v>27611.96</v>
      </c>
      <c r="F33" s="114">
        <v>0</v>
      </c>
      <c r="G33" s="114">
        <v>0</v>
      </c>
      <c r="H33" s="114">
        <v>14752.77</v>
      </c>
      <c r="I33" s="115">
        <v>0</v>
      </c>
      <c r="J33" s="115">
        <v>0</v>
      </c>
      <c r="K33" s="115">
        <f t="shared" si="24"/>
        <v>53.428912688559599</v>
      </c>
    </row>
    <row r="34" spans="1:11" ht="13.5" customHeight="1" x14ac:dyDescent="0.2">
      <c r="A34" s="112">
        <v>28</v>
      </c>
      <c r="B34" s="116" t="s">
        <v>34</v>
      </c>
      <c r="C34" s="114">
        <v>24760.690000000002</v>
      </c>
      <c r="D34" s="114">
        <v>35169.849999999991</v>
      </c>
      <c r="E34" s="114">
        <v>399206.7</v>
      </c>
      <c r="F34" s="114">
        <v>77783.260000000009</v>
      </c>
      <c r="G34" s="114">
        <v>158155.41</v>
      </c>
      <c r="H34" s="114">
        <v>812412.96000000008</v>
      </c>
      <c r="I34" s="115">
        <f t="shared" ref="I34:K34" si="25">F34*100/C34</f>
        <v>314.14011483524894</v>
      </c>
      <c r="J34" s="115">
        <f t="shared" si="25"/>
        <v>449.69031713243032</v>
      </c>
      <c r="K34" s="115">
        <f t="shared" si="25"/>
        <v>203.5068449502476</v>
      </c>
    </row>
    <row r="35" spans="1:11" ht="13.5" customHeight="1" x14ac:dyDescent="0.2">
      <c r="A35" s="112">
        <v>29</v>
      </c>
      <c r="B35" s="121" t="s">
        <v>35</v>
      </c>
      <c r="C35" s="114">
        <v>0</v>
      </c>
      <c r="D35" s="114">
        <v>0</v>
      </c>
      <c r="E35" s="114">
        <v>8251.4500000000007</v>
      </c>
      <c r="F35" s="114">
        <v>0</v>
      </c>
      <c r="G35" s="114">
        <v>0</v>
      </c>
      <c r="H35" s="114">
        <v>4454.9600000000009</v>
      </c>
      <c r="I35" s="115">
        <v>0</v>
      </c>
      <c r="J35" s="115">
        <v>0</v>
      </c>
      <c r="K35" s="115">
        <f t="shared" ref="K35" si="26">H35*100/E35</f>
        <v>53.990025995431118</v>
      </c>
    </row>
    <row r="36" spans="1:11" ht="13.5" customHeight="1" x14ac:dyDescent="0.2">
      <c r="A36" s="112">
        <v>30</v>
      </c>
      <c r="B36" s="116" t="s">
        <v>36</v>
      </c>
      <c r="C36" s="114">
        <v>3293.86</v>
      </c>
      <c r="D36" s="114">
        <v>12563.989999999998</v>
      </c>
      <c r="E36" s="114">
        <v>66167.100000000006</v>
      </c>
      <c r="F36" s="114">
        <v>26758.690000000002</v>
      </c>
      <c r="G36" s="114">
        <v>31025.7</v>
      </c>
      <c r="H36" s="114">
        <v>37062.51</v>
      </c>
      <c r="I36" s="115">
        <f t="shared" ref="I36:K36" si="27">F36*100/C36</f>
        <v>812.38091479297839</v>
      </c>
      <c r="J36" s="115">
        <f t="shared" si="27"/>
        <v>246.94145729183168</v>
      </c>
      <c r="K36" s="115">
        <f t="shared" si="27"/>
        <v>56.013502178575145</v>
      </c>
    </row>
    <row r="37" spans="1:11" ht="13.5" customHeight="1" x14ac:dyDescent="0.2">
      <c r="A37" s="112">
        <v>31</v>
      </c>
      <c r="B37" s="116" t="s">
        <v>37</v>
      </c>
      <c r="C37" s="114">
        <v>0</v>
      </c>
      <c r="D37" s="114">
        <v>0</v>
      </c>
      <c r="E37" s="114">
        <v>34258.980000000003</v>
      </c>
      <c r="F37" s="114">
        <v>0</v>
      </c>
      <c r="G37" s="114">
        <v>0</v>
      </c>
      <c r="H37" s="114">
        <v>13173.94</v>
      </c>
      <c r="I37" s="115">
        <v>0</v>
      </c>
      <c r="J37" s="115">
        <v>0</v>
      </c>
      <c r="K37" s="115">
        <f t="shared" ref="K37" si="28">H37*100/E37</f>
        <v>38.453976154573191</v>
      </c>
    </row>
    <row r="38" spans="1:11" ht="13.5" customHeight="1" x14ac:dyDescent="0.2">
      <c r="A38" s="112">
        <v>32</v>
      </c>
      <c r="B38" s="116" t="s">
        <v>38</v>
      </c>
      <c r="C38" s="114">
        <v>0</v>
      </c>
      <c r="D38" s="114">
        <v>0</v>
      </c>
      <c r="E38" s="114">
        <v>0</v>
      </c>
      <c r="F38" s="114">
        <v>0</v>
      </c>
      <c r="G38" s="114">
        <v>0</v>
      </c>
      <c r="H38" s="114">
        <v>0</v>
      </c>
      <c r="I38" s="115">
        <v>0</v>
      </c>
      <c r="J38" s="115">
        <v>0</v>
      </c>
      <c r="K38" s="115">
        <v>0</v>
      </c>
    </row>
    <row r="39" spans="1:11" ht="13.5" customHeight="1" x14ac:dyDescent="0.2">
      <c r="A39" s="112">
        <v>33</v>
      </c>
      <c r="B39" s="116" t="s">
        <v>39</v>
      </c>
      <c r="C39" s="114">
        <v>0</v>
      </c>
      <c r="D39" s="114">
        <v>640.42999999999995</v>
      </c>
      <c r="E39" s="114">
        <v>2709.76</v>
      </c>
      <c r="F39" s="114">
        <v>0</v>
      </c>
      <c r="G39" s="114">
        <v>1086.9100000000001</v>
      </c>
      <c r="H39" s="114">
        <v>5491.3899999999994</v>
      </c>
      <c r="I39" s="115">
        <v>0</v>
      </c>
      <c r="J39" s="115">
        <f t="shared" ref="J39:K39" si="29">G39*100/D39</f>
        <v>169.71565979107791</v>
      </c>
      <c r="K39" s="115">
        <f t="shared" si="29"/>
        <v>202.65226440717996</v>
      </c>
    </row>
    <row r="40" spans="1:11" ht="13.5" customHeight="1" x14ac:dyDescent="0.2">
      <c r="A40" s="112">
        <v>34</v>
      </c>
      <c r="B40" s="116" t="s">
        <v>40</v>
      </c>
      <c r="C40" s="114">
        <v>9114.2900000000009</v>
      </c>
      <c r="D40" s="114">
        <v>28323.040000000005</v>
      </c>
      <c r="E40" s="114">
        <v>305155.47000000009</v>
      </c>
      <c r="F40" s="114">
        <v>22479.59</v>
      </c>
      <c r="G40" s="114">
        <v>44216.250000000007</v>
      </c>
      <c r="H40" s="114">
        <v>442894.74000000005</v>
      </c>
      <c r="I40" s="115">
        <f t="shared" ref="I40:K40" si="30">F40*100/C40</f>
        <v>246.64115361701238</v>
      </c>
      <c r="J40" s="115">
        <f t="shared" si="30"/>
        <v>156.11406826385868</v>
      </c>
      <c r="K40" s="115">
        <f t="shared" si="30"/>
        <v>145.13740815460392</v>
      </c>
    </row>
    <row r="41" spans="1:11" ht="12.75" customHeight="1" x14ac:dyDescent="0.2">
      <c r="A41" s="117"/>
      <c r="B41" s="118" t="s">
        <v>41</v>
      </c>
      <c r="C41" s="119">
        <f t="shared" ref="C41" si="31">SUM(C19:C40)</f>
        <v>279144.47000000003</v>
      </c>
      <c r="D41" s="119">
        <f t="shared" ref="D41:H41" si="32">SUM(D19:D40)</f>
        <v>1541195.79</v>
      </c>
      <c r="E41" s="119">
        <f t="shared" si="32"/>
        <v>10017586.089999998</v>
      </c>
      <c r="F41" s="119">
        <f t="shared" si="32"/>
        <v>823465.02000000014</v>
      </c>
      <c r="G41" s="119">
        <f t="shared" si="32"/>
        <v>3242295.3200000008</v>
      </c>
      <c r="H41" s="119">
        <f t="shared" si="32"/>
        <v>11314723.790000003</v>
      </c>
      <c r="I41" s="120">
        <f t="shared" ref="I41:K41" si="33">F41*100/C41</f>
        <v>294.9959997416392</v>
      </c>
      <c r="J41" s="120">
        <f t="shared" si="33"/>
        <v>210.37530345187361</v>
      </c>
      <c r="K41" s="120">
        <f t="shared" si="33"/>
        <v>112.94860546589028</v>
      </c>
    </row>
    <row r="42" spans="1:11" ht="13.5" customHeight="1" x14ac:dyDescent="0.2">
      <c r="A42" s="117"/>
      <c r="B42" s="118" t="s">
        <v>42</v>
      </c>
      <c r="C42" s="119">
        <f t="shared" ref="C42" si="34">C41+C18</f>
        <v>5371377.299999998</v>
      </c>
      <c r="D42" s="119">
        <f t="shared" ref="D42:H42" si="35">D41+D18</f>
        <v>11229858.23</v>
      </c>
      <c r="E42" s="119">
        <f t="shared" si="35"/>
        <v>38956294.390000001</v>
      </c>
      <c r="F42" s="119">
        <f t="shared" si="35"/>
        <v>4380998.7000000011</v>
      </c>
      <c r="G42" s="119">
        <f t="shared" si="35"/>
        <v>8888994.459999999</v>
      </c>
      <c r="H42" s="119">
        <f t="shared" si="35"/>
        <v>28187090.880000003</v>
      </c>
      <c r="I42" s="120">
        <f t="shared" ref="I42:K42" si="36">F42*100/C42</f>
        <v>81.561924536561648</v>
      </c>
      <c r="J42" s="120">
        <f t="shared" si="36"/>
        <v>79.155001585447422</v>
      </c>
      <c r="K42" s="120">
        <f t="shared" si="36"/>
        <v>72.355677872779324</v>
      </c>
    </row>
    <row r="43" spans="1:11" ht="13.5" customHeight="1" x14ac:dyDescent="0.2">
      <c r="A43" s="112">
        <v>35</v>
      </c>
      <c r="B43" s="116" t="s">
        <v>43</v>
      </c>
      <c r="C43" s="114">
        <v>565518.43999999983</v>
      </c>
      <c r="D43" s="114">
        <v>283371.52000000008</v>
      </c>
      <c r="E43" s="114">
        <v>208115.39</v>
      </c>
      <c r="F43" s="114">
        <v>246744.27000000002</v>
      </c>
      <c r="G43" s="114">
        <v>113681.89000000001</v>
      </c>
      <c r="H43" s="114">
        <v>57803.079999999994</v>
      </c>
      <c r="I43" s="115">
        <f t="shared" ref="I43:K43" si="37">F43*100/C43</f>
        <v>43.631516241981444</v>
      </c>
      <c r="J43" s="115">
        <f t="shared" si="37"/>
        <v>40.11761308969934</v>
      </c>
      <c r="K43" s="115">
        <f t="shared" si="37"/>
        <v>27.77453411782761</v>
      </c>
    </row>
    <row r="44" spans="1:11" ht="13.5" customHeight="1" x14ac:dyDescent="0.2">
      <c r="A44" s="112">
        <v>36</v>
      </c>
      <c r="B44" s="116" t="s">
        <v>44</v>
      </c>
      <c r="C44" s="114">
        <v>798044.57999999949</v>
      </c>
      <c r="D44" s="114">
        <v>684696.8000000004</v>
      </c>
      <c r="E44" s="114">
        <v>352668.45</v>
      </c>
      <c r="F44" s="114">
        <v>775326.76000000024</v>
      </c>
      <c r="G44" s="114">
        <v>477271.23</v>
      </c>
      <c r="H44" s="114">
        <v>205137.1</v>
      </c>
      <c r="I44" s="115">
        <f t="shared" ref="I44:K44" si="38">F44*100/C44</f>
        <v>97.153314417598168</v>
      </c>
      <c r="J44" s="115">
        <f t="shared" si="38"/>
        <v>69.705485698195133</v>
      </c>
      <c r="K44" s="115">
        <f t="shared" si="38"/>
        <v>58.167125525404948</v>
      </c>
    </row>
    <row r="45" spans="1:11" ht="13.5" customHeight="1" x14ac:dyDescent="0.2">
      <c r="A45" s="117"/>
      <c r="B45" s="118" t="s">
        <v>45</v>
      </c>
      <c r="C45" s="119">
        <f t="shared" ref="C45:H45" si="39">SUM(C43:C44)</f>
        <v>1363563.0199999993</v>
      </c>
      <c r="D45" s="119">
        <f t="shared" si="39"/>
        <v>968068.32000000053</v>
      </c>
      <c r="E45" s="119">
        <f t="shared" si="39"/>
        <v>560783.84000000008</v>
      </c>
      <c r="F45" s="119">
        <f t="shared" si="39"/>
        <v>1022071.0300000003</v>
      </c>
      <c r="G45" s="119">
        <f t="shared" si="39"/>
        <v>590953.12</v>
      </c>
      <c r="H45" s="119">
        <f t="shared" si="39"/>
        <v>262940.18</v>
      </c>
      <c r="I45" s="120">
        <f t="shared" ref="I45:K45" si="40">F45*100/C45</f>
        <v>74.95590706178001</v>
      </c>
      <c r="J45" s="120">
        <f t="shared" si="40"/>
        <v>61.044567598286832</v>
      </c>
      <c r="K45" s="120">
        <f t="shared" si="40"/>
        <v>46.887973804665975</v>
      </c>
    </row>
    <row r="46" spans="1:11" ht="13.5" customHeight="1" x14ac:dyDescent="0.2">
      <c r="A46" s="112">
        <v>37</v>
      </c>
      <c r="B46" s="116" t="s">
        <v>46</v>
      </c>
      <c r="C46" s="114">
        <v>1457746</v>
      </c>
      <c r="D46" s="114">
        <v>1249496</v>
      </c>
      <c r="E46" s="114">
        <v>763581</v>
      </c>
      <c r="F46" s="114">
        <v>2051046</v>
      </c>
      <c r="G46" s="114">
        <v>1623745</v>
      </c>
      <c r="H46" s="114">
        <v>598222</v>
      </c>
      <c r="I46" s="115">
        <f t="shared" ref="I46:K46" si="41">F46*100/C46</f>
        <v>140.69982013327424</v>
      </c>
      <c r="J46" s="115">
        <f t="shared" si="41"/>
        <v>129.95199664504727</v>
      </c>
      <c r="K46" s="115">
        <f t="shared" si="41"/>
        <v>78.3442751980471</v>
      </c>
    </row>
    <row r="47" spans="1:11" ht="13.5" customHeight="1" x14ac:dyDescent="0.2">
      <c r="A47" s="117"/>
      <c r="B47" s="118" t="s">
        <v>47</v>
      </c>
      <c r="C47" s="119">
        <f t="shared" ref="C47:G47" si="42">C46</f>
        <v>1457746</v>
      </c>
      <c r="D47" s="119">
        <f t="shared" si="42"/>
        <v>1249496</v>
      </c>
      <c r="E47" s="119">
        <f t="shared" si="42"/>
        <v>763581</v>
      </c>
      <c r="F47" s="119">
        <f t="shared" si="42"/>
        <v>2051046</v>
      </c>
      <c r="G47" s="119">
        <f t="shared" si="42"/>
        <v>1623745</v>
      </c>
      <c r="H47" s="119">
        <v>598222</v>
      </c>
      <c r="I47" s="120">
        <f t="shared" ref="I47:K47" si="43">F47*100/C47</f>
        <v>140.69982013327424</v>
      </c>
      <c r="J47" s="120">
        <f t="shared" si="43"/>
        <v>129.95199664504727</v>
      </c>
      <c r="K47" s="120">
        <f t="shared" si="43"/>
        <v>78.3442751980471</v>
      </c>
    </row>
    <row r="48" spans="1:11" ht="13.5" customHeight="1" x14ac:dyDescent="0.2">
      <c r="A48" s="112">
        <v>38</v>
      </c>
      <c r="B48" s="121" t="s">
        <v>48</v>
      </c>
      <c r="C48" s="114">
        <v>759.4899999999999</v>
      </c>
      <c r="D48" s="114">
        <v>53041.93</v>
      </c>
      <c r="E48" s="114">
        <v>279489.25999999995</v>
      </c>
      <c r="F48" s="114">
        <v>8088.96</v>
      </c>
      <c r="G48" s="114">
        <v>315849.77999999997</v>
      </c>
      <c r="H48" s="114">
        <v>693937.05999999994</v>
      </c>
      <c r="I48" s="115">
        <f t="shared" ref="I48:K48" si="44">F48*100/C48</f>
        <v>1065.0515477491476</v>
      </c>
      <c r="J48" s="115">
        <f t="shared" si="44"/>
        <v>595.47188422442389</v>
      </c>
      <c r="K48" s="115">
        <f t="shared" si="44"/>
        <v>248.28755852729373</v>
      </c>
    </row>
    <row r="49" spans="1:11" ht="13.5" customHeight="1" x14ac:dyDescent="0.2">
      <c r="A49" s="112">
        <v>39</v>
      </c>
      <c r="B49" s="116" t="s">
        <v>49</v>
      </c>
      <c r="C49" s="114">
        <v>6845.34</v>
      </c>
      <c r="D49" s="114">
        <v>8750.35</v>
      </c>
      <c r="E49" s="114">
        <v>102429.72000000002</v>
      </c>
      <c r="F49" s="114">
        <v>252.89999999999998</v>
      </c>
      <c r="G49" s="114">
        <v>14035.919999999998</v>
      </c>
      <c r="H49" s="114">
        <v>70248.11</v>
      </c>
      <c r="I49" s="115">
        <f t="shared" ref="I49:K49" si="45">F49*100/C49</f>
        <v>3.6944841308101566</v>
      </c>
      <c r="J49" s="115">
        <f t="shared" si="45"/>
        <v>160.40409812178939</v>
      </c>
      <c r="K49" s="115">
        <f t="shared" si="45"/>
        <v>68.581765136134308</v>
      </c>
    </row>
    <row r="50" spans="1:11" ht="13.5" customHeight="1" x14ac:dyDescent="0.2">
      <c r="A50" s="112">
        <v>40</v>
      </c>
      <c r="B50" s="116" t="s">
        <v>50</v>
      </c>
      <c r="C50" s="114">
        <v>357.85</v>
      </c>
      <c r="D50" s="114">
        <v>12125.47</v>
      </c>
      <c r="E50" s="114">
        <v>14866.24</v>
      </c>
      <c r="F50" s="114">
        <v>989.2</v>
      </c>
      <c r="G50" s="114">
        <v>45429.81</v>
      </c>
      <c r="H50" s="114">
        <v>54200.639999999999</v>
      </c>
      <c r="I50" s="115">
        <f t="shared" ref="I50:K50" si="46">F50*100/C50</f>
        <v>276.42867123096266</v>
      </c>
      <c r="J50" s="115">
        <f t="shared" si="46"/>
        <v>374.66432229018756</v>
      </c>
      <c r="K50" s="115">
        <f t="shared" si="46"/>
        <v>364.58875949803047</v>
      </c>
    </row>
    <row r="51" spans="1:11" ht="13.5" customHeight="1" x14ac:dyDescent="0.2">
      <c r="A51" s="112">
        <v>41</v>
      </c>
      <c r="B51" s="121" t="s">
        <v>51</v>
      </c>
      <c r="C51" s="114">
        <v>183.85999999999996</v>
      </c>
      <c r="D51" s="114">
        <v>2586.3300000000008</v>
      </c>
      <c r="E51" s="114">
        <v>16974.459999999995</v>
      </c>
      <c r="F51" s="114">
        <v>4740.6299999999992</v>
      </c>
      <c r="G51" s="114">
        <v>33847.919999999998</v>
      </c>
      <c r="H51" s="114">
        <v>17047.589999999997</v>
      </c>
      <c r="I51" s="115">
        <f t="shared" ref="I51:K51" si="47">F51*100/C51</f>
        <v>2578.3911671924293</v>
      </c>
      <c r="J51" s="115">
        <f t="shared" si="47"/>
        <v>1308.7239447402299</v>
      </c>
      <c r="K51" s="115">
        <f t="shared" si="47"/>
        <v>100.43082371987092</v>
      </c>
    </row>
    <row r="52" spans="1:11" ht="13.5" customHeight="1" x14ac:dyDescent="0.2">
      <c r="A52" s="112">
        <v>42</v>
      </c>
      <c r="B52" s="121" t="s">
        <v>52</v>
      </c>
      <c r="C52" s="114">
        <v>665.15000000000009</v>
      </c>
      <c r="D52" s="114">
        <v>3261.5699999999997</v>
      </c>
      <c r="E52" s="114">
        <v>50026.389999999992</v>
      </c>
      <c r="F52" s="114">
        <v>49537.579999999994</v>
      </c>
      <c r="G52" s="114">
        <v>6826.0399999999991</v>
      </c>
      <c r="H52" s="114">
        <v>102392.08</v>
      </c>
      <c r="I52" s="115">
        <f t="shared" ref="I52:K54" si="48">F52*100/C52</f>
        <v>7447.5802450575038</v>
      </c>
      <c r="J52" s="115">
        <f t="shared" si="48"/>
        <v>209.28693849894375</v>
      </c>
      <c r="K52" s="115">
        <f t="shared" si="48"/>
        <v>204.67613193756338</v>
      </c>
    </row>
    <row r="53" spans="1:11" ht="13.5" customHeight="1" x14ac:dyDescent="0.2">
      <c r="A53" s="112">
        <v>43</v>
      </c>
      <c r="B53" s="298" t="s">
        <v>1012</v>
      </c>
      <c r="C53" s="114">
        <v>0</v>
      </c>
      <c r="D53" s="114">
        <v>8646.0499999999993</v>
      </c>
      <c r="E53" s="114">
        <v>4850.7999999999993</v>
      </c>
      <c r="F53" s="114">
        <v>0</v>
      </c>
      <c r="G53" s="114">
        <v>3456.72</v>
      </c>
      <c r="H53" s="114">
        <v>41043.339999999997</v>
      </c>
      <c r="I53" s="115">
        <v>0</v>
      </c>
      <c r="J53" s="115">
        <f t="shared" si="48"/>
        <v>39.980337842136009</v>
      </c>
      <c r="K53" s="115">
        <f t="shared" si="48"/>
        <v>846.11486765069685</v>
      </c>
    </row>
    <row r="54" spans="1:11" ht="13.5" customHeight="1" x14ac:dyDescent="0.2">
      <c r="A54" s="112">
        <v>44</v>
      </c>
      <c r="B54" s="121" t="s">
        <v>53</v>
      </c>
      <c r="C54" s="114">
        <v>148.16999999999999</v>
      </c>
      <c r="D54" s="114">
        <v>198.26999999999998</v>
      </c>
      <c r="E54" s="114">
        <v>6471.949999999998</v>
      </c>
      <c r="F54" s="114">
        <v>3918.1800000000003</v>
      </c>
      <c r="G54" s="114">
        <v>7486.3099999999995</v>
      </c>
      <c r="H54" s="114">
        <v>36367.670000000006</v>
      </c>
      <c r="I54" s="115">
        <f t="shared" ref="I54:J54" si="49">F54*100/C54</f>
        <v>2644.3814537355743</v>
      </c>
      <c r="J54" s="115">
        <f t="shared" si="49"/>
        <v>3775.8158067281993</v>
      </c>
      <c r="K54" s="115">
        <f t="shared" si="48"/>
        <v>561.92754888403056</v>
      </c>
    </row>
    <row r="55" spans="1:11" ht="13.5" customHeight="1" x14ac:dyDescent="0.2">
      <c r="A55" s="112">
        <v>45</v>
      </c>
      <c r="B55" s="121" t="s">
        <v>54</v>
      </c>
      <c r="C55" s="114">
        <v>2277.85</v>
      </c>
      <c r="D55" s="114">
        <v>5787.1399999999994</v>
      </c>
      <c r="E55" s="114">
        <v>15797.11</v>
      </c>
      <c r="F55" s="114">
        <v>2213.0100000000002</v>
      </c>
      <c r="G55" s="114">
        <v>9895.49</v>
      </c>
      <c r="H55" s="114">
        <v>26826.829999999998</v>
      </c>
      <c r="I55" s="115">
        <f t="shared" ref="I55:K55" si="50">F55*100/C55</f>
        <v>97.153456109928243</v>
      </c>
      <c r="J55" s="115">
        <f t="shared" si="50"/>
        <v>170.99102492768449</v>
      </c>
      <c r="K55" s="115">
        <f t="shared" si="50"/>
        <v>169.82112550966599</v>
      </c>
    </row>
    <row r="56" spans="1:11" ht="13.5" customHeight="1" x14ac:dyDescent="0.2">
      <c r="A56" s="112">
        <v>46</v>
      </c>
      <c r="B56" s="121" t="s">
        <v>55</v>
      </c>
      <c r="C56" s="114">
        <v>78.52000000000001</v>
      </c>
      <c r="D56" s="114">
        <v>1028.47</v>
      </c>
      <c r="E56" s="114">
        <v>32615.659999999996</v>
      </c>
      <c r="F56" s="114">
        <v>1543.9699999999998</v>
      </c>
      <c r="G56" s="114">
        <v>22802.909999999996</v>
      </c>
      <c r="H56" s="114">
        <v>23075.919999999998</v>
      </c>
      <c r="I56" s="115">
        <f t="shared" ref="I56:K56" si="51">F56*100/C56</f>
        <v>1966.3397860417722</v>
      </c>
      <c r="J56" s="115">
        <f t="shared" si="51"/>
        <v>2217.1682207551016</v>
      </c>
      <c r="K56" s="115">
        <f t="shared" si="51"/>
        <v>70.751044130334947</v>
      </c>
    </row>
    <row r="57" spans="1:11" ht="13.5" customHeight="1" x14ac:dyDescent="0.2">
      <c r="A57" s="117"/>
      <c r="B57" s="122" t="s">
        <v>56</v>
      </c>
      <c r="C57" s="119">
        <f t="shared" ref="C57:H57" si="52">SUM(C48:C56)</f>
        <v>11316.230000000001</v>
      </c>
      <c r="D57" s="119">
        <f t="shared" si="52"/>
        <v>95425.58</v>
      </c>
      <c r="E57" s="119">
        <f t="shared" si="52"/>
        <v>523521.58999999997</v>
      </c>
      <c r="F57" s="119">
        <f t="shared" si="52"/>
        <v>71284.429999999993</v>
      </c>
      <c r="G57" s="119">
        <f t="shared" si="52"/>
        <v>459630.89999999985</v>
      </c>
      <c r="H57" s="119">
        <f t="shared" si="52"/>
        <v>1065139.2399999998</v>
      </c>
      <c r="I57" s="120">
        <f t="shared" ref="I57:K57" si="53">F57*100/C57</f>
        <v>629.9309045503669</v>
      </c>
      <c r="J57" s="120">
        <f t="shared" si="53"/>
        <v>481.664245582788</v>
      </c>
      <c r="K57" s="120">
        <f t="shared" si="53"/>
        <v>203.45660242971064</v>
      </c>
    </row>
    <row r="58" spans="1:11" ht="13.5" customHeight="1" x14ac:dyDescent="0.2">
      <c r="A58" s="112">
        <v>47</v>
      </c>
      <c r="B58" s="121" t="s">
        <v>57</v>
      </c>
      <c r="C58" s="114">
        <v>0</v>
      </c>
      <c r="D58" s="114">
        <v>9513.4600000000009</v>
      </c>
      <c r="E58" s="114">
        <v>25339.07</v>
      </c>
      <c r="F58" s="114">
        <v>0</v>
      </c>
      <c r="G58" s="114">
        <v>0</v>
      </c>
      <c r="H58" s="114">
        <v>0</v>
      </c>
      <c r="I58" s="115">
        <v>0</v>
      </c>
      <c r="J58" s="115">
        <v>0</v>
      </c>
      <c r="K58" s="115">
        <f t="shared" ref="K58:K59" si="54">H58*100/E58</f>
        <v>0</v>
      </c>
    </row>
    <row r="59" spans="1:11" ht="13.5" customHeight="1" x14ac:dyDescent="0.2">
      <c r="A59" s="117"/>
      <c r="B59" s="122" t="s">
        <v>58</v>
      </c>
      <c r="C59" s="119">
        <f t="shared" ref="C59:H59" si="55">C58</f>
        <v>0</v>
      </c>
      <c r="D59" s="119">
        <f t="shared" si="55"/>
        <v>9513.4600000000009</v>
      </c>
      <c r="E59" s="119">
        <f t="shared" si="55"/>
        <v>25339.07</v>
      </c>
      <c r="F59" s="119">
        <f t="shared" si="55"/>
        <v>0</v>
      </c>
      <c r="G59" s="119">
        <f t="shared" si="55"/>
        <v>0</v>
      </c>
      <c r="H59" s="119">
        <f t="shared" si="55"/>
        <v>0</v>
      </c>
      <c r="I59" s="115">
        <v>0</v>
      </c>
      <c r="J59" s="115">
        <v>0</v>
      </c>
      <c r="K59" s="115">
        <f t="shared" si="54"/>
        <v>0</v>
      </c>
    </row>
    <row r="60" spans="1:11" ht="13.5" customHeight="1" x14ac:dyDescent="0.2">
      <c r="A60" s="117"/>
      <c r="B60" s="122" t="s">
        <v>6</v>
      </c>
      <c r="C60" s="119">
        <f t="shared" ref="C60:H60" si="56">C59+C57+C47+C45+C42</f>
        <v>8204002.549999997</v>
      </c>
      <c r="D60" s="119">
        <f t="shared" si="56"/>
        <v>13552361.59</v>
      </c>
      <c r="E60" s="119">
        <f t="shared" si="56"/>
        <v>40829519.890000001</v>
      </c>
      <c r="F60" s="119">
        <f t="shared" si="56"/>
        <v>7525400.160000002</v>
      </c>
      <c r="G60" s="119">
        <f t="shared" si="56"/>
        <v>11563323.479999999</v>
      </c>
      <c r="H60" s="119">
        <f t="shared" si="56"/>
        <v>30113392.300000001</v>
      </c>
      <c r="I60" s="120">
        <f t="shared" ref="I60:K60" si="57">F60*100/C60</f>
        <v>91.728398597340814</v>
      </c>
      <c r="J60" s="120">
        <f t="shared" si="57"/>
        <v>85.323309913250313</v>
      </c>
      <c r="K60" s="120">
        <f t="shared" si="57"/>
        <v>73.753971100148533</v>
      </c>
    </row>
    <row r="61" spans="1:11" ht="13.5" customHeight="1" x14ac:dyDescent="0.2">
      <c r="A61" s="107"/>
      <c r="B61" s="123"/>
      <c r="C61" s="109"/>
      <c r="D61" s="355"/>
      <c r="E61" s="355" t="s">
        <v>1043</v>
      </c>
      <c r="F61" s="109"/>
      <c r="G61" s="109"/>
      <c r="H61" s="109"/>
      <c r="I61" s="109"/>
      <c r="J61" s="109"/>
      <c r="K61" s="109"/>
    </row>
    <row r="62" spans="1:11" ht="13.5" customHeight="1" x14ac:dyDescent="0.2">
      <c r="A62" s="107"/>
      <c r="B62" s="123"/>
      <c r="C62" s="124"/>
      <c r="D62" s="124"/>
      <c r="E62" s="124"/>
      <c r="F62" s="124"/>
      <c r="G62" s="124"/>
      <c r="H62" s="124"/>
      <c r="I62" s="109"/>
      <c r="J62" s="109"/>
      <c r="K62" s="109"/>
    </row>
    <row r="63" spans="1:11" ht="13.5" customHeight="1" x14ac:dyDescent="0.2">
      <c r="A63" s="107"/>
      <c r="B63" s="123"/>
      <c r="C63" s="124"/>
      <c r="D63" s="124"/>
      <c r="E63" s="124"/>
      <c r="F63" s="124"/>
      <c r="G63" s="124"/>
      <c r="H63" s="124"/>
      <c r="I63" s="109"/>
      <c r="J63" s="109"/>
      <c r="K63" s="109"/>
    </row>
    <row r="64" spans="1:11" ht="13.5" customHeight="1" x14ac:dyDescent="0.2">
      <c r="A64" s="107"/>
      <c r="B64" s="123"/>
      <c r="C64" s="109"/>
      <c r="D64" s="109"/>
      <c r="E64" s="109"/>
      <c r="F64" s="109"/>
      <c r="G64" s="109"/>
      <c r="H64" s="109"/>
      <c r="I64" s="109"/>
      <c r="J64" s="109"/>
      <c r="K64" s="109"/>
    </row>
    <row r="65" spans="1:11" ht="13.5" customHeight="1" x14ac:dyDescent="0.2">
      <c r="A65" s="107"/>
      <c r="B65" s="123"/>
      <c r="C65" s="109"/>
      <c r="D65" s="109"/>
      <c r="E65" s="109"/>
      <c r="F65" s="109"/>
      <c r="G65" s="109"/>
      <c r="H65" s="109"/>
      <c r="I65" s="109"/>
      <c r="J65" s="109"/>
      <c r="K65" s="109"/>
    </row>
    <row r="66" spans="1:11" ht="13.5" customHeight="1" x14ac:dyDescent="0.2">
      <c r="A66" s="107"/>
      <c r="B66" s="123"/>
      <c r="C66" s="109"/>
      <c r="D66" s="109"/>
      <c r="E66" s="109"/>
      <c r="F66" s="109"/>
      <c r="G66" s="109"/>
      <c r="H66" s="109"/>
      <c r="I66" s="109"/>
      <c r="J66" s="109"/>
      <c r="K66" s="109"/>
    </row>
    <row r="67" spans="1:11" ht="13.5" customHeight="1" x14ac:dyDescent="0.2">
      <c r="A67" s="107"/>
      <c r="B67" s="123"/>
      <c r="C67" s="109"/>
      <c r="D67" s="109"/>
      <c r="E67" s="109"/>
      <c r="F67" s="109"/>
      <c r="G67" s="109"/>
      <c r="H67" s="109"/>
      <c r="I67" s="109"/>
      <c r="J67" s="109"/>
      <c r="K67" s="109"/>
    </row>
    <row r="68" spans="1:11" ht="13.5" customHeight="1" x14ac:dyDescent="0.2">
      <c r="A68" s="107"/>
      <c r="B68" s="123"/>
      <c r="C68" s="109"/>
      <c r="D68" s="109"/>
      <c r="E68" s="109"/>
      <c r="F68" s="109"/>
      <c r="G68" s="109"/>
      <c r="H68" s="109"/>
      <c r="I68" s="109"/>
      <c r="J68" s="109"/>
      <c r="K68" s="109"/>
    </row>
    <row r="69" spans="1:11" ht="13.5" customHeight="1" x14ac:dyDescent="0.2">
      <c r="A69" s="107"/>
      <c r="B69" s="123"/>
      <c r="C69" s="109"/>
      <c r="D69" s="109"/>
      <c r="E69" s="109"/>
      <c r="F69" s="109"/>
      <c r="G69" s="109"/>
      <c r="H69" s="109"/>
      <c r="I69" s="109"/>
      <c r="J69" s="109"/>
      <c r="K69" s="109"/>
    </row>
    <row r="70" spans="1:11" ht="13.5" customHeight="1" x14ac:dyDescent="0.2">
      <c r="A70" s="107"/>
      <c r="B70" s="123"/>
      <c r="C70" s="109"/>
      <c r="D70" s="109"/>
      <c r="E70" s="109"/>
      <c r="F70" s="109"/>
      <c r="G70" s="109"/>
      <c r="H70" s="109"/>
      <c r="I70" s="109"/>
      <c r="J70" s="109"/>
      <c r="K70" s="109"/>
    </row>
    <row r="71" spans="1:11" ht="13.5" customHeight="1" x14ac:dyDescent="0.2">
      <c r="A71" s="107"/>
      <c r="B71" s="123"/>
      <c r="C71" s="109"/>
      <c r="D71" s="109"/>
      <c r="E71" s="109"/>
      <c r="F71" s="109"/>
      <c r="G71" s="109"/>
      <c r="H71" s="109"/>
      <c r="I71" s="109"/>
      <c r="J71" s="109"/>
      <c r="K71" s="109"/>
    </row>
    <row r="72" spans="1:11" ht="13.5" customHeight="1" x14ac:dyDescent="0.2">
      <c r="A72" s="107"/>
      <c r="B72" s="123"/>
      <c r="C72" s="109"/>
      <c r="D72" s="109"/>
      <c r="E72" s="109"/>
      <c r="F72" s="109"/>
      <c r="G72" s="109"/>
      <c r="H72" s="109"/>
      <c r="I72" s="109"/>
      <c r="J72" s="109"/>
      <c r="K72" s="109"/>
    </row>
    <row r="73" spans="1:11" ht="13.5" customHeight="1" x14ac:dyDescent="0.2">
      <c r="A73" s="107"/>
      <c r="B73" s="123"/>
      <c r="C73" s="109"/>
      <c r="D73" s="109"/>
      <c r="E73" s="109"/>
      <c r="F73" s="109"/>
      <c r="G73" s="109"/>
      <c r="H73" s="109"/>
      <c r="I73" s="109"/>
      <c r="J73" s="109"/>
      <c r="K73" s="109"/>
    </row>
    <row r="74" spans="1:11" ht="13.5" customHeight="1" x14ac:dyDescent="0.2">
      <c r="A74" s="107"/>
      <c r="B74" s="123"/>
      <c r="C74" s="109"/>
      <c r="D74" s="109"/>
      <c r="E74" s="109"/>
      <c r="F74" s="109"/>
      <c r="G74" s="109"/>
      <c r="H74" s="109"/>
      <c r="I74" s="109"/>
      <c r="J74" s="109"/>
      <c r="K74" s="109"/>
    </row>
    <row r="75" spans="1:11" ht="13.5" customHeight="1" x14ac:dyDescent="0.2">
      <c r="A75" s="107"/>
      <c r="B75" s="123"/>
      <c r="C75" s="109"/>
      <c r="D75" s="109"/>
      <c r="E75" s="109"/>
      <c r="F75" s="109"/>
      <c r="G75" s="109"/>
      <c r="H75" s="109"/>
      <c r="I75" s="109"/>
      <c r="J75" s="109"/>
      <c r="K75" s="109"/>
    </row>
    <row r="76" spans="1:11" ht="13.5" customHeight="1" x14ac:dyDescent="0.2">
      <c r="A76" s="107"/>
      <c r="B76" s="123"/>
      <c r="C76" s="109"/>
      <c r="D76" s="109"/>
      <c r="E76" s="109"/>
      <c r="F76" s="109"/>
      <c r="G76" s="109"/>
      <c r="H76" s="109"/>
      <c r="I76" s="109"/>
      <c r="J76" s="109"/>
      <c r="K76" s="109"/>
    </row>
    <row r="77" spans="1:11" ht="13.5" customHeight="1" x14ac:dyDescent="0.2">
      <c r="A77" s="107"/>
      <c r="B77" s="123"/>
      <c r="C77" s="109"/>
      <c r="D77" s="109"/>
      <c r="E77" s="109"/>
      <c r="F77" s="109"/>
      <c r="G77" s="109"/>
      <c r="H77" s="109"/>
      <c r="I77" s="109"/>
      <c r="J77" s="109"/>
      <c r="K77" s="109"/>
    </row>
    <row r="78" spans="1:11" ht="13.5" customHeight="1" x14ac:dyDescent="0.2">
      <c r="A78" s="107"/>
      <c r="B78" s="123"/>
      <c r="C78" s="109"/>
      <c r="D78" s="109"/>
      <c r="E78" s="109"/>
      <c r="F78" s="109"/>
      <c r="G78" s="109"/>
      <c r="H78" s="109"/>
      <c r="I78" s="109"/>
      <c r="J78" s="109"/>
      <c r="K78" s="109"/>
    </row>
    <row r="79" spans="1:11" ht="13.5" customHeight="1" x14ac:dyDescent="0.2">
      <c r="A79" s="107"/>
      <c r="B79" s="123"/>
      <c r="C79" s="109"/>
      <c r="D79" s="109"/>
      <c r="E79" s="109"/>
      <c r="F79" s="109"/>
      <c r="G79" s="109"/>
      <c r="H79" s="109"/>
      <c r="I79" s="109"/>
      <c r="J79" s="109"/>
      <c r="K79" s="109"/>
    </row>
    <row r="80" spans="1:11" ht="13.5" customHeight="1" x14ac:dyDescent="0.2">
      <c r="A80" s="107"/>
      <c r="B80" s="123"/>
      <c r="C80" s="109"/>
      <c r="D80" s="109"/>
      <c r="E80" s="109"/>
      <c r="F80" s="109"/>
      <c r="G80" s="109"/>
      <c r="H80" s="109"/>
      <c r="I80" s="109"/>
      <c r="J80" s="109"/>
      <c r="K80" s="109"/>
    </row>
    <row r="81" spans="1:11" ht="13.5" customHeight="1" x14ac:dyDescent="0.2">
      <c r="A81" s="107"/>
      <c r="B81" s="123"/>
      <c r="C81" s="109"/>
      <c r="D81" s="109"/>
      <c r="E81" s="109"/>
      <c r="F81" s="109"/>
      <c r="G81" s="109"/>
      <c r="H81" s="109"/>
      <c r="I81" s="109"/>
      <c r="J81" s="109"/>
      <c r="K81" s="109"/>
    </row>
    <row r="82" spans="1:11" ht="13.5" customHeight="1" x14ac:dyDescent="0.2">
      <c r="A82" s="107"/>
      <c r="B82" s="123"/>
      <c r="C82" s="109"/>
      <c r="D82" s="109"/>
      <c r="E82" s="109"/>
      <c r="F82" s="109"/>
      <c r="G82" s="109"/>
      <c r="H82" s="109"/>
      <c r="I82" s="109"/>
      <c r="J82" s="109"/>
      <c r="K82" s="109"/>
    </row>
    <row r="83" spans="1:11" ht="13.5" customHeight="1" x14ac:dyDescent="0.2">
      <c r="A83" s="107"/>
      <c r="B83" s="123"/>
      <c r="C83" s="109"/>
      <c r="D83" s="109"/>
      <c r="E83" s="109"/>
      <c r="F83" s="109"/>
      <c r="G83" s="109"/>
      <c r="H83" s="109"/>
      <c r="I83" s="109"/>
      <c r="J83" s="109"/>
      <c r="K83" s="109"/>
    </row>
    <row r="84" spans="1:11" ht="13.5" customHeight="1" x14ac:dyDescent="0.2">
      <c r="A84" s="107"/>
      <c r="B84" s="123"/>
      <c r="C84" s="109"/>
      <c r="D84" s="109"/>
      <c r="E84" s="109"/>
      <c r="F84" s="109"/>
      <c r="G84" s="109"/>
      <c r="H84" s="109"/>
      <c r="I84" s="109"/>
      <c r="J84" s="109"/>
      <c r="K84" s="109"/>
    </row>
    <row r="85" spans="1:11" ht="13.5" customHeight="1" x14ac:dyDescent="0.2">
      <c r="A85" s="107"/>
      <c r="B85" s="123"/>
      <c r="C85" s="109"/>
      <c r="D85" s="109"/>
      <c r="E85" s="109"/>
      <c r="F85" s="109"/>
      <c r="G85" s="109"/>
      <c r="H85" s="109"/>
      <c r="I85" s="109"/>
      <c r="J85" s="109"/>
      <c r="K85" s="109"/>
    </row>
    <row r="86" spans="1:11" ht="13.5" customHeight="1" x14ac:dyDescent="0.2">
      <c r="A86" s="107"/>
      <c r="B86" s="123"/>
      <c r="C86" s="109"/>
      <c r="D86" s="109"/>
      <c r="E86" s="109"/>
      <c r="F86" s="109"/>
      <c r="G86" s="109"/>
      <c r="H86" s="109"/>
      <c r="I86" s="109"/>
      <c r="J86" s="109"/>
      <c r="K86" s="109"/>
    </row>
    <row r="87" spans="1:11" ht="13.5" customHeight="1" x14ac:dyDescent="0.2">
      <c r="A87" s="107"/>
      <c r="B87" s="123"/>
      <c r="C87" s="109"/>
      <c r="D87" s="109"/>
      <c r="E87" s="109"/>
      <c r="F87" s="109"/>
      <c r="G87" s="109"/>
      <c r="H87" s="109"/>
      <c r="I87" s="109"/>
      <c r="J87" s="109"/>
      <c r="K87" s="109"/>
    </row>
    <row r="88" spans="1:11" ht="13.5" customHeight="1" x14ac:dyDescent="0.2">
      <c r="A88" s="107"/>
      <c r="B88" s="123"/>
      <c r="C88" s="109"/>
      <c r="D88" s="109"/>
      <c r="E88" s="109"/>
      <c r="F88" s="109"/>
      <c r="G88" s="109"/>
      <c r="H88" s="109"/>
      <c r="I88" s="109"/>
      <c r="J88" s="109"/>
      <c r="K88" s="109"/>
    </row>
    <row r="89" spans="1:11" ht="13.5" customHeight="1" x14ac:dyDescent="0.2">
      <c r="A89" s="107"/>
      <c r="B89" s="123"/>
      <c r="C89" s="109"/>
      <c r="D89" s="109"/>
      <c r="E89" s="109"/>
      <c r="F89" s="109"/>
      <c r="G89" s="109"/>
      <c r="H89" s="109"/>
      <c r="I89" s="109"/>
      <c r="J89" s="109"/>
      <c r="K89" s="109"/>
    </row>
    <row r="90" spans="1:11" ht="13.5" customHeight="1" x14ac:dyDescent="0.2">
      <c r="A90" s="107"/>
      <c r="B90" s="123"/>
      <c r="C90" s="109"/>
      <c r="D90" s="109"/>
      <c r="E90" s="109"/>
      <c r="F90" s="109"/>
      <c r="G90" s="109"/>
      <c r="H90" s="109"/>
      <c r="I90" s="109"/>
      <c r="J90" s="109"/>
      <c r="K90" s="109"/>
    </row>
    <row r="91" spans="1:11" ht="13.5" customHeight="1" x14ac:dyDescent="0.2">
      <c r="A91" s="107"/>
      <c r="B91" s="123"/>
      <c r="C91" s="109"/>
      <c r="D91" s="109"/>
      <c r="E91" s="109"/>
      <c r="F91" s="109"/>
      <c r="G91" s="109"/>
      <c r="H91" s="109"/>
      <c r="I91" s="109"/>
      <c r="J91" s="109"/>
      <c r="K91" s="109"/>
    </row>
    <row r="92" spans="1:11" ht="13.5" customHeight="1" x14ac:dyDescent="0.2">
      <c r="A92" s="107"/>
      <c r="B92" s="123"/>
      <c r="C92" s="109"/>
      <c r="D92" s="109"/>
      <c r="E92" s="109"/>
      <c r="F92" s="109"/>
      <c r="G92" s="109"/>
      <c r="H92" s="109"/>
      <c r="I92" s="109"/>
      <c r="J92" s="109"/>
      <c r="K92" s="109"/>
    </row>
    <row r="93" spans="1:11" ht="13.5" customHeight="1" x14ac:dyDescent="0.2">
      <c r="A93" s="107"/>
      <c r="B93" s="123"/>
      <c r="C93" s="109"/>
      <c r="D93" s="109"/>
      <c r="E93" s="109"/>
      <c r="F93" s="109"/>
      <c r="G93" s="109"/>
      <c r="H93" s="109"/>
      <c r="I93" s="109"/>
      <c r="J93" s="109"/>
      <c r="K93" s="109"/>
    </row>
    <row r="94" spans="1:11" ht="13.5" customHeight="1" x14ac:dyDescent="0.2">
      <c r="A94" s="107"/>
      <c r="B94" s="123"/>
      <c r="C94" s="109"/>
      <c r="D94" s="109"/>
      <c r="E94" s="109"/>
      <c r="F94" s="109"/>
      <c r="G94" s="109"/>
      <c r="H94" s="109"/>
      <c r="I94" s="109"/>
      <c r="J94" s="109"/>
      <c r="K94" s="109"/>
    </row>
    <row r="95" spans="1:11" ht="13.5" customHeight="1" x14ac:dyDescent="0.2">
      <c r="A95" s="107"/>
      <c r="B95" s="123"/>
      <c r="C95" s="109"/>
      <c r="D95" s="109"/>
      <c r="E95" s="109"/>
      <c r="F95" s="109"/>
      <c r="G95" s="109"/>
      <c r="H95" s="109"/>
      <c r="I95" s="109"/>
      <c r="J95" s="109"/>
      <c r="K95" s="109"/>
    </row>
    <row r="96" spans="1:11" ht="13.5" customHeight="1" x14ac:dyDescent="0.2">
      <c r="A96" s="107"/>
      <c r="B96" s="123"/>
      <c r="C96" s="109"/>
      <c r="D96" s="109"/>
      <c r="E96" s="109"/>
      <c r="F96" s="109"/>
      <c r="G96" s="109"/>
      <c r="H96" s="109"/>
      <c r="I96" s="109"/>
      <c r="J96" s="109"/>
      <c r="K96" s="109"/>
    </row>
    <row r="97" spans="1:11" ht="13.5" customHeight="1" x14ac:dyDescent="0.2">
      <c r="A97" s="107"/>
      <c r="B97" s="123"/>
      <c r="C97" s="109"/>
      <c r="D97" s="109"/>
      <c r="E97" s="109"/>
      <c r="F97" s="109"/>
      <c r="G97" s="109"/>
      <c r="H97" s="109"/>
      <c r="I97" s="109"/>
      <c r="J97" s="109"/>
      <c r="K97" s="109"/>
    </row>
    <row r="98" spans="1:11" ht="13.5" customHeight="1" x14ac:dyDescent="0.2">
      <c r="A98" s="107"/>
      <c r="B98" s="123"/>
      <c r="C98" s="109"/>
      <c r="D98" s="109"/>
      <c r="E98" s="109"/>
      <c r="F98" s="109"/>
      <c r="G98" s="109"/>
      <c r="H98" s="109"/>
      <c r="I98" s="109"/>
      <c r="J98" s="109"/>
      <c r="K98" s="109"/>
    </row>
    <row r="99" spans="1:11" ht="13.5" customHeight="1" x14ac:dyDescent="0.2">
      <c r="A99" s="107"/>
      <c r="B99" s="123"/>
      <c r="C99" s="109"/>
      <c r="D99" s="109"/>
      <c r="E99" s="109"/>
      <c r="F99" s="109"/>
      <c r="G99" s="109"/>
      <c r="H99" s="109"/>
      <c r="I99" s="109"/>
      <c r="J99" s="109"/>
      <c r="K99" s="109"/>
    </row>
    <row r="100" spans="1:11" ht="13.5" customHeight="1" x14ac:dyDescent="0.2">
      <c r="A100" s="107"/>
      <c r="B100" s="123"/>
      <c r="C100" s="109"/>
      <c r="D100" s="109"/>
      <c r="E100" s="109"/>
      <c r="F100" s="109"/>
      <c r="G100" s="109"/>
      <c r="H100" s="109"/>
      <c r="I100" s="109"/>
      <c r="J100" s="109"/>
      <c r="K100" s="109"/>
    </row>
    <row r="101" spans="1:11" ht="13.5" customHeight="1" x14ac:dyDescent="0.2">
      <c r="A101" s="107"/>
      <c r="B101" s="123"/>
      <c r="C101" s="109"/>
      <c r="D101" s="109"/>
      <c r="E101" s="109"/>
      <c r="F101" s="109"/>
      <c r="G101" s="109"/>
      <c r="H101" s="109"/>
      <c r="I101" s="109"/>
      <c r="J101" s="109"/>
      <c r="K101" s="109"/>
    </row>
  </sheetData>
  <autoFilter ref="F5:H55"/>
  <mergeCells count="8">
    <mergeCell ref="A2:K2"/>
    <mergeCell ref="I4:K4"/>
    <mergeCell ref="A1:K1"/>
    <mergeCell ref="A4:A5"/>
    <mergeCell ref="B4:B5"/>
    <mergeCell ref="C4:E4"/>
    <mergeCell ref="F4:H4"/>
    <mergeCell ref="J3:K3"/>
  </mergeCells>
  <pageMargins left="0.75" right="0.25" top="0.25" bottom="0.25" header="0" footer="0"/>
  <pageSetup scale="80" orientation="portrait" r:id="rId1"/>
  <headerFooter>
    <oddHeader>&amp;C&amp;P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101"/>
  <sheetViews>
    <sheetView view="pageBreakPreview" zoomScale="60" zoomScaleNormal="100" workbookViewId="0">
      <pane xSplit="1" ySplit="5" topLeftCell="B48" activePane="bottomRight" state="frozen"/>
      <selection pane="topRight" activeCell="B1" sqref="B1"/>
      <selection pane="bottomLeft" activeCell="A6" sqref="A6"/>
      <selection pane="bottomRight" activeCell="J73" sqref="J73"/>
    </sheetView>
  </sheetViews>
  <sheetFormatPr defaultColWidth="14.42578125" defaultRowHeight="15" customHeight="1" x14ac:dyDescent="0.2"/>
  <cols>
    <col min="1" max="1" width="5.85546875" style="83" customWidth="1"/>
    <col min="2" max="2" width="25.140625" style="83" customWidth="1"/>
    <col min="3" max="3" width="15.140625" style="83" customWidth="1"/>
    <col min="4" max="4" width="10.85546875" style="83" customWidth="1"/>
    <col min="5" max="5" width="13.85546875" style="83" customWidth="1"/>
    <col min="6" max="6" width="15.140625" style="83" customWidth="1"/>
    <col min="7" max="16384" width="14.42578125" style="83"/>
  </cols>
  <sheetData>
    <row r="1" spans="1:6" ht="12.75" x14ac:dyDescent="0.2">
      <c r="A1" s="458" t="s">
        <v>1063</v>
      </c>
      <c r="B1" s="387"/>
      <c r="C1" s="387"/>
      <c r="D1" s="387"/>
      <c r="E1" s="387"/>
      <c r="F1" s="387"/>
    </row>
    <row r="2" spans="1:6" s="227" customFormat="1" x14ac:dyDescent="0.2">
      <c r="A2" s="224"/>
      <c r="B2" s="225" t="s">
        <v>61</v>
      </c>
      <c r="C2" s="226"/>
      <c r="D2" s="226"/>
      <c r="E2" s="226"/>
      <c r="F2" s="226" t="s">
        <v>172</v>
      </c>
    </row>
    <row r="3" spans="1:6" ht="45" customHeight="1" x14ac:dyDescent="0.2">
      <c r="A3" s="464" t="s">
        <v>68</v>
      </c>
      <c r="B3" s="464" t="s">
        <v>2</v>
      </c>
      <c r="C3" s="462" t="s">
        <v>1061</v>
      </c>
      <c r="D3" s="463"/>
      <c r="E3" s="462" t="s">
        <v>1062</v>
      </c>
      <c r="F3" s="463"/>
    </row>
    <row r="4" spans="1:6" ht="9.9499999999999993" customHeight="1" x14ac:dyDescent="0.2">
      <c r="A4" s="465"/>
      <c r="B4" s="465"/>
      <c r="C4" s="459" t="s">
        <v>85</v>
      </c>
      <c r="D4" s="461" t="s">
        <v>86</v>
      </c>
      <c r="E4" s="459" t="s">
        <v>85</v>
      </c>
      <c r="F4" s="461" t="s">
        <v>86</v>
      </c>
    </row>
    <row r="5" spans="1:6" ht="9.9499999999999993" customHeight="1" x14ac:dyDescent="0.2">
      <c r="A5" s="466"/>
      <c r="B5" s="466"/>
      <c r="C5" s="460"/>
      <c r="D5" s="460"/>
      <c r="E5" s="460"/>
      <c r="F5" s="460"/>
    </row>
    <row r="6" spans="1:6" ht="13.5" customHeight="1" x14ac:dyDescent="0.2">
      <c r="A6" s="220">
        <v>1</v>
      </c>
      <c r="B6" s="221" t="s">
        <v>7</v>
      </c>
      <c r="C6" s="221">
        <f>'ACP_Agri_9(i)'!J6</f>
        <v>37101</v>
      </c>
      <c r="D6" s="221">
        <f>'ACP_Agri_9(i)'!K6</f>
        <v>93142.869999999981</v>
      </c>
      <c r="E6" s="222">
        <f>OutstandingAgri_4!E6</f>
        <v>89799</v>
      </c>
      <c r="F6" s="222">
        <f>OutstandingAgri_4!F6</f>
        <v>184576.77</v>
      </c>
    </row>
    <row r="7" spans="1:6" ht="13.5" customHeight="1" x14ac:dyDescent="0.2">
      <c r="A7" s="220">
        <v>2</v>
      </c>
      <c r="B7" s="221" t="s">
        <v>8</v>
      </c>
      <c r="C7" s="221">
        <f>'ACP_Agri_9(i)'!J7</f>
        <v>307289</v>
      </c>
      <c r="D7" s="221">
        <f>'ACP_Agri_9(i)'!K7</f>
        <v>474730.56000000006</v>
      </c>
      <c r="E7" s="222">
        <f>OutstandingAgri_4!E7</f>
        <v>382947</v>
      </c>
      <c r="F7" s="222">
        <f>OutstandingAgri_4!F7</f>
        <v>915132.06</v>
      </c>
    </row>
    <row r="8" spans="1:6" ht="13.5" customHeight="1" x14ac:dyDescent="0.2">
      <c r="A8" s="220">
        <v>3</v>
      </c>
      <c r="B8" s="221" t="s">
        <v>9</v>
      </c>
      <c r="C8" s="221">
        <f>'ACP_Agri_9(i)'!J8</f>
        <v>13393</v>
      </c>
      <c r="D8" s="221">
        <f>'ACP_Agri_9(i)'!K8</f>
        <v>31754.520000000015</v>
      </c>
      <c r="E8" s="222">
        <f>OutstandingAgri_4!E8</f>
        <v>40119</v>
      </c>
      <c r="F8" s="222">
        <f>OutstandingAgri_4!F8</f>
        <v>71301.589999999982</v>
      </c>
    </row>
    <row r="9" spans="1:6" ht="13.5" customHeight="1" x14ac:dyDescent="0.2">
      <c r="A9" s="220">
        <v>4</v>
      </c>
      <c r="B9" s="221" t="s">
        <v>10</v>
      </c>
      <c r="C9" s="221">
        <f>'ACP_Agri_9(i)'!J9</f>
        <v>72244</v>
      </c>
      <c r="D9" s="221">
        <f>'ACP_Agri_9(i)'!K9</f>
        <v>155668.17000000004</v>
      </c>
      <c r="E9" s="222">
        <f>OutstandingAgri_4!E9</f>
        <v>146274</v>
      </c>
      <c r="F9" s="222">
        <f>OutstandingAgri_4!F9</f>
        <v>313279.91999999969</v>
      </c>
    </row>
    <row r="10" spans="1:6" ht="13.5" customHeight="1" x14ac:dyDescent="0.2">
      <c r="A10" s="220">
        <v>5</v>
      </c>
      <c r="B10" s="221" t="s">
        <v>11</v>
      </c>
      <c r="C10" s="221">
        <f>'ACP_Agri_9(i)'!J10</f>
        <v>203173</v>
      </c>
      <c r="D10" s="221">
        <f>'ACP_Agri_9(i)'!K10</f>
        <v>174735.12999999983</v>
      </c>
      <c r="E10" s="222">
        <f>OutstandingAgri_4!E10</f>
        <v>273443</v>
      </c>
      <c r="F10" s="222">
        <f>OutstandingAgri_4!F10</f>
        <v>545688.49999999977</v>
      </c>
    </row>
    <row r="11" spans="1:6" ht="13.5" customHeight="1" x14ac:dyDescent="0.2">
      <c r="A11" s="220">
        <v>6</v>
      </c>
      <c r="B11" s="219" t="s">
        <v>12</v>
      </c>
      <c r="C11" s="221">
        <f>'ACP_Agri_9(i)'!J11</f>
        <v>32789</v>
      </c>
      <c r="D11" s="221">
        <f>'ACP_Agri_9(i)'!K11</f>
        <v>42557.429999999986</v>
      </c>
      <c r="E11" s="222">
        <f>OutstandingAgri_4!E11</f>
        <v>82884</v>
      </c>
      <c r="F11" s="222">
        <f>OutstandingAgri_4!F11</f>
        <v>172769.58000000005</v>
      </c>
    </row>
    <row r="12" spans="1:6" ht="13.5" customHeight="1" x14ac:dyDescent="0.2">
      <c r="A12" s="220">
        <v>7</v>
      </c>
      <c r="B12" s="126" t="s">
        <v>13</v>
      </c>
      <c r="C12" s="221">
        <v>547</v>
      </c>
      <c r="D12" s="221">
        <v>1883</v>
      </c>
      <c r="E12" s="222">
        <f>OutstandingAgri_4!E12</f>
        <v>3914</v>
      </c>
      <c r="F12" s="222">
        <f>OutstandingAgri_4!F12</f>
        <v>9847.2700000000023</v>
      </c>
    </row>
    <row r="13" spans="1:6" ht="13.5" customHeight="1" x14ac:dyDescent="0.2">
      <c r="A13" s="220">
        <v>8</v>
      </c>
      <c r="B13" s="126" t="s">
        <v>971</v>
      </c>
      <c r="C13" s="221">
        <f>'ACP_Agri_9(i)'!J13</f>
        <v>152</v>
      </c>
      <c r="D13" s="221">
        <f>'ACP_Agri_9(i)'!K13</f>
        <v>235.32000000000002</v>
      </c>
      <c r="E13" s="222">
        <f>OutstandingAgri_4!E13</f>
        <v>757</v>
      </c>
      <c r="F13" s="222">
        <f>OutstandingAgri_4!F13</f>
        <v>2094.8199999999993</v>
      </c>
    </row>
    <row r="14" spans="1:6" ht="13.5" customHeight="1" x14ac:dyDescent="0.2">
      <c r="A14" s="220">
        <v>9</v>
      </c>
      <c r="B14" s="126" t="s">
        <v>14</v>
      </c>
      <c r="C14" s="221">
        <f>'ACP_Agri_9(i)'!J14</f>
        <v>52422</v>
      </c>
      <c r="D14" s="221">
        <f>'ACP_Agri_9(i)'!K14</f>
        <v>101800.45</v>
      </c>
      <c r="E14" s="222">
        <f>OutstandingAgri_4!E14</f>
        <v>177363</v>
      </c>
      <c r="F14" s="222">
        <f>OutstandingAgri_4!F14</f>
        <v>340391.01999999984</v>
      </c>
    </row>
    <row r="15" spans="1:6" ht="13.5" customHeight="1" x14ac:dyDescent="0.2">
      <c r="A15" s="220">
        <v>10</v>
      </c>
      <c r="B15" s="126" t="s">
        <v>15</v>
      </c>
      <c r="C15" s="221">
        <f>'ACP_Agri_9(i)'!J15</f>
        <v>176266</v>
      </c>
      <c r="D15" s="221">
        <f>'ACP_Agri_9(i)'!K15</f>
        <v>414763.49999999994</v>
      </c>
      <c r="E15" s="222">
        <f>OutstandingAgri_4!E15</f>
        <v>590059</v>
      </c>
      <c r="F15" s="222">
        <f>OutstandingAgri_4!F15</f>
        <v>1345400.8899999994</v>
      </c>
    </row>
    <row r="16" spans="1:6" ht="13.5" customHeight="1" x14ac:dyDescent="0.2">
      <c r="A16" s="220">
        <v>11</v>
      </c>
      <c r="B16" s="126" t="s">
        <v>16</v>
      </c>
      <c r="C16" s="221">
        <v>4483</v>
      </c>
      <c r="D16" s="221">
        <v>21904</v>
      </c>
      <c r="E16" s="222">
        <f>OutstandingAgri_4!E16</f>
        <v>8944</v>
      </c>
      <c r="F16" s="222">
        <f>OutstandingAgri_4!F16</f>
        <v>33979.979999999996</v>
      </c>
    </row>
    <row r="17" spans="1:6" ht="13.5" customHeight="1" x14ac:dyDescent="0.2">
      <c r="A17" s="220">
        <v>12</v>
      </c>
      <c r="B17" s="126" t="s">
        <v>17</v>
      </c>
      <c r="C17" s="221">
        <f>'ACP_Agri_9(i)'!J17</f>
        <v>88593</v>
      </c>
      <c r="D17" s="221">
        <f>'ACP_Agri_9(i)'!K17</f>
        <v>172411.54000000012</v>
      </c>
      <c r="E17" s="222">
        <f>OutstandingAgri_4!E17</f>
        <v>178391</v>
      </c>
      <c r="F17" s="222">
        <f>OutstandingAgri_4!F17</f>
        <v>465546.78</v>
      </c>
    </row>
    <row r="18" spans="1:6" s="157" customFormat="1" ht="13.5" customHeight="1" x14ac:dyDescent="0.2">
      <c r="A18" s="159"/>
      <c r="B18" s="128" t="s">
        <v>18</v>
      </c>
      <c r="C18" s="331">
        <f>'ACP_Agri_9(i)'!J18</f>
        <v>996207</v>
      </c>
      <c r="D18" s="331">
        <f>'ACP_Agri_9(i)'!K18</f>
        <v>1692633.19</v>
      </c>
      <c r="E18" s="329">
        <f>OutstandingAgri_4!E18</f>
        <v>1974894</v>
      </c>
      <c r="F18" s="329">
        <f>OutstandingAgri_4!F18</f>
        <v>4400009.1799999988</v>
      </c>
    </row>
    <row r="19" spans="1:6" ht="13.5" customHeight="1" x14ac:dyDescent="0.2">
      <c r="A19" s="160">
        <v>13</v>
      </c>
      <c r="B19" s="126" t="s">
        <v>19</v>
      </c>
      <c r="C19" s="221">
        <f>'ACP_Agri_9(i)'!J19</f>
        <v>53237</v>
      </c>
      <c r="D19" s="221">
        <f>'ACP_Agri_9(i)'!K19</f>
        <v>104719.92000000004</v>
      </c>
      <c r="E19" s="222">
        <f>OutstandingAgri_4!E19</f>
        <v>59016</v>
      </c>
      <c r="F19" s="222">
        <f>OutstandingAgri_4!F19</f>
        <v>296719.01000000036</v>
      </c>
    </row>
    <row r="20" spans="1:6" ht="13.5" customHeight="1" x14ac:dyDescent="0.2">
      <c r="A20" s="160">
        <v>14</v>
      </c>
      <c r="B20" s="126" t="s">
        <v>20</v>
      </c>
      <c r="C20" s="221">
        <f>'ACP_Agri_9(i)'!J20</f>
        <v>259</v>
      </c>
      <c r="D20" s="221">
        <f>'ACP_Agri_9(i)'!K20</f>
        <v>2867.04</v>
      </c>
      <c r="E20" s="222">
        <f>OutstandingAgri_4!E20</f>
        <v>19826</v>
      </c>
      <c r="F20" s="222">
        <f>OutstandingAgri_4!F20</f>
        <v>7604.5400000000009</v>
      </c>
    </row>
    <row r="21" spans="1:6" ht="13.5" customHeight="1" x14ac:dyDescent="0.2">
      <c r="A21" s="160">
        <v>15</v>
      </c>
      <c r="B21" s="126" t="s">
        <v>21</v>
      </c>
      <c r="C21" s="221">
        <f>'ACP_Agri_9(i)'!J21</f>
        <v>0</v>
      </c>
      <c r="D21" s="221">
        <f>'ACP_Agri_9(i)'!K21</f>
        <v>0</v>
      </c>
      <c r="E21" s="222">
        <f>OutstandingAgri_4!E21</f>
        <v>3</v>
      </c>
      <c r="F21" s="222">
        <f>OutstandingAgri_4!F21</f>
        <v>1.0899999999999999</v>
      </c>
    </row>
    <row r="22" spans="1:6" ht="13.5" customHeight="1" x14ac:dyDescent="0.2">
      <c r="A22" s="160">
        <v>16</v>
      </c>
      <c r="B22" s="211" t="s">
        <v>22</v>
      </c>
      <c r="C22" s="221">
        <f>'ACP_Agri_9(i)'!J22</f>
        <v>3</v>
      </c>
      <c r="D22" s="221">
        <f>'ACP_Agri_9(i)'!K22</f>
        <v>1.24</v>
      </c>
      <c r="E22" s="222">
        <f>OutstandingAgri_4!E22</f>
        <v>0</v>
      </c>
      <c r="F22" s="222">
        <f>OutstandingAgri_4!F22</f>
        <v>0</v>
      </c>
    </row>
    <row r="23" spans="1:6" ht="13.5" customHeight="1" x14ac:dyDescent="0.2">
      <c r="A23" s="160">
        <v>17</v>
      </c>
      <c r="B23" s="126" t="s">
        <v>23</v>
      </c>
      <c r="C23" s="221">
        <f>'ACP_Agri_9(i)'!J23</f>
        <v>9063</v>
      </c>
      <c r="D23" s="221">
        <f>'ACP_Agri_9(i)'!K23</f>
        <v>13508.810000000001</v>
      </c>
      <c r="E23" s="222">
        <f>OutstandingAgri_4!E23</f>
        <v>47734</v>
      </c>
      <c r="F23" s="222">
        <f>OutstandingAgri_4!F23</f>
        <v>23327.08</v>
      </c>
    </row>
    <row r="24" spans="1:6" ht="13.5" customHeight="1" x14ac:dyDescent="0.2">
      <c r="A24" s="160">
        <v>18</v>
      </c>
      <c r="B24" s="126" t="s">
        <v>854</v>
      </c>
      <c r="C24" s="221">
        <v>8</v>
      </c>
      <c r="D24" s="221">
        <v>21</v>
      </c>
      <c r="E24" s="222">
        <f>OutstandingAgri_4!E24</f>
        <v>0</v>
      </c>
      <c r="F24" s="222">
        <f>OutstandingAgri_4!F24</f>
        <v>0</v>
      </c>
    </row>
    <row r="25" spans="1:6" ht="13.5" customHeight="1" x14ac:dyDescent="0.2">
      <c r="A25" s="160">
        <v>19</v>
      </c>
      <c r="B25" s="126" t="s">
        <v>25</v>
      </c>
      <c r="C25" s="221">
        <v>6699</v>
      </c>
      <c r="D25" s="221">
        <v>14620</v>
      </c>
      <c r="E25" s="222">
        <f>OutstandingAgri_4!E25</f>
        <v>8220</v>
      </c>
      <c r="F25" s="222">
        <f>OutstandingAgri_4!F25</f>
        <v>17120.04</v>
      </c>
    </row>
    <row r="26" spans="1:6" ht="13.5" customHeight="1" x14ac:dyDescent="0.2">
      <c r="A26" s="160">
        <v>20</v>
      </c>
      <c r="B26" s="126" t="s">
        <v>26</v>
      </c>
      <c r="C26" s="221">
        <f>'ACP_Agri_9(i)'!J26</f>
        <v>46107</v>
      </c>
      <c r="D26" s="221">
        <f>'ACP_Agri_9(i)'!K26</f>
        <v>113146.13000000003</v>
      </c>
      <c r="E26" s="222">
        <f>OutstandingAgri_4!E26</f>
        <v>66218</v>
      </c>
      <c r="F26" s="222">
        <f>OutstandingAgri_4!F26</f>
        <v>388799.86</v>
      </c>
    </row>
    <row r="27" spans="1:6" ht="13.5" customHeight="1" x14ac:dyDescent="0.2">
      <c r="A27" s="160">
        <v>21</v>
      </c>
      <c r="B27" s="126" t="s">
        <v>27</v>
      </c>
      <c r="C27" s="221">
        <f>'ACP_Agri_9(i)'!J27</f>
        <v>54979</v>
      </c>
      <c r="D27" s="221">
        <f>'ACP_Agri_9(i)'!K27</f>
        <v>112136.26999999995</v>
      </c>
      <c r="E27" s="222">
        <f>OutstandingAgri_4!E27</f>
        <v>102382</v>
      </c>
      <c r="F27" s="222">
        <f>OutstandingAgri_4!F27</f>
        <v>499671.20999999996</v>
      </c>
    </row>
    <row r="28" spans="1:6" ht="13.5" customHeight="1" x14ac:dyDescent="0.2">
      <c r="A28" s="160">
        <v>22</v>
      </c>
      <c r="B28" s="126" t="s">
        <v>28</v>
      </c>
      <c r="C28" s="221">
        <f>'ACP_Agri_9(i)'!J28</f>
        <v>10729</v>
      </c>
      <c r="D28" s="221">
        <f>'ACP_Agri_9(i)'!K28</f>
        <v>20852.229999999996</v>
      </c>
      <c r="E28" s="222">
        <f>OutstandingAgri_4!E28</f>
        <v>27367</v>
      </c>
      <c r="F28" s="222">
        <f>OutstandingAgri_4!F28</f>
        <v>62822.02</v>
      </c>
    </row>
    <row r="29" spans="1:6" ht="13.5" customHeight="1" x14ac:dyDescent="0.2">
      <c r="A29" s="160">
        <v>23</v>
      </c>
      <c r="B29" s="126" t="s">
        <v>1003</v>
      </c>
      <c r="C29" s="221">
        <f>'ACP_Agri_9(i)'!J29</f>
        <v>5523</v>
      </c>
      <c r="D29" s="221">
        <f>'ACP_Agri_9(i)'!K29</f>
        <v>17857.79</v>
      </c>
      <c r="E29" s="222">
        <f>OutstandingAgri_4!E29</f>
        <v>6005</v>
      </c>
      <c r="F29" s="222">
        <f>OutstandingAgri_4!F29</f>
        <v>60872.989999999991</v>
      </c>
    </row>
    <row r="30" spans="1:6" ht="13.5" customHeight="1" x14ac:dyDescent="0.2">
      <c r="A30" s="160">
        <v>24</v>
      </c>
      <c r="B30" s="126" t="s">
        <v>30</v>
      </c>
      <c r="C30" s="221">
        <v>11305</v>
      </c>
      <c r="D30" s="221">
        <f>'ACP_Agri_9(i)'!K30</f>
        <v>54473.530000000006</v>
      </c>
      <c r="E30" s="222">
        <f>OutstandingAgri_4!E30</f>
        <v>15066</v>
      </c>
      <c r="F30" s="222">
        <f>OutstandingAgri_4!F30</f>
        <v>113275.99000000002</v>
      </c>
    </row>
    <row r="31" spans="1:6" ht="13.5" customHeight="1" x14ac:dyDescent="0.2">
      <c r="A31" s="160">
        <v>25</v>
      </c>
      <c r="B31" s="126" t="s">
        <v>31</v>
      </c>
      <c r="C31" s="221">
        <f>'ACP_Agri_9(i)'!J31</f>
        <v>0</v>
      </c>
      <c r="D31" s="221">
        <f>'ACP_Agri_9(i)'!K31</f>
        <v>0</v>
      </c>
      <c r="E31" s="222">
        <f>OutstandingAgri_4!E31</f>
        <v>1</v>
      </c>
      <c r="F31" s="222">
        <f>OutstandingAgri_4!F31</f>
        <v>60.85</v>
      </c>
    </row>
    <row r="32" spans="1:6" ht="13.5" customHeight="1" x14ac:dyDescent="0.2">
      <c r="A32" s="160">
        <v>26</v>
      </c>
      <c r="B32" s="126" t="s">
        <v>32</v>
      </c>
      <c r="C32" s="221">
        <f>'ACP_Agri_9(i)'!J32</f>
        <v>29</v>
      </c>
      <c r="D32" s="221">
        <f>'ACP_Agri_9(i)'!K32</f>
        <v>71.010000000000005</v>
      </c>
      <c r="E32" s="222">
        <f>OutstandingAgri_4!E32</f>
        <v>141</v>
      </c>
      <c r="F32" s="222">
        <f>OutstandingAgri_4!F32</f>
        <v>301.60000000000002</v>
      </c>
    </row>
    <row r="33" spans="1:6" ht="13.5" customHeight="1" x14ac:dyDescent="0.2">
      <c r="A33" s="160">
        <v>27</v>
      </c>
      <c r="B33" s="126" t="s">
        <v>33</v>
      </c>
      <c r="C33" s="221">
        <f>'ACP_Agri_9(i)'!J33</f>
        <v>0</v>
      </c>
      <c r="D33" s="221">
        <f>'ACP_Agri_9(i)'!K33</f>
        <v>0</v>
      </c>
      <c r="E33" s="222">
        <f>OutstandingAgri_4!E33</f>
        <v>1</v>
      </c>
      <c r="F33" s="222">
        <f>OutstandingAgri_4!F33</f>
        <v>37.36</v>
      </c>
    </row>
    <row r="34" spans="1:6" ht="13.5" customHeight="1" x14ac:dyDescent="0.2">
      <c r="A34" s="160">
        <v>28</v>
      </c>
      <c r="B34" s="126" t="s">
        <v>34</v>
      </c>
      <c r="C34" s="221">
        <f>'ACP_Agri_9(i)'!J34</f>
        <v>4</v>
      </c>
      <c r="D34" s="221">
        <f>'ACP_Agri_9(i)'!K34</f>
        <v>62</v>
      </c>
      <c r="E34" s="222">
        <f>OutstandingAgri_4!E34</f>
        <v>1419</v>
      </c>
      <c r="F34" s="222">
        <f>OutstandingAgri_4!F34</f>
        <v>1136.48</v>
      </c>
    </row>
    <row r="35" spans="1:6" ht="13.5" customHeight="1" x14ac:dyDescent="0.2">
      <c r="A35" s="160">
        <v>29</v>
      </c>
      <c r="B35" s="126" t="s">
        <v>35</v>
      </c>
      <c r="C35" s="221">
        <f>'ACP_Agri_9(i)'!J35</f>
        <v>0</v>
      </c>
      <c r="D35" s="221">
        <f>'ACP_Agri_9(i)'!K35</f>
        <v>0</v>
      </c>
      <c r="E35" s="222">
        <f>OutstandingAgri_4!E35</f>
        <v>0</v>
      </c>
      <c r="F35" s="222">
        <f>OutstandingAgri_4!F35</f>
        <v>0</v>
      </c>
    </row>
    <row r="36" spans="1:6" ht="13.5" customHeight="1" x14ac:dyDescent="0.2">
      <c r="A36" s="160">
        <v>30</v>
      </c>
      <c r="B36" s="126" t="s">
        <v>36</v>
      </c>
      <c r="C36" s="221">
        <f>'ACP_Agri_9(i)'!J36</f>
        <v>6406</v>
      </c>
      <c r="D36" s="221">
        <f>'ACP_Agri_9(i)'!K36</f>
        <v>5266.6</v>
      </c>
      <c r="E36" s="222">
        <f>OutstandingAgri_4!E36</f>
        <v>107533</v>
      </c>
      <c r="F36" s="222">
        <f>OutstandingAgri_4!F36</f>
        <v>41987.229999999996</v>
      </c>
    </row>
    <row r="37" spans="1:6" ht="13.5" customHeight="1" x14ac:dyDescent="0.2">
      <c r="A37" s="160">
        <v>31</v>
      </c>
      <c r="B37" s="126" t="s">
        <v>37</v>
      </c>
      <c r="C37" s="221">
        <f>'ACP_Agri_9(i)'!J37</f>
        <v>584</v>
      </c>
      <c r="D37" s="221">
        <f>'ACP_Agri_9(i)'!K37</f>
        <v>1069.18</v>
      </c>
      <c r="E37" s="222">
        <f>OutstandingAgri_4!E37</f>
        <v>0</v>
      </c>
      <c r="F37" s="222">
        <f>OutstandingAgri_4!F37</f>
        <v>0</v>
      </c>
    </row>
    <row r="38" spans="1:6" ht="13.5" customHeight="1" x14ac:dyDescent="0.2">
      <c r="A38" s="160">
        <v>32</v>
      </c>
      <c r="B38" s="211" t="s">
        <v>38</v>
      </c>
      <c r="C38" s="221">
        <f>'ACP_Agri_9(i)'!J38</f>
        <v>0</v>
      </c>
      <c r="D38" s="221">
        <f>'ACP_Agri_9(i)'!K38</f>
        <v>0</v>
      </c>
      <c r="E38" s="222">
        <f>OutstandingAgri_4!E38</f>
        <v>0</v>
      </c>
      <c r="F38" s="222">
        <f>OutstandingAgri_4!F38</f>
        <v>0</v>
      </c>
    </row>
    <row r="39" spans="1:6" ht="13.5" customHeight="1" x14ac:dyDescent="0.2">
      <c r="A39" s="160">
        <v>33</v>
      </c>
      <c r="B39" s="126" t="s">
        <v>39</v>
      </c>
      <c r="C39" s="221">
        <v>3</v>
      </c>
      <c r="D39" s="221">
        <v>13</v>
      </c>
      <c r="E39" s="222">
        <f>OutstandingAgri_4!E39</f>
        <v>3</v>
      </c>
      <c r="F39" s="222">
        <f>OutstandingAgri_4!F39</f>
        <v>13.48</v>
      </c>
    </row>
    <row r="40" spans="1:6" ht="13.5" customHeight="1" x14ac:dyDescent="0.2">
      <c r="A40" s="160">
        <v>34</v>
      </c>
      <c r="B40" s="126" t="s">
        <v>40</v>
      </c>
      <c r="C40" s="221">
        <v>3327</v>
      </c>
      <c r="D40" s="221">
        <f>'ACP_Agri_9(i)'!K40</f>
        <v>15741.630000000001</v>
      </c>
      <c r="E40" s="222">
        <f>OutstandingAgri_4!E40</f>
        <v>4940</v>
      </c>
      <c r="F40" s="222">
        <f>OutstandingAgri_4!F40</f>
        <v>44927.060000000005</v>
      </c>
    </row>
    <row r="41" spans="1:6" s="157" customFormat="1" ht="13.5" customHeight="1" x14ac:dyDescent="0.2">
      <c r="A41" s="159"/>
      <c r="B41" s="128" t="s">
        <v>106</v>
      </c>
      <c r="C41" s="331">
        <f>'ACP_Agri_9(i)'!J41</f>
        <v>218654</v>
      </c>
      <c r="D41" s="331">
        <f>'ACP_Agri_9(i)'!K41</f>
        <v>472671.64999999997</v>
      </c>
      <c r="E41" s="329">
        <f>OutstandingAgri_4!E41</f>
        <v>465875</v>
      </c>
      <c r="F41" s="329">
        <f>OutstandingAgri_4!F41</f>
        <v>1558677.8900000006</v>
      </c>
    </row>
    <row r="42" spans="1:6" s="157" customFormat="1" ht="13.5" customHeight="1" x14ac:dyDescent="0.2">
      <c r="A42" s="159"/>
      <c r="B42" s="128" t="s">
        <v>42</v>
      </c>
      <c r="C42" s="331">
        <f>'ACP_Agri_9(i)'!J42</f>
        <v>1214861</v>
      </c>
      <c r="D42" s="331">
        <f>'ACP_Agri_9(i)'!K42</f>
        <v>2165304.84</v>
      </c>
      <c r="E42" s="329">
        <f>OutstandingAgri_4!E42</f>
        <v>2440769</v>
      </c>
      <c r="F42" s="329">
        <f>OutstandingAgri_4!F42</f>
        <v>5958687.0699999994</v>
      </c>
    </row>
    <row r="43" spans="1:6" ht="13.5" customHeight="1" x14ac:dyDescent="0.2">
      <c r="A43" s="160">
        <v>35</v>
      </c>
      <c r="B43" s="126" t="s">
        <v>43</v>
      </c>
      <c r="C43" s="221">
        <f>'ACP_Agri_9(i)'!J43</f>
        <v>79019</v>
      </c>
      <c r="D43" s="221">
        <f>'ACP_Agri_9(i)'!K43</f>
        <v>112746.62000000007</v>
      </c>
      <c r="E43" s="222">
        <f>OutstandingAgri_4!E43</f>
        <v>181770</v>
      </c>
      <c r="F43" s="222">
        <f>OutstandingAgri_4!F43</f>
        <v>222552.84000000005</v>
      </c>
    </row>
    <row r="44" spans="1:6" ht="13.5" customHeight="1" x14ac:dyDescent="0.2">
      <c r="A44" s="160">
        <v>36</v>
      </c>
      <c r="B44" s="126" t="s">
        <v>44</v>
      </c>
      <c r="C44" s="221">
        <f>'ACP_Agri_9(i)'!J44</f>
        <v>223681</v>
      </c>
      <c r="D44" s="221">
        <f>'ACP_Agri_9(i)'!K44</f>
        <v>349079.01000000024</v>
      </c>
      <c r="E44" s="222">
        <f>OutstandingAgri_4!E44</f>
        <v>372063</v>
      </c>
      <c r="F44" s="222">
        <f>OutstandingAgri_4!F44</f>
        <v>656697.82999999996</v>
      </c>
    </row>
    <row r="45" spans="1:6" s="157" customFormat="1" ht="13.5" customHeight="1" x14ac:dyDescent="0.2">
      <c r="A45" s="159"/>
      <c r="B45" s="128" t="s">
        <v>45</v>
      </c>
      <c r="C45" s="331">
        <f>'ACP_Agri_9(i)'!J45</f>
        <v>302700</v>
      </c>
      <c r="D45" s="331">
        <f>'ACP_Agri_9(i)'!K45</f>
        <v>461825.6300000003</v>
      </c>
      <c r="E45" s="329">
        <f>OutstandingAgri_4!E45</f>
        <v>553833</v>
      </c>
      <c r="F45" s="329">
        <f>OutstandingAgri_4!F45</f>
        <v>879250.67</v>
      </c>
    </row>
    <row r="46" spans="1:6" ht="13.5" customHeight="1" x14ac:dyDescent="0.2">
      <c r="A46" s="160">
        <v>37</v>
      </c>
      <c r="B46" s="126" t="s">
        <v>46</v>
      </c>
      <c r="C46" s="221">
        <f>'ACP_Agri_9(i)'!J46</f>
        <v>1773360</v>
      </c>
      <c r="D46" s="221">
        <f>'ACP_Agri_9(i)'!K46</f>
        <v>1292907</v>
      </c>
      <c r="E46" s="222">
        <f>OutstandingAgri_4!E46</f>
        <v>3982204</v>
      </c>
      <c r="F46" s="222">
        <f>OutstandingAgri_4!F46</f>
        <v>3666947</v>
      </c>
    </row>
    <row r="47" spans="1:6" s="157" customFormat="1" ht="13.5" customHeight="1" x14ac:dyDescent="0.2">
      <c r="A47" s="159"/>
      <c r="B47" s="128" t="s">
        <v>47</v>
      </c>
      <c r="C47" s="331">
        <f>'ACP_Agri_9(i)'!J47</f>
        <v>1773360</v>
      </c>
      <c r="D47" s="331">
        <f>'ACP_Agri_9(i)'!K47</f>
        <v>1292907</v>
      </c>
      <c r="E47" s="329">
        <f>OutstandingAgri_4!E47</f>
        <v>3982204</v>
      </c>
      <c r="F47" s="329">
        <f>OutstandingAgri_4!F47</f>
        <v>3666947</v>
      </c>
    </row>
    <row r="48" spans="1:6" ht="13.5" customHeight="1" x14ac:dyDescent="0.2">
      <c r="A48" s="160">
        <v>38</v>
      </c>
      <c r="B48" s="126" t="s">
        <v>48</v>
      </c>
      <c r="C48" s="221">
        <f>'ACP_Agri_9(i)'!J48</f>
        <v>0</v>
      </c>
      <c r="D48" s="221">
        <f>'ACP_Agri_9(i)'!K48</f>
        <v>0</v>
      </c>
      <c r="E48" s="222">
        <f>OutstandingAgri_4!E48</f>
        <v>3</v>
      </c>
      <c r="F48" s="222">
        <f>OutstandingAgri_4!F48</f>
        <v>4.6500000000000004</v>
      </c>
    </row>
    <row r="49" spans="1:6" ht="13.5" customHeight="1" x14ac:dyDescent="0.2">
      <c r="A49" s="160">
        <v>39</v>
      </c>
      <c r="B49" s="126" t="s">
        <v>49</v>
      </c>
      <c r="C49" s="221">
        <f>'ACP_Agri_9(i)'!J49</f>
        <v>0</v>
      </c>
      <c r="D49" s="221">
        <f>'ACP_Agri_9(i)'!K49</f>
        <v>0</v>
      </c>
      <c r="E49" s="222">
        <f>OutstandingAgri_4!E49</f>
        <v>0</v>
      </c>
      <c r="F49" s="222">
        <f>OutstandingAgri_4!F49</f>
        <v>0</v>
      </c>
    </row>
    <row r="50" spans="1:6" ht="13.5" customHeight="1" x14ac:dyDescent="0.2">
      <c r="A50" s="160">
        <v>40</v>
      </c>
      <c r="B50" s="126" t="s">
        <v>50</v>
      </c>
      <c r="C50" s="221">
        <f>'ACP_Agri_9(i)'!J50</f>
        <v>64</v>
      </c>
      <c r="D50" s="221">
        <f>'ACP_Agri_9(i)'!K50</f>
        <v>409.64000000000004</v>
      </c>
      <c r="E50" s="222">
        <f>OutstandingAgri_4!E50</f>
        <v>300</v>
      </c>
      <c r="F50" s="222">
        <f>OutstandingAgri_4!F50</f>
        <v>1484.41</v>
      </c>
    </row>
    <row r="51" spans="1:6" ht="13.5" customHeight="1" x14ac:dyDescent="0.2">
      <c r="A51" s="160">
        <v>41</v>
      </c>
      <c r="B51" s="126" t="s">
        <v>51</v>
      </c>
      <c r="C51" s="221">
        <f>'ACP_Agri_9(i)'!J51</f>
        <v>0</v>
      </c>
      <c r="D51" s="221">
        <f>'ACP_Agri_9(i)'!K51</f>
        <v>0</v>
      </c>
      <c r="E51" s="222">
        <f>OutstandingAgri_4!E51</f>
        <v>0</v>
      </c>
      <c r="F51" s="222">
        <f>OutstandingAgri_4!F51</f>
        <v>0</v>
      </c>
    </row>
    <row r="52" spans="1:6" ht="13.5" customHeight="1" x14ac:dyDescent="0.2">
      <c r="A52" s="160">
        <v>42</v>
      </c>
      <c r="B52" s="126" t="s">
        <v>52</v>
      </c>
      <c r="C52" s="221">
        <f>'ACP_Agri_9(i)'!J52</f>
        <v>0</v>
      </c>
      <c r="D52" s="221">
        <f>'ACP_Agri_9(i)'!K52</f>
        <v>0</v>
      </c>
      <c r="E52" s="222">
        <f>OutstandingAgri_4!E52</f>
        <v>0</v>
      </c>
      <c r="F52" s="222">
        <f>OutstandingAgri_4!F52</f>
        <v>0</v>
      </c>
    </row>
    <row r="53" spans="1:6" ht="13.5" customHeight="1" x14ac:dyDescent="0.2">
      <c r="A53" s="160">
        <v>43</v>
      </c>
      <c r="B53" s="130" t="s">
        <v>1012</v>
      </c>
      <c r="C53" s="221">
        <v>0</v>
      </c>
      <c r="D53" s="221">
        <v>0</v>
      </c>
      <c r="E53" s="222">
        <f>OutstandingAgri_4!E53</f>
        <v>0</v>
      </c>
      <c r="F53" s="222">
        <f>OutstandingAgri_4!F53</f>
        <v>0</v>
      </c>
    </row>
    <row r="54" spans="1:6" ht="13.5" customHeight="1" x14ac:dyDescent="0.2">
      <c r="A54" s="160">
        <v>44</v>
      </c>
      <c r="B54" s="126" t="s">
        <v>53</v>
      </c>
      <c r="C54" s="221">
        <f>'ACP_Agri_9(i)'!J54</f>
        <v>0</v>
      </c>
      <c r="D54" s="221">
        <f>'ACP_Agri_9(i)'!K54</f>
        <v>0</v>
      </c>
      <c r="E54" s="222">
        <f>OutstandingAgri_4!E54</f>
        <v>0</v>
      </c>
      <c r="F54" s="222">
        <f>OutstandingAgri_4!F54</f>
        <v>0</v>
      </c>
    </row>
    <row r="55" spans="1:6" ht="13.5" customHeight="1" x14ac:dyDescent="0.2">
      <c r="A55" s="160">
        <v>45</v>
      </c>
      <c r="B55" s="126" t="s">
        <v>54</v>
      </c>
      <c r="C55" s="221">
        <f>'ACP_Agri_9(i)'!J55</f>
        <v>0</v>
      </c>
      <c r="D55" s="221">
        <f>'ACP_Agri_9(i)'!K55</f>
        <v>0</v>
      </c>
      <c r="E55" s="222">
        <f>OutstandingAgri_4!E55</f>
        <v>0</v>
      </c>
      <c r="F55" s="222">
        <f>OutstandingAgri_4!F55</f>
        <v>0</v>
      </c>
    </row>
    <row r="56" spans="1:6" ht="13.5" customHeight="1" x14ac:dyDescent="0.2">
      <c r="A56" s="160">
        <v>46</v>
      </c>
      <c r="B56" s="126" t="s">
        <v>55</v>
      </c>
      <c r="C56" s="221">
        <f>'ACP_Agri_9(i)'!J56</f>
        <v>0</v>
      </c>
      <c r="D56" s="221">
        <f>'ACP_Agri_9(i)'!K56</f>
        <v>0</v>
      </c>
      <c r="E56" s="222">
        <f>OutstandingAgri_4!E56</f>
        <v>0</v>
      </c>
      <c r="F56" s="222">
        <f>OutstandingAgri_4!F56</f>
        <v>0</v>
      </c>
    </row>
    <row r="57" spans="1:6" s="157" customFormat="1" ht="13.5" customHeight="1" x14ac:dyDescent="0.2">
      <c r="A57" s="159"/>
      <c r="B57" s="128" t="s">
        <v>56</v>
      </c>
      <c r="C57" s="331">
        <f>'ACP_Agri_9(i)'!J57</f>
        <v>64</v>
      </c>
      <c r="D57" s="128">
        <f t="shared" ref="D57" si="0">SUM(D48:D56)</f>
        <v>409.64000000000004</v>
      </c>
      <c r="E57" s="329">
        <f>OutstandingAgri_4!E57</f>
        <v>303</v>
      </c>
      <c r="F57" s="329">
        <f>OutstandingAgri_4!F57</f>
        <v>1489.0600000000002</v>
      </c>
    </row>
    <row r="58" spans="1:6" s="157" customFormat="1" ht="13.5" customHeight="1" x14ac:dyDescent="0.2">
      <c r="A58" s="125"/>
      <c r="B58" s="349" t="s">
        <v>6</v>
      </c>
      <c r="C58" s="128">
        <f t="shared" ref="C58:D58" si="1">C57+C47+C45+C42</f>
        <v>3290985</v>
      </c>
      <c r="D58" s="128">
        <f t="shared" si="1"/>
        <v>3920447.1100000003</v>
      </c>
      <c r="E58" s="329">
        <f>OutstandingAgri_4!E58</f>
        <v>6977109</v>
      </c>
      <c r="F58" s="329">
        <f>OutstandingAgri_4!F58</f>
        <v>10506373.800000001</v>
      </c>
    </row>
    <row r="59" spans="1:6" ht="15.75" customHeight="1" x14ac:dyDescent="0.2">
      <c r="A59" s="218"/>
      <c r="B59" s="214"/>
      <c r="C59" s="215"/>
      <c r="D59" s="215" t="s">
        <v>1065</v>
      </c>
      <c r="E59" s="215"/>
      <c r="F59" s="215"/>
    </row>
    <row r="60" spans="1:6" ht="15.75" customHeight="1" x14ac:dyDescent="0.2">
      <c r="A60" s="218"/>
      <c r="B60" s="214"/>
      <c r="C60" s="215"/>
      <c r="D60" s="215"/>
      <c r="E60" s="215"/>
      <c r="F60" s="215"/>
    </row>
    <row r="61" spans="1:6" ht="15.75" customHeight="1" x14ac:dyDescent="0.2">
      <c r="A61" s="218"/>
      <c r="B61" s="214"/>
      <c r="C61" s="215"/>
      <c r="D61" s="215"/>
      <c r="E61" s="215"/>
      <c r="F61" s="215"/>
    </row>
    <row r="62" spans="1:6" ht="15.75" customHeight="1" x14ac:dyDescent="0.2">
      <c r="A62" s="218"/>
      <c r="B62" s="214"/>
      <c r="C62" s="215"/>
      <c r="D62" s="215"/>
      <c r="E62" s="215"/>
      <c r="F62" s="215"/>
    </row>
    <row r="63" spans="1:6" ht="15.75" customHeight="1" x14ac:dyDescent="0.2">
      <c r="A63" s="218"/>
      <c r="B63" s="214"/>
      <c r="C63" s="215"/>
      <c r="D63" s="215"/>
      <c r="E63" s="215"/>
      <c r="F63" s="215"/>
    </row>
    <row r="64" spans="1:6" ht="15.75" customHeight="1" x14ac:dyDescent="0.2">
      <c r="A64" s="218"/>
      <c r="B64" s="214"/>
      <c r="C64" s="215"/>
      <c r="D64" s="215"/>
      <c r="E64" s="215"/>
      <c r="F64" s="215"/>
    </row>
    <row r="65" spans="1:6" ht="15.75" customHeight="1" x14ac:dyDescent="0.2">
      <c r="A65" s="218"/>
      <c r="B65" s="214"/>
      <c r="C65" s="215"/>
      <c r="D65" s="215"/>
      <c r="E65" s="215"/>
      <c r="F65" s="215"/>
    </row>
    <row r="66" spans="1:6" ht="15.75" customHeight="1" x14ac:dyDescent="0.2">
      <c r="A66" s="218"/>
      <c r="B66" s="214"/>
      <c r="C66" s="215"/>
      <c r="D66" s="215"/>
      <c r="E66" s="215"/>
      <c r="F66" s="215"/>
    </row>
    <row r="67" spans="1:6" ht="15.75" customHeight="1" x14ac:dyDescent="0.2">
      <c r="A67" s="218"/>
      <c r="B67" s="214"/>
      <c r="C67" s="215"/>
      <c r="D67" s="215"/>
      <c r="E67" s="215"/>
      <c r="F67" s="215"/>
    </row>
    <row r="68" spans="1:6" ht="15.75" customHeight="1" x14ac:dyDescent="0.2">
      <c r="A68" s="218"/>
      <c r="B68" s="214"/>
      <c r="C68" s="215"/>
      <c r="D68" s="215"/>
      <c r="E68" s="215"/>
      <c r="F68" s="215"/>
    </row>
    <row r="69" spans="1:6" ht="15.75" customHeight="1" x14ac:dyDescent="0.2">
      <c r="A69" s="218"/>
      <c r="B69" s="214"/>
      <c r="C69" s="215"/>
      <c r="D69" s="215"/>
      <c r="E69" s="215"/>
      <c r="F69" s="215"/>
    </row>
    <row r="70" spans="1:6" ht="15.75" customHeight="1" x14ac:dyDescent="0.2">
      <c r="A70" s="218"/>
      <c r="B70" s="214"/>
      <c r="C70" s="215"/>
      <c r="D70" s="215"/>
      <c r="E70" s="215"/>
      <c r="F70" s="215"/>
    </row>
    <row r="71" spans="1:6" ht="15.75" customHeight="1" x14ac:dyDescent="0.2">
      <c r="A71" s="218"/>
      <c r="B71" s="214"/>
      <c r="C71" s="215"/>
      <c r="D71" s="215"/>
      <c r="E71" s="215"/>
      <c r="F71" s="215"/>
    </row>
    <row r="72" spans="1:6" ht="15.75" customHeight="1" x14ac:dyDescent="0.2">
      <c r="A72" s="218"/>
      <c r="B72" s="214"/>
      <c r="C72" s="215"/>
      <c r="D72" s="215"/>
      <c r="E72" s="215"/>
      <c r="F72" s="215"/>
    </row>
    <row r="73" spans="1:6" ht="15.75" customHeight="1" x14ac:dyDescent="0.2">
      <c r="A73" s="218"/>
      <c r="B73" s="214"/>
      <c r="C73" s="215"/>
      <c r="D73" s="215"/>
      <c r="E73" s="215"/>
      <c r="F73" s="215"/>
    </row>
    <row r="74" spans="1:6" ht="15.75" customHeight="1" x14ac:dyDescent="0.2">
      <c r="A74" s="218"/>
      <c r="B74" s="214"/>
      <c r="C74" s="215"/>
      <c r="D74" s="215"/>
      <c r="E74" s="215"/>
      <c r="F74" s="215"/>
    </row>
    <row r="75" spans="1:6" ht="15.75" customHeight="1" x14ac:dyDescent="0.2">
      <c r="A75" s="218"/>
      <c r="B75" s="214"/>
      <c r="C75" s="215"/>
      <c r="D75" s="215"/>
      <c r="E75" s="215"/>
      <c r="F75" s="215"/>
    </row>
    <row r="76" spans="1:6" ht="15.75" customHeight="1" x14ac:dyDescent="0.2">
      <c r="A76" s="218"/>
      <c r="B76" s="214"/>
      <c r="C76" s="215"/>
      <c r="D76" s="215"/>
      <c r="E76" s="215"/>
      <c r="F76" s="215"/>
    </row>
    <row r="77" spans="1:6" ht="15.75" customHeight="1" x14ac:dyDescent="0.2">
      <c r="A77" s="218"/>
      <c r="B77" s="214"/>
      <c r="C77" s="215"/>
      <c r="D77" s="215"/>
      <c r="E77" s="215"/>
      <c r="F77" s="215"/>
    </row>
    <row r="78" spans="1:6" ht="15.75" customHeight="1" x14ac:dyDescent="0.2">
      <c r="A78" s="218"/>
      <c r="B78" s="214"/>
      <c r="C78" s="215"/>
      <c r="D78" s="215"/>
      <c r="E78" s="215"/>
      <c r="F78" s="215"/>
    </row>
    <row r="79" spans="1:6" ht="15.75" customHeight="1" x14ac:dyDescent="0.2">
      <c r="A79" s="218"/>
      <c r="B79" s="214"/>
      <c r="C79" s="215"/>
      <c r="D79" s="215"/>
      <c r="E79" s="215"/>
      <c r="F79" s="215"/>
    </row>
    <row r="80" spans="1:6" ht="15.75" customHeight="1" x14ac:dyDescent="0.2">
      <c r="A80" s="218"/>
      <c r="B80" s="214"/>
      <c r="C80" s="215"/>
      <c r="D80" s="215"/>
      <c r="E80" s="215"/>
      <c r="F80" s="215"/>
    </row>
    <row r="81" spans="1:6" ht="15.75" customHeight="1" x14ac:dyDescent="0.2">
      <c r="A81" s="218"/>
      <c r="B81" s="214"/>
      <c r="C81" s="215"/>
      <c r="D81" s="215"/>
      <c r="E81" s="215"/>
      <c r="F81" s="215"/>
    </row>
    <row r="82" spans="1:6" ht="15.75" customHeight="1" x14ac:dyDescent="0.2">
      <c r="A82" s="218"/>
      <c r="B82" s="214"/>
      <c r="C82" s="215"/>
      <c r="D82" s="215"/>
      <c r="E82" s="215"/>
      <c r="F82" s="215"/>
    </row>
    <row r="83" spans="1:6" ht="15.75" customHeight="1" x14ac:dyDescent="0.2">
      <c r="A83" s="218"/>
      <c r="B83" s="214"/>
      <c r="C83" s="215"/>
      <c r="D83" s="215"/>
      <c r="E83" s="215"/>
      <c r="F83" s="215"/>
    </row>
    <row r="84" spans="1:6" ht="15.75" customHeight="1" x14ac:dyDescent="0.2">
      <c r="A84" s="218"/>
      <c r="B84" s="214"/>
      <c r="C84" s="215"/>
      <c r="D84" s="215"/>
      <c r="E84" s="215"/>
      <c r="F84" s="215"/>
    </row>
    <row r="85" spans="1:6" ht="15.75" customHeight="1" x14ac:dyDescent="0.2">
      <c r="A85" s="218"/>
      <c r="B85" s="214"/>
      <c r="C85" s="215"/>
      <c r="D85" s="215"/>
      <c r="E85" s="215"/>
      <c r="F85" s="215"/>
    </row>
    <row r="86" spans="1:6" ht="15.75" customHeight="1" x14ac:dyDescent="0.2">
      <c r="A86" s="218"/>
      <c r="B86" s="214"/>
      <c r="C86" s="215"/>
      <c r="D86" s="215"/>
      <c r="E86" s="215"/>
      <c r="F86" s="215"/>
    </row>
    <row r="87" spans="1:6" ht="15.75" customHeight="1" x14ac:dyDescent="0.2">
      <c r="A87" s="218"/>
      <c r="B87" s="214"/>
      <c r="C87" s="215"/>
      <c r="D87" s="215"/>
      <c r="E87" s="215"/>
      <c r="F87" s="215"/>
    </row>
    <row r="88" spans="1:6" ht="15.75" customHeight="1" x14ac:dyDescent="0.2">
      <c r="A88" s="218"/>
      <c r="B88" s="214"/>
      <c r="C88" s="215"/>
      <c r="D88" s="215"/>
      <c r="E88" s="215"/>
      <c r="F88" s="215"/>
    </row>
    <row r="89" spans="1:6" ht="15.75" customHeight="1" x14ac:dyDescent="0.2">
      <c r="A89" s="218"/>
      <c r="B89" s="214"/>
      <c r="C89" s="215"/>
      <c r="D89" s="215"/>
      <c r="E89" s="215"/>
      <c r="F89" s="215"/>
    </row>
    <row r="90" spans="1:6" ht="15.75" customHeight="1" x14ac:dyDescent="0.2">
      <c r="A90" s="218"/>
      <c r="B90" s="214"/>
      <c r="C90" s="215"/>
      <c r="D90" s="215"/>
      <c r="E90" s="215"/>
      <c r="F90" s="215"/>
    </row>
    <row r="91" spans="1:6" ht="15.75" customHeight="1" x14ac:dyDescent="0.2">
      <c r="A91" s="218"/>
      <c r="B91" s="214"/>
      <c r="C91" s="215"/>
      <c r="D91" s="215"/>
      <c r="E91" s="215"/>
      <c r="F91" s="215"/>
    </row>
    <row r="92" spans="1:6" ht="15.75" customHeight="1" x14ac:dyDescent="0.2">
      <c r="A92" s="218"/>
      <c r="B92" s="214"/>
      <c r="C92" s="215"/>
      <c r="D92" s="215"/>
      <c r="E92" s="215"/>
      <c r="F92" s="215"/>
    </row>
    <row r="93" spans="1:6" ht="15.75" customHeight="1" x14ac:dyDescent="0.2">
      <c r="A93" s="218"/>
      <c r="B93" s="214"/>
      <c r="C93" s="215"/>
      <c r="D93" s="215"/>
      <c r="E93" s="215"/>
      <c r="F93" s="215"/>
    </row>
    <row r="94" spans="1:6" ht="15.75" customHeight="1" x14ac:dyDescent="0.2">
      <c r="A94" s="218"/>
      <c r="B94" s="214"/>
      <c r="C94" s="215"/>
      <c r="D94" s="215"/>
      <c r="E94" s="215"/>
      <c r="F94" s="215"/>
    </row>
    <row r="95" spans="1:6" ht="15.75" customHeight="1" x14ac:dyDescent="0.2">
      <c r="A95" s="218"/>
      <c r="B95" s="214"/>
      <c r="C95" s="215"/>
      <c r="D95" s="215"/>
      <c r="E95" s="215"/>
      <c r="F95" s="215"/>
    </row>
    <row r="96" spans="1:6" ht="15.75" customHeight="1" x14ac:dyDescent="0.2">
      <c r="A96" s="218"/>
      <c r="B96" s="214"/>
      <c r="C96" s="215"/>
      <c r="D96" s="215"/>
      <c r="E96" s="215"/>
      <c r="F96" s="215"/>
    </row>
    <row r="97" spans="1:6" ht="15.75" customHeight="1" x14ac:dyDescent="0.2">
      <c r="A97" s="218"/>
      <c r="B97" s="214"/>
      <c r="C97" s="215"/>
      <c r="D97" s="215"/>
      <c r="E97" s="215"/>
      <c r="F97" s="215"/>
    </row>
    <row r="98" spans="1:6" ht="15.75" customHeight="1" x14ac:dyDescent="0.2">
      <c r="A98" s="218"/>
      <c r="B98" s="214"/>
      <c r="C98" s="215"/>
      <c r="D98" s="215"/>
      <c r="E98" s="215"/>
      <c r="F98" s="215"/>
    </row>
    <row r="99" spans="1:6" ht="15.75" customHeight="1" x14ac:dyDescent="0.2">
      <c r="A99" s="218"/>
      <c r="B99" s="214"/>
      <c r="C99" s="215"/>
      <c r="D99" s="215"/>
      <c r="E99" s="215"/>
      <c r="F99" s="215"/>
    </row>
    <row r="100" spans="1:6" ht="15.75" customHeight="1" x14ac:dyDescent="0.2">
      <c r="A100" s="218"/>
      <c r="B100" s="214"/>
      <c r="C100" s="215"/>
      <c r="D100" s="215"/>
      <c r="E100" s="215"/>
      <c r="F100" s="215"/>
    </row>
    <row r="101" spans="1:6" ht="15.75" customHeight="1" x14ac:dyDescent="0.2">
      <c r="A101" s="218"/>
      <c r="B101" s="214"/>
      <c r="C101" s="215"/>
      <c r="D101" s="215"/>
      <c r="E101" s="215"/>
      <c r="F101" s="215"/>
    </row>
  </sheetData>
  <mergeCells count="9">
    <mergeCell ref="A1:F1"/>
    <mergeCell ref="C4:C5"/>
    <mergeCell ref="D4:D5"/>
    <mergeCell ref="E4:E5"/>
    <mergeCell ref="F4:F5"/>
    <mergeCell ref="C3:D3"/>
    <mergeCell ref="E3:F3"/>
    <mergeCell ref="B3:B5"/>
    <mergeCell ref="A3:A5"/>
  </mergeCells>
  <pageMargins left="1.4566929133858268" right="0.70866141732283472" top="0.39370078740157483" bottom="0.31496062992125984" header="0" footer="0"/>
  <pageSetup scale="8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01"/>
  <sheetViews>
    <sheetView view="pageBreakPreview" zoomScale="60" zoomScaleNormal="100" workbookViewId="0">
      <pane xSplit="2" ySplit="5" topLeftCell="E30" activePane="bottomRight" state="frozen"/>
      <selection pane="topRight" activeCell="C1" sqref="C1"/>
      <selection pane="bottomLeft" activeCell="A6" sqref="A6"/>
      <selection pane="bottomRight" activeCell="F59" sqref="F59"/>
    </sheetView>
  </sheetViews>
  <sheetFormatPr defaultColWidth="14.42578125" defaultRowHeight="15" customHeight="1" x14ac:dyDescent="0.2"/>
  <cols>
    <col min="1" max="1" width="6" style="106" customWidth="1"/>
    <col min="2" max="2" width="24.42578125" style="106" customWidth="1"/>
    <col min="3" max="4" width="9.140625" style="106" hidden="1" customWidth="1"/>
    <col min="5" max="5" width="10.85546875" style="106" customWidth="1"/>
    <col min="6" max="6" width="10" style="106" customWidth="1"/>
    <col min="7" max="7" width="6.5703125" style="106" customWidth="1"/>
    <col min="8" max="8" width="8.42578125" style="106" customWidth="1"/>
    <col min="9" max="9" width="5.85546875" style="106" customWidth="1"/>
    <col min="10" max="10" width="7.85546875" style="106" customWidth="1"/>
    <col min="11" max="11" width="8.42578125" style="106" customWidth="1"/>
    <col min="12" max="12" width="9.85546875" style="106" customWidth="1"/>
    <col min="13" max="13" width="9" style="106" customWidth="1"/>
    <col min="14" max="14" width="9.140625" style="106" customWidth="1"/>
    <col min="15" max="16384" width="14.42578125" style="106"/>
  </cols>
  <sheetData>
    <row r="1" spans="1:14" ht="19.5" customHeight="1" x14ac:dyDescent="0.2">
      <c r="A1" s="467" t="s">
        <v>1064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</row>
    <row r="2" spans="1:14" ht="15" customHeight="1" x14ac:dyDescent="0.2">
      <c r="A2" s="208"/>
      <c r="B2" s="468" t="s">
        <v>76</v>
      </c>
      <c r="C2" s="370"/>
      <c r="D2" s="228"/>
      <c r="E2" s="201"/>
      <c r="F2" s="201"/>
      <c r="G2" s="201"/>
      <c r="H2" s="201"/>
      <c r="I2" s="201"/>
      <c r="J2" s="201"/>
      <c r="K2" s="469" t="s">
        <v>173</v>
      </c>
      <c r="L2" s="370"/>
      <c r="M2" s="201"/>
      <c r="N2" s="201"/>
    </row>
    <row r="3" spans="1:14" ht="84.75" customHeight="1" x14ac:dyDescent="0.2">
      <c r="A3" s="129" t="s">
        <v>174</v>
      </c>
      <c r="B3" s="129" t="s">
        <v>175</v>
      </c>
      <c r="C3" s="371" t="s">
        <v>176</v>
      </c>
      <c r="D3" s="373"/>
      <c r="E3" s="371" t="s">
        <v>177</v>
      </c>
      <c r="F3" s="373"/>
      <c r="G3" s="371" t="s">
        <v>969</v>
      </c>
      <c r="H3" s="373"/>
      <c r="I3" s="371" t="s">
        <v>178</v>
      </c>
      <c r="J3" s="373"/>
      <c r="K3" s="371" t="s">
        <v>179</v>
      </c>
      <c r="L3" s="373"/>
      <c r="M3" s="371" t="s">
        <v>970</v>
      </c>
      <c r="N3" s="373"/>
    </row>
    <row r="4" spans="1:14" ht="12.75" customHeight="1" x14ac:dyDescent="0.2">
      <c r="A4" s="241">
        <v>1</v>
      </c>
      <c r="B4" s="129">
        <v>2</v>
      </c>
      <c r="C4" s="371">
        <v>3</v>
      </c>
      <c r="D4" s="373"/>
      <c r="E4" s="371">
        <v>3</v>
      </c>
      <c r="F4" s="373"/>
      <c r="G4" s="371">
        <v>4</v>
      </c>
      <c r="H4" s="373"/>
      <c r="I4" s="371">
        <v>5</v>
      </c>
      <c r="J4" s="373"/>
      <c r="K4" s="371">
        <v>6</v>
      </c>
      <c r="L4" s="373"/>
      <c r="M4" s="371">
        <v>7</v>
      </c>
      <c r="N4" s="373"/>
    </row>
    <row r="5" spans="1:14" ht="19.5" customHeight="1" x14ac:dyDescent="0.2">
      <c r="A5" s="241"/>
      <c r="B5" s="241" t="s">
        <v>180</v>
      </c>
      <c r="C5" s="241" t="s">
        <v>85</v>
      </c>
      <c r="D5" s="241" t="s">
        <v>86</v>
      </c>
      <c r="E5" s="241" t="s">
        <v>85</v>
      </c>
      <c r="F5" s="241" t="s">
        <v>126</v>
      </c>
      <c r="G5" s="241" t="s">
        <v>85</v>
      </c>
      <c r="H5" s="241" t="s">
        <v>126</v>
      </c>
      <c r="I5" s="241" t="s">
        <v>85</v>
      </c>
      <c r="J5" s="241" t="s">
        <v>126</v>
      </c>
      <c r="K5" s="241" t="s">
        <v>85</v>
      </c>
      <c r="L5" s="241" t="s">
        <v>126</v>
      </c>
      <c r="M5" s="129" t="s">
        <v>94</v>
      </c>
      <c r="N5" s="241" t="s">
        <v>126</v>
      </c>
    </row>
    <row r="6" spans="1:14" ht="12.75" customHeight="1" x14ac:dyDescent="0.2">
      <c r="A6" s="162">
        <v>1</v>
      </c>
      <c r="B6" s="130" t="s">
        <v>7</v>
      </c>
      <c r="C6" s="229"/>
      <c r="D6" s="230"/>
      <c r="E6" s="231">
        <v>129</v>
      </c>
      <c r="F6" s="231">
        <v>1442.31</v>
      </c>
      <c r="G6" s="231">
        <v>53</v>
      </c>
      <c r="H6" s="231">
        <v>467.27</v>
      </c>
      <c r="I6" s="231">
        <v>0</v>
      </c>
      <c r="J6" s="231">
        <v>0</v>
      </c>
      <c r="K6" s="232">
        <f>'Pri Sec_outstanding_6'!E6+NPS_OS_8!E6</f>
        <v>4623</v>
      </c>
      <c r="L6" s="232">
        <f>'Pri Sec_outstanding_6'!F6+NPS_OS_8!F6</f>
        <v>28850.039999999994</v>
      </c>
      <c r="M6" s="232">
        <v>1763</v>
      </c>
      <c r="N6" s="232">
        <v>10618.509999999998</v>
      </c>
    </row>
    <row r="7" spans="1:14" ht="12.75" customHeight="1" x14ac:dyDescent="0.2">
      <c r="A7" s="162">
        <v>2</v>
      </c>
      <c r="B7" s="130" t="s">
        <v>8</v>
      </c>
      <c r="C7" s="229"/>
      <c r="D7" s="230"/>
      <c r="E7" s="231">
        <v>129</v>
      </c>
      <c r="F7" s="231">
        <v>900.40000000000009</v>
      </c>
      <c r="G7" s="231">
        <v>49</v>
      </c>
      <c r="H7" s="231">
        <v>248.23</v>
      </c>
      <c r="I7" s="231">
        <v>0</v>
      </c>
      <c r="J7" s="231">
        <v>0</v>
      </c>
      <c r="K7" s="232">
        <f>'Pri Sec_outstanding_6'!E7+NPS_OS_8!E7</f>
        <v>6409</v>
      </c>
      <c r="L7" s="232">
        <f>'Pri Sec_outstanding_6'!F7+NPS_OS_8!F7</f>
        <v>18318.110000000008</v>
      </c>
      <c r="M7" s="232">
        <v>2507</v>
      </c>
      <c r="N7" s="232">
        <v>6817.2199999999966</v>
      </c>
    </row>
    <row r="8" spans="1:14" ht="12.75" customHeight="1" x14ac:dyDescent="0.2">
      <c r="A8" s="162">
        <v>3</v>
      </c>
      <c r="B8" s="130" t="s">
        <v>9</v>
      </c>
      <c r="C8" s="229"/>
      <c r="D8" s="230"/>
      <c r="E8" s="231">
        <v>1157</v>
      </c>
      <c r="F8" s="231">
        <v>5851.7100000000009</v>
      </c>
      <c r="G8" s="231">
        <v>489</v>
      </c>
      <c r="H8" s="231">
        <v>2295.0800000000008</v>
      </c>
      <c r="I8" s="231">
        <v>0</v>
      </c>
      <c r="J8" s="231">
        <v>0</v>
      </c>
      <c r="K8" s="232">
        <f>'Pri Sec_outstanding_6'!E8+NPS_OS_8!E8</f>
        <v>1264</v>
      </c>
      <c r="L8" s="232">
        <f>'Pri Sec_outstanding_6'!F8+NPS_OS_8!F8</f>
        <v>6521.1399999999994</v>
      </c>
      <c r="M8" s="232">
        <v>489</v>
      </c>
      <c r="N8" s="232">
        <v>2295.0800000000008</v>
      </c>
    </row>
    <row r="9" spans="1:14" ht="12.75" customHeight="1" x14ac:dyDescent="0.2">
      <c r="A9" s="162">
        <v>4</v>
      </c>
      <c r="B9" s="130" t="s">
        <v>10</v>
      </c>
      <c r="C9" s="229"/>
      <c r="D9" s="230"/>
      <c r="E9" s="231">
        <v>121</v>
      </c>
      <c r="F9" s="231">
        <v>367.65999999999991</v>
      </c>
      <c r="G9" s="231">
        <v>51</v>
      </c>
      <c r="H9" s="231">
        <v>159.07</v>
      </c>
      <c r="I9" s="231">
        <v>0</v>
      </c>
      <c r="J9" s="231">
        <v>0</v>
      </c>
      <c r="K9" s="232">
        <f>'Pri Sec_outstanding_6'!E9+NPS_OS_8!E9</f>
        <v>4641</v>
      </c>
      <c r="L9" s="232">
        <f>'Pri Sec_outstanding_6'!F9+NPS_OS_8!F9</f>
        <v>20844.289999999994</v>
      </c>
      <c r="M9" s="232">
        <v>1788</v>
      </c>
      <c r="N9" s="232">
        <v>8071.2699999999986</v>
      </c>
    </row>
    <row r="10" spans="1:14" ht="12.75" customHeight="1" x14ac:dyDescent="0.2">
      <c r="A10" s="162">
        <v>5</v>
      </c>
      <c r="B10" s="130" t="s">
        <v>11</v>
      </c>
      <c r="C10" s="229"/>
      <c r="D10" s="230"/>
      <c r="E10" s="231">
        <v>100</v>
      </c>
      <c r="F10" s="231">
        <v>847.64999999999986</v>
      </c>
      <c r="G10" s="231">
        <v>39</v>
      </c>
      <c r="H10" s="231">
        <v>313.29000000000002</v>
      </c>
      <c r="I10" s="231">
        <v>0</v>
      </c>
      <c r="J10" s="231">
        <v>0</v>
      </c>
      <c r="K10" s="232">
        <f>'Pri Sec_outstanding_6'!E10+NPS_OS_8!E10</f>
        <v>6674</v>
      </c>
      <c r="L10" s="232">
        <f>'Pri Sec_outstanding_6'!F10+NPS_OS_8!F10</f>
        <v>23705.739999999994</v>
      </c>
      <c r="M10" s="232">
        <v>2450</v>
      </c>
      <c r="N10" s="232">
        <v>7983.33</v>
      </c>
    </row>
    <row r="11" spans="1:14" ht="12.75" customHeight="1" x14ac:dyDescent="0.2">
      <c r="A11" s="162">
        <v>6</v>
      </c>
      <c r="B11" s="130" t="s">
        <v>12</v>
      </c>
      <c r="C11" s="229"/>
      <c r="D11" s="230"/>
      <c r="E11" s="231">
        <v>24</v>
      </c>
      <c r="F11" s="231">
        <v>270.03000000000003</v>
      </c>
      <c r="G11" s="231">
        <v>6</v>
      </c>
      <c r="H11" s="231">
        <v>34.129999999999995</v>
      </c>
      <c r="I11" s="231">
        <v>0</v>
      </c>
      <c r="J11" s="231">
        <v>0</v>
      </c>
      <c r="K11" s="232">
        <f>'Pri Sec_outstanding_6'!E11+NPS_OS_8!E11</f>
        <v>1853</v>
      </c>
      <c r="L11" s="232">
        <f>'Pri Sec_outstanding_6'!F11+NPS_OS_8!F11</f>
        <v>8514.58</v>
      </c>
      <c r="M11" s="232">
        <v>625</v>
      </c>
      <c r="N11" s="232">
        <v>3049.1700000000014</v>
      </c>
    </row>
    <row r="12" spans="1:14" ht="12.75" customHeight="1" x14ac:dyDescent="0.2">
      <c r="A12" s="162">
        <v>7</v>
      </c>
      <c r="B12" s="130" t="s">
        <v>13</v>
      </c>
      <c r="C12" s="229"/>
      <c r="D12" s="230"/>
      <c r="E12" s="231">
        <v>3</v>
      </c>
      <c r="F12" s="231">
        <v>19.5</v>
      </c>
      <c r="G12" s="231">
        <v>1</v>
      </c>
      <c r="H12" s="231">
        <v>2</v>
      </c>
      <c r="I12" s="231">
        <v>0</v>
      </c>
      <c r="J12" s="231">
        <v>0</v>
      </c>
      <c r="K12" s="232">
        <f>'Pri Sec_outstanding_6'!E12+NPS_OS_8!E12</f>
        <v>309</v>
      </c>
      <c r="L12" s="232">
        <f>'Pri Sec_outstanding_6'!F12+NPS_OS_8!F12</f>
        <v>1107.6199999999997</v>
      </c>
      <c r="M12" s="232">
        <v>122</v>
      </c>
      <c r="N12" s="232">
        <v>403.13000000000005</v>
      </c>
    </row>
    <row r="13" spans="1:14" ht="12.75" customHeight="1" x14ac:dyDescent="0.2">
      <c r="A13" s="162">
        <v>8</v>
      </c>
      <c r="B13" s="130" t="s">
        <v>971</v>
      </c>
      <c r="C13" s="229"/>
      <c r="D13" s="230"/>
      <c r="E13" s="231">
        <v>3</v>
      </c>
      <c r="F13" s="231">
        <v>26.740000000000002</v>
      </c>
      <c r="G13" s="231">
        <v>0</v>
      </c>
      <c r="H13" s="231">
        <v>0</v>
      </c>
      <c r="I13" s="231">
        <v>0</v>
      </c>
      <c r="J13" s="231">
        <v>0</v>
      </c>
      <c r="K13" s="232">
        <f>'Pri Sec_outstanding_6'!E13+NPS_OS_8!E13</f>
        <v>144</v>
      </c>
      <c r="L13" s="232">
        <f>'Pri Sec_outstanding_6'!F13+NPS_OS_8!F13</f>
        <v>729.64</v>
      </c>
      <c r="M13" s="232">
        <v>58</v>
      </c>
      <c r="N13" s="232">
        <v>254.93999999999997</v>
      </c>
    </row>
    <row r="14" spans="1:14" ht="12.75" customHeight="1" x14ac:dyDescent="0.2">
      <c r="A14" s="162">
        <v>9</v>
      </c>
      <c r="B14" s="130" t="s">
        <v>14</v>
      </c>
      <c r="C14" s="229"/>
      <c r="D14" s="230"/>
      <c r="E14" s="231">
        <v>142</v>
      </c>
      <c r="F14" s="231">
        <v>1840.62</v>
      </c>
      <c r="G14" s="231">
        <v>58</v>
      </c>
      <c r="H14" s="231">
        <v>750.83000000000015</v>
      </c>
      <c r="I14" s="231">
        <v>0</v>
      </c>
      <c r="J14" s="231">
        <v>0</v>
      </c>
      <c r="K14" s="232">
        <f>'Pri Sec_outstanding_6'!E14+NPS_OS_8!E14</f>
        <v>6809</v>
      </c>
      <c r="L14" s="232">
        <f>'Pri Sec_outstanding_6'!F14+NPS_OS_8!F14</f>
        <v>33449.140000000007</v>
      </c>
      <c r="M14" s="232">
        <v>2488</v>
      </c>
      <c r="N14" s="232">
        <v>12923.659999999996</v>
      </c>
    </row>
    <row r="15" spans="1:14" ht="12.75" customHeight="1" x14ac:dyDescent="0.2">
      <c r="A15" s="162">
        <v>10</v>
      </c>
      <c r="B15" s="130" t="s">
        <v>15</v>
      </c>
      <c r="C15" s="229"/>
      <c r="D15" s="230"/>
      <c r="E15" s="231">
        <v>904</v>
      </c>
      <c r="F15" s="231">
        <v>2977.5800000000027</v>
      </c>
      <c r="G15" s="231">
        <v>347</v>
      </c>
      <c r="H15" s="231">
        <v>1177.1000000000001</v>
      </c>
      <c r="I15" s="231">
        <v>0</v>
      </c>
      <c r="J15" s="231">
        <v>0</v>
      </c>
      <c r="K15" s="232">
        <f>'Pri Sec_outstanding_6'!E15+NPS_OS_8!E15</f>
        <v>22870</v>
      </c>
      <c r="L15" s="232">
        <f>'Pri Sec_outstanding_6'!F15+NPS_OS_8!F15</f>
        <v>99689.279999999999</v>
      </c>
      <c r="M15" s="232">
        <v>8145</v>
      </c>
      <c r="N15" s="232">
        <v>43331.909999999974</v>
      </c>
    </row>
    <row r="16" spans="1:14" ht="12.75" customHeight="1" x14ac:dyDescent="0.2">
      <c r="A16" s="162">
        <v>11</v>
      </c>
      <c r="B16" s="130" t="s">
        <v>16</v>
      </c>
      <c r="C16" s="229"/>
      <c r="D16" s="230"/>
      <c r="E16" s="231">
        <v>30</v>
      </c>
      <c r="F16" s="231">
        <v>344.7</v>
      </c>
      <c r="G16" s="231">
        <v>10</v>
      </c>
      <c r="H16" s="231">
        <v>152.89999999999998</v>
      </c>
      <c r="I16" s="231">
        <v>0</v>
      </c>
      <c r="J16" s="231">
        <v>0</v>
      </c>
      <c r="K16" s="232">
        <f>'Pri Sec_outstanding_6'!E16+NPS_OS_8!E16</f>
        <v>1340</v>
      </c>
      <c r="L16" s="232">
        <f>'Pri Sec_outstanding_6'!F16+NPS_OS_8!F16</f>
        <v>3986.0599999999986</v>
      </c>
      <c r="M16" s="232">
        <v>531</v>
      </c>
      <c r="N16" s="232">
        <v>1786.7799999999993</v>
      </c>
    </row>
    <row r="17" spans="1:14" ht="12.75" customHeight="1" x14ac:dyDescent="0.2">
      <c r="A17" s="162">
        <v>12</v>
      </c>
      <c r="B17" s="130" t="s">
        <v>17</v>
      </c>
      <c r="C17" s="229"/>
      <c r="D17" s="230"/>
      <c r="E17" s="231">
        <v>240</v>
      </c>
      <c r="F17" s="231">
        <v>3533.0099999999993</v>
      </c>
      <c r="G17" s="231">
        <v>91</v>
      </c>
      <c r="H17" s="231">
        <v>1634.7400000000002</v>
      </c>
      <c r="I17" s="231">
        <v>0</v>
      </c>
      <c r="J17" s="231">
        <v>0</v>
      </c>
      <c r="K17" s="232">
        <f>'Pri Sec_outstanding_6'!E17+NPS_OS_8!E17</f>
        <v>4750</v>
      </c>
      <c r="L17" s="232">
        <f>'Pri Sec_outstanding_6'!F17+NPS_OS_8!F17</f>
        <v>22150.790000000008</v>
      </c>
      <c r="M17" s="232">
        <v>1727</v>
      </c>
      <c r="N17" s="232">
        <v>7440.3200000000015</v>
      </c>
    </row>
    <row r="18" spans="1:14" s="151" customFormat="1" ht="12.75" customHeight="1" x14ac:dyDescent="0.2">
      <c r="A18" s="153"/>
      <c r="B18" s="137" t="s">
        <v>18</v>
      </c>
      <c r="C18" s="190"/>
      <c r="D18" s="233"/>
      <c r="E18" s="234">
        <f>SUM(E6:E17)</f>
        <v>2982</v>
      </c>
      <c r="F18" s="234">
        <f>SUM(F6:F17)</f>
        <v>18421.910000000003</v>
      </c>
      <c r="G18" s="234">
        <f t="shared" ref="G18:N18" si="0">SUM(G6:G17)</f>
        <v>1194</v>
      </c>
      <c r="H18" s="234">
        <f t="shared" si="0"/>
        <v>7234.6400000000012</v>
      </c>
      <c r="I18" s="234">
        <f t="shared" si="0"/>
        <v>0</v>
      </c>
      <c r="J18" s="234">
        <f t="shared" si="0"/>
        <v>0</v>
      </c>
      <c r="K18" s="240">
        <f>'Pri Sec_outstanding_6'!E18+NPS_OS_8!E18</f>
        <v>61686</v>
      </c>
      <c r="L18" s="240">
        <f>'Pri Sec_outstanding_6'!F18+NPS_OS_8!F18</f>
        <v>267866.43</v>
      </c>
      <c r="M18" s="234">
        <f t="shared" si="0"/>
        <v>22693</v>
      </c>
      <c r="N18" s="234">
        <f t="shared" si="0"/>
        <v>104975.31999999998</v>
      </c>
    </row>
    <row r="19" spans="1:14" ht="12.75" customHeight="1" x14ac:dyDescent="0.2">
      <c r="A19" s="162">
        <v>13</v>
      </c>
      <c r="B19" s="130" t="s">
        <v>19</v>
      </c>
      <c r="C19" s="229"/>
      <c r="D19" s="230"/>
      <c r="E19" s="231">
        <v>1252</v>
      </c>
      <c r="F19" s="231">
        <v>15592.669999999998</v>
      </c>
      <c r="G19" s="231">
        <v>410</v>
      </c>
      <c r="H19" s="231">
        <v>5096.91</v>
      </c>
      <c r="I19" s="231">
        <v>0</v>
      </c>
      <c r="J19" s="231">
        <v>0</v>
      </c>
      <c r="K19" s="232">
        <f>'Pri Sec_outstanding_6'!E19+NPS_OS_8!E19</f>
        <v>1344</v>
      </c>
      <c r="L19" s="232">
        <f>'Pri Sec_outstanding_6'!F19+NPS_OS_8!F19</f>
        <v>11946.669999999998</v>
      </c>
      <c r="M19" s="232">
        <v>410</v>
      </c>
      <c r="N19" s="232">
        <v>3481.68</v>
      </c>
    </row>
    <row r="20" spans="1:14" ht="12.75" customHeight="1" x14ac:dyDescent="0.2">
      <c r="A20" s="162">
        <v>14</v>
      </c>
      <c r="B20" s="130" t="s">
        <v>20</v>
      </c>
      <c r="C20" s="229"/>
      <c r="D20" s="230"/>
      <c r="E20" s="231">
        <v>0</v>
      </c>
      <c r="F20" s="231">
        <v>0</v>
      </c>
      <c r="G20" s="231">
        <v>0</v>
      </c>
      <c r="H20" s="231">
        <v>0</v>
      </c>
      <c r="I20" s="231">
        <v>0</v>
      </c>
      <c r="J20" s="231">
        <v>0</v>
      </c>
      <c r="K20" s="232">
        <f>'Pri Sec_outstanding_6'!E20+NPS_OS_8!E20</f>
        <v>0</v>
      </c>
      <c r="L20" s="232">
        <f>'Pri Sec_outstanding_6'!F20+NPS_OS_8!F20</f>
        <v>0</v>
      </c>
      <c r="M20" s="232">
        <v>0</v>
      </c>
      <c r="N20" s="232">
        <v>0</v>
      </c>
    </row>
    <row r="21" spans="1:14" ht="12.75" customHeight="1" x14ac:dyDescent="0.2">
      <c r="A21" s="162">
        <v>15</v>
      </c>
      <c r="B21" s="130" t="s">
        <v>21</v>
      </c>
      <c r="C21" s="229"/>
      <c r="D21" s="230"/>
      <c r="E21" s="231">
        <v>0</v>
      </c>
      <c r="F21" s="231">
        <v>0</v>
      </c>
      <c r="G21" s="231">
        <v>0</v>
      </c>
      <c r="H21" s="231">
        <v>0</v>
      </c>
      <c r="I21" s="231">
        <v>0</v>
      </c>
      <c r="J21" s="231">
        <v>0</v>
      </c>
      <c r="K21" s="232">
        <f>'Pri Sec_outstanding_6'!E21+NPS_OS_8!E21</f>
        <v>0</v>
      </c>
      <c r="L21" s="232">
        <f>'Pri Sec_outstanding_6'!F21+NPS_OS_8!F21</f>
        <v>0</v>
      </c>
      <c r="M21" s="232">
        <v>0</v>
      </c>
      <c r="N21" s="232">
        <v>0</v>
      </c>
    </row>
    <row r="22" spans="1:14" ht="12.75" customHeight="1" x14ac:dyDescent="0.2">
      <c r="A22" s="162">
        <v>16</v>
      </c>
      <c r="B22" s="235" t="s">
        <v>22</v>
      </c>
      <c r="C22" s="236"/>
      <c r="D22" s="237"/>
      <c r="E22" s="238">
        <v>0</v>
      </c>
      <c r="F22" s="238">
        <v>0</v>
      </c>
      <c r="G22" s="238">
        <v>0</v>
      </c>
      <c r="H22" s="238">
        <v>0</v>
      </c>
      <c r="I22" s="238"/>
      <c r="J22" s="238"/>
      <c r="K22" s="232">
        <f>'Pri Sec_outstanding_6'!E22+NPS_OS_8!E22</f>
        <v>5</v>
      </c>
      <c r="L22" s="232">
        <f>'Pri Sec_outstanding_6'!F22+NPS_OS_8!F22</f>
        <v>63.97</v>
      </c>
      <c r="M22" s="239">
        <v>3</v>
      </c>
      <c r="N22" s="239">
        <v>19.53</v>
      </c>
    </row>
    <row r="23" spans="1:14" ht="12.75" customHeight="1" x14ac:dyDescent="0.2">
      <c r="A23" s="162">
        <v>17</v>
      </c>
      <c r="B23" s="235" t="s">
        <v>23</v>
      </c>
      <c r="C23" s="236"/>
      <c r="D23" s="237"/>
      <c r="E23" s="238">
        <v>6</v>
      </c>
      <c r="F23" s="238">
        <v>45.19</v>
      </c>
      <c r="G23" s="238">
        <v>2</v>
      </c>
      <c r="H23" s="238">
        <v>36.9</v>
      </c>
      <c r="I23" s="238">
        <v>0</v>
      </c>
      <c r="J23" s="238">
        <v>0</v>
      </c>
      <c r="K23" s="232">
        <f>'Pri Sec_outstanding_6'!E23+NPS_OS_8!E23</f>
        <v>48</v>
      </c>
      <c r="L23" s="232">
        <f>'Pri Sec_outstanding_6'!F23+NPS_OS_8!F23</f>
        <v>93.28</v>
      </c>
      <c r="M23" s="239">
        <v>17</v>
      </c>
      <c r="N23" s="239">
        <v>63.690000000000005</v>
      </c>
    </row>
    <row r="24" spans="1:14" ht="12.75" customHeight="1" x14ac:dyDescent="0.2">
      <c r="A24" s="162">
        <v>18</v>
      </c>
      <c r="B24" s="130" t="s">
        <v>854</v>
      </c>
      <c r="C24" s="229"/>
      <c r="D24" s="230"/>
      <c r="E24" s="231">
        <v>0</v>
      </c>
      <c r="F24" s="231">
        <v>0</v>
      </c>
      <c r="G24" s="231">
        <v>0</v>
      </c>
      <c r="H24" s="231">
        <v>0</v>
      </c>
      <c r="I24" s="231">
        <v>0</v>
      </c>
      <c r="J24" s="231">
        <v>0</v>
      </c>
      <c r="K24" s="232">
        <f>'Pri Sec_outstanding_6'!E24+NPS_OS_8!E24</f>
        <v>2</v>
      </c>
      <c r="L24" s="232">
        <f>'Pri Sec_outstanding_6'!F24+NPS_OS_8!F24</f>
        <v>6.99</v>
      </c>
      <c r="M24" s="232">
        <v>0</v>
      </c>
      <c r="N24" s="232">
        <v>0</v>
      </c>
    </row>
    <row r="25" spans="1:14" ht="12.75" customHeight="1" x14ac:dyDescent="0.2">
      <c r="A25" s="162">
        <v>19</v>
      </c>
      <c r="B25" s="130" t="s">
        <v>25</v>
      </c>
      <c r="C25" s="229"/>
      <c r="D25" s="230"/>
      <c r="E25" s="231">
        <v>0</v>
      </c>
      <c r="F25" s="231">
        <v>0</v>
      </c>
      <c r="G25" s="231">
        <v>0</v>
      </c>
      <c r="H25" s="231">
        <v>0</v>
      </c>
      <c r="I25" s="231">
        <v>0</v>
      </c>
      <c r="J25" s="231">
        <v>0</v>
      </c>
      <c r="K25" s="232">
        <f>'Pri Sec_outstanding_6'!E25+NPS_OS_8!E25</f>
        <v>17</v>
      </c>
      <c r="L25" s="232">
        <f>'Pri Sec_outstanding_6'!F25+NPS_OS_8!F25</f>
        <v>140.43</v>
      </c>
      <c r="M25" s="232">
        <v>8</v>
      </c>
      <c r="N25" s="232">
        <v>49.68</v>
      </c>
    </row>
    <row r="26" spans="1:14" ht="12.75" customHeight="1" x14ac:dyDescent="0.2">
      <c r="A26" s="162">
        <v>20</v>
      </c>
      <c r="B26" s="130" t="s">
        <v>26</v>
      </c>
      <c r="C26" s="229"/>
      <c r="D26" s="230"/>
      <c r="E26" s="231">
        <v>0</v>
      </c>
      <c r="F26" s="231">
        <v>0</v>
      </c>
      <c r="G26" s="231">
        <v>0</v>
      </c>
      <c r="H26" s="231">
        <v>0</v>
      </c>
      <c r="I26" s="231">
        <v>0</v>
      </c>
      <c r="J26" s="231">
        <v>0</v>
      </c>
      <c r="K26" s="232">
        <f>'Pri Sec_outstanding_6'!E26+NPS_OS_8!E26</f>
        <v>1496</v>
      </c>
      <c r="L26" s="232">
        <f>'Pri Sec_outstanding_6'!F26+NPS_OS_8!F26</f>
        <v>3143.3200000000015</v>
      </c>
      <c r="M26" s="232">
        <v>0</v>
      </c>
      <c r="N26" s="232">
        <v>0</v>
      </c>
    </row>
    <row r="27" spans="1:14" ht="12.75" customHeight="1" x14ac:dyDescent="0.2">
      <c r="A27" s="162">
        <v>21</v>
      </c>
      <c r="B27" s="130" t="s">
        <v>27</v>
      </c>
      <c r="C27" s="229"/>
      <c r="D27" s="230"/>
      <c r="E27" s="231">
        <v>71</v>
      </c>
      <c r="F27" s="231">
        <v>973.44999999999982</v>
      </c>
      <c r="G27" s="231">
        <v>28</v>
      </c>
      <c r="H27" s="231">
        <v>455.07000000000011</v>
      </c>
      <c r="I27" s="231">
        <v>0</v>
      </c>
      <c r="J27" s="231">
        <v>0</v>
      </c>
      <c r="K27" s="232">
        <f>'Pri Sec_outstanding_6'!E27+NPS_OS_8!E27</f>
        <v>745</v>
      </c>
      <c r="L27" s="232">
        <f>'Pri Sec_outstanding_6'!F27+NPS_OS_8!F27</f>
        <v>7993.4899999999989</v>
      </c>
      <c r="M27" s="232">
        <v>304</v>
      </c>
      <c r="N27" s="232">
        <v>1738.34</v>
      </c>
    </row>
    <row r="28" spans="1:14" ht="12.75" customHeight="1" x14ac:dyDescent="0.2">
      <c r="A28" s="162">
        <v>22</v>
      </c>
      <c r="B28" s="130" t="s">
        <v>28</v>
      </c>
      <c r="C28" s="230"/>
      <c r="D28" s="230"/>
      <c r="E28" s="232">
        <v>28</v>
      </c>
      <c r="F28" s="232">
        <v>776.56999999999994</v>
      </c>
      <c r="G28" s="232">
        <v>15</v>
      </c>
      <c r="H28" s="232">
        <v>493.58</v>
      </c>
      <c r="I28" s="232">
        <v>0</v>
      </c>
      <c r="J28" s="232">
        <v>0</v>
      </c>
      <c r="K28" s="232">
        <f>'Pri Sec_outstanding_6'!E28+NPS_OS_8!E28</f>
        <v>796</v>
      </c>
      <c r="L28" s="232">
        <f>'Pri Sec_outstanding_6'!F28+NPS_OS_8!F28</f>
        <v>4645.2</v>
      </c>
      <c r="M28" s="232">
        <v>287</v>
      </c>
      <c r="N28" s="232">
        <v>1073.68</v>
      </c>
    </row>
    <row r="29" spans="1:14" ht="12.75" customHeight="1" x14ac:dyDescent="0.2">
      <c r="A29" s="162">
        <v>23</v>
      </c>
      <c r="B29" s="130" t="s">
        <v>1003</v>
      </c>
      <c r="C29" s="230"/>
      <c r="D29" s="230"/>
      <c r="E29" s="232">
        <v>0</v>
      </c>
      <c r="F29" s="232">
        <v>0</v>
      </c>
      <c r="G29" s="232">
        <v>0</v>
      </c>
      <c r="H29" s="232">
        <v>0</v>
      </c>
      <c r="I29" s="232">
        <v>0</v>
      </c>
      <c r="J29" s="232">
        <v>0</v>
      </c>
      <c r="K29" s="232">
        <f>'Pri Sec_outstanding_6'!E29+NPS_OS_8!E29</f>
        <v>270</v>
      </c>
      <c r="L29" s="232">
        <f>'Pri Sec_outstanding_6'!F29+NPS_OS_8!F29</f>
        <v>6652.1100000000006</v>
      </c>
      <c r="M29" s="232">
        <v>0</v>
      </c>
      <c r="N29" s="232">
        <v>0</v>
      </c>
    </row>
    <row r="30" spans="1:14" ht="12.75" customHeight="1" x14ac:dyDescent="0.2">
      <c r="A30" s="162">
        <v>24</v>
      </c>
      <c r="B30" s="130" t="s">
        <v>30</v>
      </c>
      <c r="C30" s="230"/>
      <c r="D30" s="230"/>
      <c r="E30" s="232">
        <v>0</v>
      </c>
      <c r="F30" s="232">
        <v>0</v>
      </c>
      <c r="G30" s="232">
        <v>0</v>
      </c>
      <c r="H30" s="232">
        <v>0</v>
      </c>
      <c r="I30" s="232">
        <v>0</v>
      </c>
      <c r="J30" s="232">
        <v>0</v>
      </c>
      <c r="K30" s="232">
        <f>'Pri Sec_outstanding_6'!E30+NPS_OS_8!E30</f>
        <v>0</v>
      </c>
      <c r="L30" s="232">
        <f>'Pri Sec_outstanding_6'!F30+NPS_OS_8!F30</f>
        <v>0</v>
      </c>
      <c r="M30" s="232">
        <v>0</v>
      </c>
      <c r="N30" s="232">
        <v>0</v>
      </c>
    </row>
    <row r="31" spans="1:14" ht="12.75" customHeight="1" x14ac:dyDescent="0.2">
      <c r="A31" s="162">
        <v>25</v>
      </c>
      <c r="B31" s="130" t="s">
        <v>31</v>
      </c>
      <c r="C31" s="230"/>
      <c r="D31" s="230"/>
      <c r="E31" s="232">
        <v>0</v>
      </c>
      <c r="F31" s="232">
        <v>0</v>
      </c>
      <c r="G31" s="232">
        <v>0</v>
      </c>
      <c r="H31" s="232">
        <v>0</v>
      </c>
      <c r="I31" s="232">
        <v>0</v>
      </c>
      <c r="J31" s="232">
        <v>0</v>
      </c>
      <c r="K31" s="232">
        <f>'Pri Sec_outstanding_6'!E31+NPS_OS_8!E31</f>
        <v>12</v>
      </c>
      <c r="L31" s="232">
        <f>'Pri Sec_outstanding_6'!F31+NPS_OS_8!F31</f>
        <v>53.25</v>
      </c>
      <c r="M31" s="232">
        <v>4</v>
      </c>
      <c r="N31" s="232">
        <v>11.66</v>
      </c>
    </row>
    <row r="32" spans="1:14" ht="12.75" customHeight="1" x14ac:dyDescent="0.2">
      <c r="A32" s="162">
        <v>26</v>
      </c>
      <c r="B32" s="130" t="s">
        <v>32</v>
      </c>
      <c r="C32" s="230"/>
      <c r="D32" s="230"/>
      <c r="E32" s="232">
        <v>0</v>
      </c>
      <c r="F32" s="232">
        <v>0</v>
      </c>
      <c r="G32" s="232">
        <v>0</v>
      </c>
      <c r="H32" s="232">
        <v>0</v>
      </c>
      <c r="I32" s="232">
        <v>0</v>
      </c>
      <c r="J32" s="232">
        <v>0</v>
      </c>
      <c r="K32" s="232">
        <f>'Pri Sec_outstanding_6'!E32+NPS_OS_8!E32</f>
        <v>15</v>
      </c>
      <c r="L32" s="232">
        <f>'Pri Sec_outstanding_6'!F32+NPS_OS_8!F32</f>
        <v>90.34</v>
      </c>
      <c r="M32" s="232">
        <v>6</v>
      </c>
      <c r="N32" s="232">
        <v>35.54</v>
      </c>
    </row>
    <row r="33" spans="1:14" ht="12.75" customHeight="1" x14ac:dyDescent="0.2">
      <c r="A33" s="162">
        <v>27</v>
      </c>
      <c r="B33" s="130" t="s">
        <v>33</v>
      </c>
      <c r="C33" s="230"/>
      <c r="D33" s="230"/>
      <c r="E33" s="232">
        <v>0</v>
      </c>
      <c r="F33" s="232">
        <v>0</v>
      </c>
      <c r="G33" s="232">
        <v>0</v>
      </c>
      <c r="H33" s="232">
        <v>0</v>
      </c>
      <c r="I33" s="232">
        <v>0</v>
      </c>
      <c r="J33" s="232">
        <v>0</v>
      </c>
      <c r="K33" s="232">
        <f>'Pri Sec_outstanding_6'!E33+NPS_OS_8!E33</f>
        <v>1</v>
      </c>
      <c r="L33" s="232">
        <f>'Pri Sec_outstanding_6'!F33+NPS_OS_8!F33</f>
        <v>1.4</v>
      </c>
      <c r="M33" s="232">
        <v>1</v>
      </c>
      <c r="N33" s="232">
        <v>1</v>
      </c>
    </row>
    <row r="34" spans="1:14" ht="12.75" customHeight="1" x14ac:dyDescent="0.2">
      <c r="A34" s="162">
        <v>28</v>
      </c>
      <c r="B34" s="130" t="s">
        <v>34</v>
      </c>
      <c r="C34" s="230"/>
      <c r="D34" s="230"/>
      <c r="E34" s="232">
        <v>0</v>
      </c>
      <c r="F34" s="232">
        <v>0</v>
      </c>
      <c r="G34" s="232">
        <v>0</v>
      </c>
      <c r="H34" s="232">
        <v>0</v>
      </c>
      <c r="I34" s="232">
        <v>0</v>
      </c>
      <c r="J34" s="232">
        <v>0</v>
      </c>
      <c r="K34" s="232">
        <f>'Pri Sec_outstanding_6'!E34+NPS_OS_8!E34</f>
        <v>0</v>
      </c>
      <c r="L34" s="232">
        <f>'Pri Sec_outstanding_6'!F34+NPS_OS_8!F34</f>
        <v>0</v>
      </c>
      <c r="M34" s="232">
        <v>0</v>
      </c>
      <c r="N34" s="232">
        <v>0</v>
      </c>
    </row>
    <row r="35" spans="1:14" ht="12.75" customHeight="1" x14ac:dyDescent="0.2">
      <c r="A35" s="162">
        <v>29</v>
      </c>
      <c r="B35" s="130" t="s">
        <v>35</v>
      </c>
      <c r="C35" s="230"/>
      <c r="D35" s="230"/>
      <c r="E35" s="232">
        <v>0</v>
      </c>
      <c r="F35" s="232">
        <v>0</v>
      </c>
      <c r="G35" s="232">
        <v>0</v>
      </c>
      <c r="H35" s="232">
        <v>0</v>
      </c>
      <c r="I35" s="232">
        <v>0</v>
      </c>
      <c r="J35" s="232">
        <v>0</v>
      </c>
      <c r="K35" s="232">
        <f>'Pri Sec_outstanding_6'!E35+NPS_OS_8!E35</f>
        <v>3</v>
      </c>
      <c r="L35" s="232">
        <f>'Pri Sec_outstanding_6'!F35+NPS_OS_8!F35</f>
        <v>1.7</v>
      </c>
      <c r="M35" s="232">
        <v>0</v>
      </c>
      <c r="N35" s="232">
        <v>0</v>
      </c>
    </row>
    <row r="36" spans="1:14" ht="12.75" customHeight="1" x14ac:dyDescent="0.2">
      <c r="A36" s="162">
        <v>30</v>
      </c>
      <c r="B36" s="130" t="s">
        <v>36</v>
      </c>
      <c r="C36" s="230"/>
      <c r="D36" s="230"/>
      <c r="E36" s="232">
        <v>0</v>
      </c>
      <c r="F36" s="232">
        <v>0</v>
      </c>
      <c r="G36" s="232">
        <v>0</v>
      </c>
      <c r="H36" s="232">
        <v>0</v>
      </c>
      <c r="I36" s="232">
        <v>0</v>
      </c>
      <c r="J36" s="232">
        <v>0</v>
      </c>
      <c r="K36" s="232">
        <f>'Pri Sec_outstanding_6'!E36+NPS_OS_8!E36</f>
        <v>0</v>
      </c>
      <c r="L36" s="232">
        <f>'Pri Sec_outstanding_6'!F36+NPS_OS_8!F36</f>
        <v>0</v>
      </c>
      <c r="M36" s="232">
        <v>0</v>
      </c>
      <c r="N36" s="232">
        <v>0</v>
      </c>
    </row>
    <row r="37" spans="1:14" ht="12.75" customHeight="1" x14ac:dyDescent="0.2">
      <c r="A37" s="162">
        <v>31</v>
      </c>
      <c r="B37" s="130" t="s">
        <v>37</v>
      </c>
      <c r="C37" s="230"/>
      <c r="D37" s="230"/>
      <c r="E37" s="232">
        <v>0</v>
      </c>
      <c r="F37" s="232">
        <v>0</v>
      </c>
      <c r="G37" s="232">
        <v>0</v>
      </c>
      <c r="H37" s="232">
        <v>0</v>
      </c>
      <c r="I37" s="232">
        <v>0</v>
      </c>
      <c r="J37" s="232">
        <v>0</v>
      </c>
      <c r="K37" s="232">
        <f>'Pri Sec_outstanding_6'!E37+NPS_OS_8!E37</f>
        <v>11</v>
      </c>
      <c r="L37" s="232">
        <f>'Pri Sec_outstanding_6'!F37+NPS_OS_8!F37</f>
        <v>55.16</v>
      </c>
      <c r="M37" s="232">
        <v>6</v>
      </c>
      <c r="N37" s="232">
        <v>23.32</v>
      </c>
    </row>
    <row r="38" spans="1:14" ht="12.75" customHeight="1" x14ac:dyDescent="0.2">
      <c r="A38" s="162">
        <v>32</v>
      </c>
      <c r="B38" s="130" t="s">
        <v>38</v>
      </c>
      <c r="C38" s="230"/>
      <c r="D38" s="230"/>
      <c r="E38" s="232">
        <v>0</v>
      </c>
      <c r="F38" s="232">
        <v>0</v>
      </c>
      <c r="G38" s="232">
        <v>0</v>
      </c>
      <c r="H38" s="232">
        <v>0</v>
      </c>
      <c r="I38" s="232">
        <v>0</v>
      </c>
      <c r="J38" s="232">
        <v>0</v>
      </c>
      <c r="K38" s="232">
        <f>'Pri Sec_outstanding_6'!E38+NPS_OS_8!E38</f>
        <v>0</v>
      </c>
      <c r="L38" s="232">
        <f>'Pri Sec_outstanding_6'!F38+NPS_OS_8!F38</f>
        <v>0</v>
      </c>
      <c r="M38" s="232">
        <v>0</v>
      </c>
      <c r="N38" s="232">
        <v>0</v>
      </c>
    </row>
    <row r="39" spans="1:14" ht="12.75" customHeight="1" x14ac:dyDescent="0.2">
      <c r="A39" s="162">
        <v>33</v>
      </c>
      <c r="B39" s="130" t="s">
        <v>1004</v>
      </c>
      <c r="C39" s="230"/>
      <c r="D39" s="230"/>
      <c r="E39" s="232">
        <v>0</v>
      </c>
      <c r="F39" s="232">
        <v>0</v>
      </c>
      <c r="G39" s="232">
        <v>0</v>
      </c>
      <c r="H39" s="232">
        <v>0</v>
      </c>
      <c r="I39" s="232">
        <v>0</v>
      </c>
      <c r="J39" s="232">
        <v>0</v>
      </c>
      <c r="K39" s="232">
        <f>'Pri Sec_outstanding_6'!E39+NPS_OS_8!E39</f>
        <v>0</v>
      </c>
      <c r="L39" s="232">
        <f>'Pri Sec_outstanding_6'!F39+NPS_OS_8!F39</f>
        <v>0</v>
      </c>
      <c r="M39" s="232">
        <v>0</v>
      </c>
      <c r="N39" s="232">
        <v>24.71</v>
      </c>
    </row>
    <row r="40" spans="1:14" ht="12.75" customHeight="1" x14ac:dyDescent="0.2">
      <c r="A40" s="162">
        <v>34</v>
      </c>
      <c r="B40" s="130" t="s">
        <v>40</v>
      </c>
      <c r="C40" s="230"/>
      <c r="D40" s="230"/>
      <c r="E40" s="232">
        <v>2</v>
      </c>
      <c r="F40" s="232">
        <v>55.81</v>
      </c>
      <c r="G40" s="232">
        <v>0</v>
      </c>
      <c r="H40" s="232">
        <v>0</v>
      </c>
      <c r="I40" s="232">
        <v>0</v>
      </c>
      <c r="J40" s="232">
        <v>0</v>
      </c>
      <c r="K40" s="232">
        <f>'Pri Sec_outstanding_6'!E40+NPS_OS_8!E40</f>
        <v>15</v>
      </c>
      <c r="L40" s="232">
        <f>'Pri Sec_outstanding_6'!F40+NPS_OS_8!F40</f>
        <v>202.11</v>
      </c>
      <c r="M40" s="232">
        <v>4</v>
      </c>
      <c r="N40" s="232">
        <v>43.03</v>
      </c>
    </row>
    <row r="41" spans="1:14" s="151" customFormat="1" ht="12.75" customHeight="1" x14ac:dyDescent="0.2">
      <c r="A41" s="153"/>
      <c r="B41" s="137" t="s">
        <v>106</v>
      </c>
      <c r="C41" s="233"/>
      <c r="D41" s="233"/>
      <c r="E41" s="240">
        <f>SUM(E19:E40)</f>
        <v>1359</v>
      </c>
      <c r="F41" s="240">
        <f t="shared" ref="F41:N41" si="1">SUM(F19:F40)</f>
        <v>17443.689999999999</v>
      </c>
      <c r="G41" s="240">
        <f t="shared" si="1"/>
        <v>455</v>
      </c>
      <c r="H41" s="240">
        <f t="shared" si="1"/>
        <v>6082.4599999999991</v>
      </c>
      <c r="I41" s="240">
        <f t="shared" si="1"/>
        <v>0</v>
      </c>
      <c r="J41" s="240">
        <f t="shared" si="1"/>
        <v>0</v>
      </c>
      <c r="K41" s="240">
        <f>'Pri Sec_outstanding_6'!E41+NPS_OS_8!E41</f>
        <v>4780</v>
      </c>
      <c r="L41" s="240">
        <f>'Pri Sec_outstanding_6'!F41+NPS_OS_8!F41</f>
        <v>35089.420000000006</v>
      </c>
      <c r="M41" s="240">
        <f t="shared" si="1"/>
        <v>1050</v>
      </c>
      <c r="N41" s="240">
        <f t="shared" si="1"/>
        <v>6565.86</v>
      </c>
    </row>
    <row r="42" spans="1:14" s="151" customFormat="1" ht="12.75" customHeight="1" x14ac:dyDescent="0.2">
      <c r="A42" s="153"/>
      <c r="B42" s="137" t="s">
        <v>42</v>
      </c>
      <c r="C42" s="233"/>
      <c r="D42" s="233"/>
      <c r="E42" s="240">
        <f t="shared" ref="E42:J42" si="2">E41+E18</f>
        <v>4341</v>
      </c>
      <c r="F42" s="240">
        <f t="shared" si="2"/>
        <v>35865.600000000006</v>
      </c>
      <c r="G42" s="240">
        <f t="shared" si="2"/>
        <v>1649</v>
      </c>
      <c r="H42" s="240">
        <f t="shared" si="2"/>
        <v>13317.1</v>
      </c>
      <c r="I42" s="240">
        <f t="shared" si="2"/>
        <v>0</v>
      </c>
      <c r="J42" s="240">
        <f t="shared" si="2"/>
        <v>0</v>
      </c>
      <c r="K42" s="240">
        <f>'Pri Sec_outstanding_6'!E42+NPS_OS_8!E42</f>
        <v>66466</v>
      </c>
      <c r="L42" s="240">
        <f>'Pri Sec_outstanding_6'!F42+NPS_OS_8!F42</f>
        <v>302955.84999999998</v>
      </c>
      <c r="M42" s="240">
        <f>M41+M18</f>
        <v>23743</v>
      </c>
      <c r="N42" s="240">
        <f>N41+N18</f>
        <v>111541.17999999998</v>
      </c>
    </row>
    <row r="43" spans="1:14" ht="12.75" customHeight="1" x14ac:dyDescent="0.2">
      <c r="A43" s="162">
        <v>35</v>
      </c>
      <c r="B43" s="130" t="s">
        <v>43</v>
      </c>
      <c r="C43" s="230"/>
      <c r="D43" s="230"/>
      <c r="E43" s="232">
        <v>1</v>
      </c>
      <c r="F43" s="232">
        <v>3.68</v>
      </c>
      <c r="G43" s="232">
        <v>1</v>
      </c>
      <c r="H43" s="232">
        <v>3.68</v>
      </c>
      <c r="I43" s="232">
        <v>0</v>
      </c>
      <c r="J43" s="232">
        <v>0</v>
      </c>
      <c r="K43" s="232">
        <f>'Pri Sec_outstanding_6'!E43+NPS_OS_8!E43</f>
        <v>260</v>
      </c>
      <c r="L43" s="232">
        <f>'Pri Sec_outstanding_6'!F43+NPS_OS_8!F43</f>
        <v>572.54</v>
      </c>
      <c r="M43" s="232">
        <v>79</v>
      </c>
      <c r="N43" s="232">
        <v>170.63</v>
      </c>
    </row>
    <row r="44" spans="1:14" ht="12.75" customHeight="1" x14ac:dyDescent="0.2">
      <c r="A44" s="162">
        <v>36</v>
      </c>
      <c r="B44" s="130" t="s">
        <v>44</v>
      </c>
      <c r="C44" s="230"/>
      <c r="D44" s="230"/>
      <c r="E44" s="246">
        <v>0</v>
      </c>
      <c r="F44" s="246">
        <v>88.85</v>
      </c>
      <c r="G44" s="246">
        <v>0</v>
      </c>
      <c r="H44" s="246">
        <v>42.050000000000004</v>
      </c>
      <c r="I44" s="246">
        <v>0</v>
      </c>
      <c r="J44" s="246">
        <v>0</v>
      </c>
      <c r="K44" s="232">
        <f>'Pri Sec_outstanding_6'!E44+NPS_OS_8!E44</f>
        <v>2406</v>
      </c>
      <c r="L44" s="232">
        <f>'Pri Sec_outstanding_6'!F44+NPS_OS_8!F44</f>
        <v>5601.9200000000019</v>
      </c>
      <c r="M44" s="246">
        <v>0</v>
      </c>
      <c r="N44" s="232">
        <v>2135.8499999999995</v>
      </c>
    </row>
    <row r="45" spans="1:14" s="151" customFormat="1" ht="12.75" customHeight="1" x14ac:dyDescent="0.2">
      <c r="A45" s="153"/>
      <c r="B45" s="137" t="s">
        <v>45</v>
      </c>
      <c r="C45" s="233"/>
      <c r="D45" s="242"/>
      <c r="E45" s="247">
        <f t="shared" ref="E45:N45" si="3">E44+E43</f>
        <v>1</v>
      </c>
      <c r="F45" s="247">
        <f t="shared" si="3"/>
        <v>92.53</v>
      </c>
      <c r="G45" s="247">
        <f t="shared" si="3"/>
        <v>1</v>
      </c>
      <c r="H45" s="247">
        <f t="shared" si="3"/>
        <v>45.730000000000004</v>
      </c>
      <c r="I45" s="247">
        <f t="shared" si="3"/>
        <v>0</v>
      </c>
      <c r="J45" s="247">
        <f t="shared" si="3"/>
        <v>0</v>
      </c>
      <c r="K45" s="240">
        <f>'Pri Sec_outstanding_6'!E45+NPS_OS_8!E45</f>
        <v>2666</v>
      </c>
      <c r="L45" s="240">
        <f>'Pri Sec_outstanding_6'!F45+NPS_OS_8!F45</f>
        <v>6174.4600000000009</v>
      </c>
      <c r="M45" s="247">
        <f t="shared" si="3"/>
        <v>79</v>
      </c>
      <c r="N45" s="244">
        <f t="shared" si="3"/>
        <v>2306.4799999999996</v>
      </c>
    </row>
    <row r="46" spans="1:14" ht="12.75" customHeight="1" x14ac:dyDescent="0.2">
      <c r="A46" s="162">
        <v>37</v>
      </c>
      <c r="B46" s="130" t="s">
        <v>46</v>
      </c>
      <c r="C46" s="230"/>
      <c r="D46" s="243"/>
      <c r="E46" s="248">
        <v>1</v>
      </c>
      <c r="F46" s="248">
        <v>1</v>
      </c>
      <c r="G46" s="248">
        <v>0</v>
      </c>
      <c r="H46" s="248">
        <v>0</v>
      </c>
      <c r="I46" s="248">
        <v>0</v>
      </c>
      <c r="J46" s="248">
        <v>0</v>
      </c>
      <c r="K46" s="232">
        <f>'Pri Sec_outstanding_6'!E46+NPS_OS_8!E46</f>
        <v>58</v>
      </c>
      <c r="L46" s="232">
        <f>'Pri Sec_outstanding_6'!F46+NPS_OS_8!F46</f>
        <v>145.97</v>
      </c>
      <c r="M46" s="248">
        <v>0</v>
      </c>
      <c r="N46" s="245">
        <v>0</v>
      </c>
    </row>
    <row r="47" spans="1:14" s="151" customFormat="1" ht="12.75" customHeight="1" x14ac:dyDescent="0.2">
      <c r="A47" s="153"/>
      <c r="B47" s="137" t="s">
        <v>47</v>
      </c>
      <c r="C47" s="233"/>
      <c r="D47" s="242"/>
      <c r="E47" s="247">
        <f t="shared" ref="E47:N47" si="4">E46</f>
        <v>1</v>
      </c>
      <c r="F47" s="247">
        <f t="shared" si="4"/>
        <v>1</v>
      </c>
      <c r="G47" s="247">
        <f t="shared" si="4"/>
        <v>0</v>
      </c>
      <c r="H47" s="247">
        <f t="shared" si="4"/>
        <v>0</v>
      </c>
      <c r="I47" s="247">
        <f t="shared" si="4"/>
        <v>0</v>
      </c>
      <c r="J47" s="247">
        <f t="shared" si="4"/>
        <v>0</v>
      </c>
      <c r="K47" s="240">
        <f>'Pri Sec_outstanding_6'!E47+NPS_OS_8!E47</f>
        <v>58</v>
      </c>
      <c r="L47" s="240">
        <f>'Pri Sec_outstanding_6'!F47+NPS_OS_8!F47</f>
        <v>145.97</v>
      </c>
      <c r="M47" s="247">
        <f t="shared" si="4"/>
        <v>0</v>
      </c>
      <c r="N47" s="244">
        <f t="shared" si="4"/>
        <v>0</v>
      </c>
    </row>
    <row r="48" spans="1:14" ht="12.75" customHeight="1" x14ac:dyDescent="0.2">
      <c r="A48" s="162">
        <v>38</v>
      </c>
      <c r="B48" s="130" t="s">
        <v>48</v>
      </c>
      <c r="C48" s="230"/>
      <c r="D48" s="243"/>
      <c r="E48" s="248">
        <v>0</v>
      </c>
      <c r="F48" s="248">
        <v>0</v>
      </c>
      <c r="G48" s="248">
        <v>0</v>
      </c>
      <c r="H48" s="248">
        <v>0</v>
      </c>
      <c r="I48" s="248">
        <v>0</v>
      </c>
      <c r="J48" s="248">
        <v>0</v>
      </c>
      <c r="K48" s="232">
        <f>'Pri Sec_outstanding_6'!E48+NPS_OS_8!E48</f>
        <v>0</v>
      </c>
      <c r="L48" s="232">
        <f>'Pri Sec_outstanding_6'!F48+NPS_OS_8!F48</f>
        <v>0</v>
      </c>
      <c r="M48" s="248">
        <v>0</v>
      </c>
      <c r="N48" s="245">
        <v>0</v>
      </c>
    </row>
    <row r="49" spans="1:14" ht="12.75" customHeight="1" x14ac:dyDescent="0.2">
      <c r="A49" s="162">
        <v>39</v>
      </c>
      <c r="B49" s="130" t="s">
        <v>49</v>
      </c>
      <c r="C49" s="230"/>
      <c r="D49" s="243"/>
      <c r="E49" s="248">
        <v>0</v>
      </c>
      <c r="F49" s="249">
        <v>0</v>
      </c>
      <c r="G49" s="248">
        <v>0</v>
      </c>
      <c r="H49" s="249">
        <v>0</v>
      </c>
      <c r="I49" s="248">
        <v>0</v>
      </c>
      <c r="J49" s="248">
        <v>0</v>
      </c>
      <c r="K49" s="232">
        <f>'Pri Sec_outstanding_6'!E49+NPS_OS_8!E49</f>
        <v>0</v>
      </c>
      <c r="L49" s="232">
        <f>'Pri Sec_outstanding_6'!F49+NPS_OS_8!F49</f>
        <v>0</v>
      </c>
      <c r="M49" s="248">
        <v>0</v>
      </c>
      <c r="N49" s="245">
        <v>0</v>
      </c>
    </row>
    <row r="50" spans="1:14" ht="12.75" customHeight="1" x14ac:dyDescent="0.2">
      <c r="A50" s="162">
        <v>40</v>
      </c>
      <c r="B50" s="130" t="s">
        <v>50</v>
      </c>
      <c r="C50" s="230"/>
      <c r="D50" s="243"/>
      <c r="E50" s="248">
        <v>0</v>
      </c>
      <c r="F50" s="248">
        <v>0</v>
      </c>
      <c r="G50" s="248">
        <v>0</v>
      </c>
      <c r="H50" s="248">
        <v>0</v>
      </c>
      <c r="I50" s="248">
        <v>0</v>
      </c>
      <c r="J50" s="248">
        <v>0</v>
      </c>
      <c r="K50" s="232">
        <f>'Pri Sec_outstanding_6'!E50+NPS_OS_8!E50</f>
        <v>556</v>
      </c>
      <c r="L50" s="232">
        <f>'Pri Sec_outstanding_6'!F50+NPS_OS_8!F50</f>
        <v>90.72999999999999</v>
      </c>
      <c r="M50" s="248">
        <v>156</v>
      </c>
      <c r="N50" s="245">
        <v>47</v>
      </c>
    </row>
    <row r="51" spans="1:14" ht="12.75" customHeight="1" x14ac:dyDescent="0.2">
      <c r="A51" s="162">
        <v>41</v>
      </c>
      <c r="B51" s="130" t="s">
        <v>51</v>
      </c>
      <c r="C51" s="230"/>
      <c r="D51" s="243"/>
      <c r="E51" s="248">
        <v>0</v>
      </c>
      <c r="F51" s="248">
        <v>0</v>
      </c>
      <c r="G51" s="248">
        <v>0</v>
      </c>
      <c r="H51" s="248">
        <v>0</v>
      </c>
      <c r="I51" s="248">
        <v>0</v>
      </c>
      <c r="J51" s="248">
        <v>0</v>
      </c>
      <c r="K51" s="232">
        <f>'Pri Sec_outstanding_6'!E51+NPS_OS_8!E51</f>
        <v>0</v>
      </c>
      <c r="L51" s="232">
        <f>'Pri Sec_outstanding_6'!F51+NPS_OS_8!F51</f>
        <v>0</v>
      </c>
      <c r="M51" s="248">
        <v>0</v>
      </c>
      <c r="N51" s="245">
        <v>0</v>
      </c>
    </row>
    <row r="52" spans="1:14" ht="12.75" customHeight="1" x14ac:dyDescent="0.2">
      <c r="A52" s="162">
        <v>42</v>
      </c>
      <c r="B52" s="130" t="s">
        <v>52</v>
      </c>
      <c r="C52" s="230"/>
      <c r="D52" s="243"/>
      <c r="E52" s="248">
        <v>0</v>
      </c>
      <c r="F52" s="248">
        <v>0</v>
      </c>
      <c r="G52" s="248">
        <v>0</v>
      </c>
      <c r="H52" s="248">
        <v>0</v>
      </c>
      <c r="I52" s="248">
        <v>0</v>
      </c>
      <c r="J52" s="248">
        <v>0</v>
      </c>
      <c r="K52" s="232">
        <f>'Pri Sec_outstanding_6'!E52+NPS_OS_8!E52</f>
        <v>0</v>
      </c>
      <c r="L52" s="232">
        <f>'Pri Sec_outstanding_6'!F52+NPS_OS_8!F52</f>
        <v>0</v>
      </c>
      <c r="M52" s="248">
        <v>0</v>
      </c>
      <c r="N52" s="245">
        <v>0</v>
      </c>
    </row>
    <row r="53" spans="1:14" ht="12.75" customHeight="1" x14ac:dyDescent="0.2">
      <c r="A53" s="162">
        <v>43</v>
      </c>
      <c r="B53" s="130" t="s">
        <v>1012</v>
      </c>
      <c r="C53" s="230"/>
      <c r="D53" s="243"/>
      <c r="E53" s="248">
        <v>0</v>
      </c>
      <c r="F53" s="248">
        <v>0</v>
      </c>
      <c r="G53" s="248">
        <v>0</v>
      </c>
      <c r="H53" s="248">
        <v>0</v>
      </c>
      <c r="I53" s="248"/>
      <c r="J53" s="248"/>
      <c r="K53" s="232">
        <f>'Pri Sec_outstanding_6'!E53+NPS_OS_8!E53</f>
        <v>2</v>
      </c>
      <c r="L53" s="232">
        <f>'Pri Sec_outstanding_6'!F53+NPS_OS_8!F53</f>
        <v>34</v>
      </c>
      <c r="M53" s="248">
        <v>1</v>
      </c>
      <c r="N53" s="245">
        <v>19.87</v>
      </c>
    </row>
    <row r="54" spans="1:14" ht="12.75" customHeight="1" x14ac:dyDescent="0.2">
      <c r="A54" s="162">
        <v>44</v>
      </c>
      <c r="B54" s="130" t="s">
        <v>53</v>
      </c>
      <c r="C54" s="230"/>
      <c r="D54" s="243"/>
      <c r="E54" s="248">
        <v>0</v>
      </c>
      <c r="F54" s="248">
        <v>0</v>
      </c>
      <c r="G54" s="248">
        <v>0</v>
      </c>
      <c r="H54" s="248">
        <v>0</v>
      </c>
      <c r="I54" s="248">
        <v>0</v>
      </c>
      <c r="J54" s="248">
        <v>0</v>
      </c>
      <c r="K54" s="232">
        <f>'Pri Sec_outstanding_6'!E54+NPS_OS_8!E54</f>
        <v>0</v>
      </c>
      <c r="L54" s="232">
        <f>'Pri Sec_outstanding_6'!F54+NPS_OS_8!F54</f>
        <v>0</v>
      </c>
      <c r="M54" s="248">
        <v>0</v>
      </c>
      <c r="N54" s="245">
        <v>0</v>
      </c>
    </row>
    <row r="55" spans="1:14" ht="12.75" customHeight="1" x14ac:dyDescent="0.2">
      <c r="A55" s="162">
        <v>45</v>
      </c>
      <c r="B55" s="130" t="s">
        <v>54</v>
      </c>
      <c r="C55" s="230"/>
      <c r="D55" s="230"/>
      <c r="E55" s="239">
        <v>0</v>
      </c>
      <c r="F55" s="239">
        <v>0</v>
      </c>
      <c r="G55" s="239">
        <v>0</v>
      </c>
      <c r="H55" s="239">
        <v>0</v>
      </c>
      <c r="I55" s="239">
        <v>0</v>
      </c>
      <c r="J55" s="239">
        <v>0</v>
      </c>
      <c r="K55" s="232">
        <f>'Pri Sec_outstanding_6'!E55+NPS_OS_8!E55</f>
        <v>0</v>
      </c>
      <c r="L55" s="232">
        <f>'Pri Sec_outstanding_6'!F55+NPS_OS_8!F55</f>
        <v>0</v>
      </c>
      <c r="M55" s="239">
        <v>0</v>
      </c>
      <c r="N55" s="232">
        <v>0</v>
      </c>
    </row>
    <row r="56" spans="1:14" ht="12.75" customHeight="1" x14ac:dyDescent="0.2">
      <c r="A56" s="162">
        <v>46</v>
      </c>
      <c r="B56" s="130" t="s">
        <v>55</v>
      </c>
      <c r="C56" s="230"/>
      <c r="D56" s="230"/>
      <c r="E56" s="232">
        <v>0</v>
      </c>
      <c r="F56" s="232">
        <v>0</v>
      </c>
      <c r="G56" s="232">
        <v>0</v>
      </c>
      <c r="H56" s="232">
        <v>0</v>
      </c>
      <c r="I56" s="232">
        <v>0</v>
      </c>
      <c r="J56" s="232">
        <v>0</v>
      </c>
      <c r="K56" s="232">
        <f>'Pri Sec_outstanding_6'!E56+NPS_OS_8!E56</f>
        <v>0</v>
      </c>
      <c r="L56" s="232">
        <f>'Pri Sec_outstanding_6'!F56+NPS_OS_8!F56</f>
        <v>0</v>
      </c>
      <c r="M56" s="232">
        <v>0</v>
      </c>
      <c r="N56" s="232">
        <v>0</v>
      </c>
    </row>
    <row r="57" spans="1:14" s="151" customFormat="1" ht="12.75" customHeight="1" x14ac:dyDescent="0.2">
      <c r="A57" s="153"/>
      <c r="B57" s="137" t="s">
        <v>56</v>
      </c>
      <c r="C57" s="233"/>
      <c r="D57" s="233"/>
      <c r="E57" s="240">
        <f t="shared" ref="E57:N57" si="5">SUM(E48:E56)</f>
        <v>0</v>
      </c>
      <c r="F57" s="240">
        <f t="shared" si="5"/>
        <v>0</v>
      </c>
      <c r="G57" s="240">
        <f t="shared" si="5"/>
        <v>0</v>
      </c>
      <c r="H57" s="240">
        <f t="shared" si="5"/>
        <v>0</v>
      </c>
      <c r="I57" s="240">
        <f t="shared" si="5"/>
        <v>0</v>
      </c>
      <c r="J57" s="240">
        <f t="shared" si="5"/>
        <v>0</v>
      </c>
      <c r="K57" s="240">
        <f>'Pri Sec_outstanding_6'!E57+NPS_OS_8!E57</f>
        <v>558</v>
      </c>
      <c r="L57" s="240">
        <f>'Pri Sec_outstanding_6'!F57+NPS_OS_8!F57</f>
        <v>124.72999999999999</v>
      </c>
      <c r="M57" s="240">
        <f t="shared" si="5"/>
        <v>157</v>
      </c>
      <c r="N57" s="240">
        <f t="shared" si="5"/>
        <v>66.87</v>
      </c>
    </row>
    <row r="58" spans="1:14" s="151" customFormat="1" ht="12.75" customHeight="1" x14ac:dyDescent="0.2">
      <c r="A58" s="233"/>
      <c r="B58" s="233" t="s">
        <v>6</v>
      </c>
      <c r="C58" s="233"/>
      <c r="D58" s="233"/>
      <c r="E58" s="240">
        <f t="shared" ref="E58:N58" si="6">E57+E47+E45+E42</f>
        <v>4343</v>
      </c>
      <c r="F58" s="240">
        <f t="shared" si="6"/>
        <v>35959.130000000005</v>
      </c>
      <c r="G58" s="240">
        <f t="shared" si="6"/>
        <v>1650</v>
      </c>
      <c r="H58" s="240">
        <f t="shared" si="6"/>
        <v>13362.83</v>
      </c>
      <c r="I58" s="240">
        <f t="shared" si="6"/>
        <v>0</v>
      </c>
      <c r="J58" s="240">
        <f t="shared" si="6"/>
        <v>0</v>
      </c>
      <c r="K58" s="240">
        <f>'Pri Sec_outstanding_6'!E58+NPS_OS_8!E58</f>
        <v>69748</v>
      </c>
      <c r="L58" s="240">
        <f>'Pri Sec_outstanding_6'!F58+NPS_OS_8!F58</f>
        <v>309401.01</v>
      </c>
      <c r="M58" s="240">
        <f t="shared" si="6"/>
        <v>23979</v>
      </c>
      <c r="N58" s="240">
        <f t="shared" si="6"/>
        <v>113914.52999999998</v>
      </c>
    </row>
    <row r="59" spans="1:14" ht="12.75" customHeight="1" x14ac:dyDescent="0.2">
      <c r="A59" s="208"/>
      <c r="B59" s="208"/>
      <c r="C59" s="201"/>
      <c r="D59" s="201"/>
      <c r="E59" s="201"/>
      <c r="F59" s="202" t="s">
        <v>1066</v>
      </c>
      <c r="G59" s="201"/>
      <c r="H59" s="201"/>
      <c r="I59" s="201"/>
      <c r="J59" s="201"/>
      <c r="K59" s="201"/>
      <c r="L59" s="201"/>
      <c r="M59" s="201"/>
      <c r="N59" s="201"/>
    </row>
    <row r="60" spans="1:14" ht="12.75" customHeight="1" x14ac:dyDescent="0.2">
      <c r="A60" s="208"/>
      <c r="B60" s="208"/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</row>
    <row r="61" spans="1:14" ht="12.75" customHeight="1" x14ac:dyDescent="0.2">
      <c r="A61" s="208"/>
      <c r="B61" s="208"/>
      <c r="C61" s="201"/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</row>
    <row r="62" spans="1:14" ht="12.75" customHeight="1" x14ac:dyDescent="0.2">
      <c r="A62" s="208"/>
      <c r="B62" s="208"/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</row>
    <row r="63" spans="1:14" ht="12.75" customHeight="1" x14ac:dyDescent="0.2">
      <c r="A63" s="208"/>
      <c r="B63" s="208"/>
      <c r="C63" s="201"/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</row>
    <row r="64" spans="1:14" ht="12.75" customHeight="1" x14ac:dyDescent="0.2">
      <c r="A64" s="208"/>
      <c r="B64" s="208"/>
      <c r="C64" s="201"/>
      <c r="D64" s="201"/>
      <c r="E64" s="201"/>
      <c r="F64" s="201"/>
      <c r="G64" s="201"/>
      <c r="H64" s="201"/>
      <c r="I64" s="201"/>
      <c r="J64" s="201"/>
      <c r="K64" s="201"/>
      <c r="L64" s="201"/>
      <c r="M64" s="201"/>
      <c r="N64" s="201"/>
    </row>
    <row r="65" spans="1:14" ht="12.75" customHeight="1" x14ac:dyDescent="0.2">
      <c r="A65" s="208"/>
      <c r="B65" s="208"/>
      <c r="C65" s="201"/>
      <c r="D65" s="201"/>
      <c r="E65" s="201"/>
      <c r="F65" s="201"/>
      <c r="G65" s="201"/>
      <c r="H65" s="201"/>
      <c r="I65" s="201"/>
      <c r="J65" s="201"/>
      <c r="K65" s="201"/>
      <c r="L65" s="201"/>
      <c r="M65" s="201"/>
      <c r="N65" s="201"/>
    </row>
    <row r="66" spans="1:14" ht="12.75" customHeight="1" x14ac:dyDescent="0.2">
      <c r="A66" s="208"/>
      <c r="B66" s="208"/>
      <c r="C66" s="201"/>
      <c r="D66" s="201"/>
      <c r="E66" s="201"/>
      <c r="F66" s="201"/>
      <c r="G66" s="201"/>
      <c r="H66" s="201"/>
      <c r="I66" s="201"/>
      <c r="J66" s="201"/>
      <c r="K66" s="201"/>
      <c r="L66" s="201"/>
      <c r="M66" s="201"/>
      <c r="N66" s="201"/>
    </row>
    <row r="67" spans="1:14" ht="12.75" customHeight="1" x14ac:dyDescent="0.2">
      <c r="A67" s="208"/>
      <c r="B67" s="208"/>
      <c r="C67" s="201"/>
      <c r="D67" s="201"/>
      <c r="E67" s="201"/>
      <c r="F67" s="201"/>
      <c r="G67" s="201"/>
      <c r="H67" s="201"/>
      <c r="I67" s="201"/>
      <c r="J67" s="201"/>
      <c r="K67" s="201"/>
      <c r="L67" s="201"/>
      <c r="M67" s="201"/>
      <c r="N67" s="201"/>
    </row>
    <row r="68" spans="1:14" ht="12.75" customHeight="1" x14ac:dyDescent="0.2">
      <c r="A68" s="208"/>
      <c r="B68" s="208"/>
      <c r="C68" s="201"/>
      <c r="D68" s="201"/>
      <c r="E68" s="201"/>
      <c r="F68" s="201"/>
      <c r="G68" s="201"/>
      <c r="H68" s="201"/>
      <c r="I68" s="201"/>
      <c r="J68" s="201"/>
      <c r="K68" s="201"/>
      <c r="L68" s="201"/>
      <c r="M68" s="201"/>
      <c r="N68" s="201"/>
    </row>
    <row r="69" spans="1:14" ht="12.75" customHeight="1" x14ac:dyDescent="0.2">
      <c r="A69" s="208"/>
      <c r="B69" s="208"/>
      <c r="C69" s="201"/>
      <c r="D69" s="201"/>
      <c r="E69" s="201"/>
      <c r="F69" s="201"/>
      <c r="G69" s="201"/>
      <c r="H69" s="201"/>
      <c r="I69" s="201"/>
      <c r="J69" s="201"/>
      <c r="K69" s="201"/>
      <c r="L69" s="201"/>
      <c r="M69" s="201"/>
      <c r="N69" s="201"/>
    </row>
    <row r="70" spans="1:14" ht="12.75" customHeight="1" x14ac:dyDescent="0.2">
      <c r="A70" s="208"/>
      <c r="B70" s="208"/>
      <c r="C70" s="201"/>
      <c r="D70" s="201"/>
      <c r="E70" s="201"/>
      <c r="F70" s="201"/>
      <c r="G70" s="201"/>
      <c r="H70" s="201"/>
      <c r="I70" s="201"/>
      <c r="J70" s="201"/>
      <c r="K70" s="201"/>
      <c r="L70" s="201"/>
      <c r="M70" s="201"/>
      <c r="N70" s="201"/>
    </row>
    <row r="71" spans="1:14" ht="12.75" customHeight="1" x14ac:dyDescent="0.2">
      <c r="A71" s="208"/>
      <c r="B71" s="208"/>
      <c r="C71" s="201"/>
      <c r="D71" s="201"/>
      <c r="E71" s="201"/>
      <c r="F71" s="201"/>
      <c r="G71" s="201"/>
      <c r="H71" s="201"/>
      <c r="I71" s="201"/>
      <c r="J71" s="201"/>
      <c r="K71" s="201"/>
      <c r="L71" s="201"/>
      <c r="M71" s="201"/>
      <c r="N71" s="201"/>
    </row>
    <row r="72" spans="1:14" ht="12.75" customHeight="1" x14ac:dyDescent="0.2">
      <c r="A72" s="208"/>
      <c r="B72" s="208"/>
      <c r="C72" s="201"/>
      <c r="D72" s="201"/>
      <c r="E72" s="201"/>
      <c r="F72" s="201"/>
      <c r="G72" s="201"/>
      <c r="H72" s="201"/>
      <c r="I72" s="201"/>
      <c r="J72" s="201"/>
      <c r="K72" s="201"/>
      <c r="L72" s="201"/>
      <c r="M72" s="201"/>
      <c r="N72" s="201"/>
    </row>
    <row r="73" spans="1:14" ht="12.75" customHeight="1" x14ac:dyDescent="0.2">
      <c r="A73" s="208"/>
      <c r="B73" s="208"/>
      <c r="C73" s="201"/>
      <c r="D73" s="201"/>
      <c r="E73" s="201"/>
      <c r="F73" s="201"/>
      <c r="G73" s="201"/>
      <c r="H73" s="201"/>
      <c r="I73" s="201"/>
      <c r="J73" s="201"/>
      <c r="K73" s="201"/>
      <c r="L73" s="201"/>
      <c r="M73" s="201"/>
      <c r="N73" s="201"/>
    </row>
    <row r="74" spans="1:14" ht="12.75" customHeight="1" x14ac:dyDescent="0.2">
      <c r="A74" s="208"/>
      <c r="B74" s="208"/>
      <c r="C74" s="201"/>
      <c r="D74" s="201"/>
      <c r="E74" s="201"/>
      <c r="F74" s="201"/>
      <c r="G74" s="201"/>
      <c r="H74" s="201"/>
      <c r="I74" s="201"/>
      <c r="J74" s="201"/>
      <c r="K74" s="201"/>
      <c r="L74" s="201"/>
      <c r="M74" s="201"/>
      <c r="N74" s="201"/>
    </row>
    <row r="75" spans="1:14" ht="12.75" customHeight="1" x14ac:dyDescent="0.2">
      <c r="A75" s="208"/>
      <c r="B75" s="208"/>
      <c r="C75" s="201"/>
      <c r="D75" s="201"/>
      <c r="E75" s="201"/>
      <c r="F75" s="201"/>
      <c r="G75" s="201"/>
      <c r="H75" s="201"/>
      <c r="I75" s="201"/>
      <c r="J75" s="201"/>
      <c r="K75" s="201"/>
      <c r="L75" s="201"/>
      <c r="M75" s="201"/>
      <c r="N75" s="201"/>
    </row>
    <row r="76" spans="1:14" ht="12.75" customHeight="1" x14ac:dyDescent="0.2">
      <c r="A76" s="208"/>
      <c r="B76" s="208"/>
      <c r="C76" s="201"/>
      <c r="D76" s="201"/>
      <c r="E76" s="201"/>
      <c r="F76" s="201"/>
      <c r="G76" s="201"/>
      <c r="H76" s="201"/>
      <c r="I76" s="201"/>
      <c r="J76" s="201"/>
      <c r="K76" s="201"/>
      <c r="L76" s="201"/>
      <c r="M76" s="201"/>
      <c r="N76" s="201"/>
    </row>
    <row r="77" spans="1:14" ht="12.75" customHeight="1" x14ac:dyDescent="0.2">
      <c r="A77" s="208"/>
      <c r="B77" s="208"/>
      <c r="C77" s="201"/>
      <c r="D77" s="201"/>
      <c r="E77" s="201"/>
      <c r="F77" s="201"/>
      <c r="G77" s="201"/>
      <c r="H77" s="201"/>
      <c r="I77" s="201"/>
      <c r="J77" s="201"/>
      <c r="K77" s="201"/>
      <c r="L77" s="201"/>
      <c r="M77" s="201"/>
      <c r="N77" s="201"/>
    </row>
    <row r="78" spans="1:14" ht="12.75" customHeight="1" x14ac:dyDescent="0.2">
      <c r="A78" s="208"/>
      <c r="B78" s="208"/>
      <c r="C78" s="201"/>
      <c r="D78" s="201"/>
      <c r="E78" s="201"/>
      <c r="F78" s="201"/>
      <c r="G78" s="201"/>
      <c r="H78" s="201"/>
      <c r="I78" s="201"/>
      <c r="J78" s="201"/>
      <c r="K78" s="201"/>
      <c r="L78" s="201"/>
      <c r="M78" s="201"/>
      <c r="N78" s="201"/>
    </row>
    <row r="79" spans="1:14" ht="12.75" customHeight="1" x14ac:dyDescent="0.2">
      <c r="A79" s="208"/>
      <c r="B79" s="208"/>
      <c r="C79" s="201"/>
      <c r="D79" s="201"/>
      <c r="E79" s="201"/>
      <c r="F79" s="201"/>
      <c r="G79" s="201"/>
      <c r="H79" s="201"/>
      <c r="I79" s="201"/>
      <c r="J79" s="201"/>
      <c r="K79" s="201"/>
      <c r="L79" s="201"/>
      <c r="M79" s="201"/>
      <c r="N79" s="201"/>
    </row>
    <row r="80" spans="1:14" ht="12.75" customHeight="1" x14ac:dyDescent="0.2">
      <c r="A80" s="208"/>
      <c r="B80" s="208"/>
      <c r="C80" s="201"/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201"/>
    </row>
    <row r="81" spans="1:14" ht="12.75" customHeight="1" x14ac:dyDescent="0.2">
      <c r="A81" s="208"/>
      <c r="B81" s="208"/>
      <c r="C81" s="201"/>
      <c r="D81" s="201"/>
      <c r="E81" s="201"/>
      <c r="F81" s="201"/>
      <c r="G81" s="201"/>
      <c r="H81" s="201"/>
      <c r="I81" s="201"/>
      <c r="J81" s="201"/>
      <c r="K81" s="201"/>
      <c r="L81" s="201"/>
      <c r="M81" s="201"/>
      <c r="N81" s="201"/>
    </row>
    <row r="82" spans="1:14" ht="12.75" customHeight="1" x14ac:dyDescent="0.2">
      <c r="A82" s="208"/>
      <c r="B82" s="208"/>
      <c r="C82" s="201"/>
      <c r="D82" s="201"/>
      <c r="E82" s="201"/>
      <c r="F82" s="201"/>
      <c r="G82" s="201"/>
      <c r="H82" s="201"/>
      <c r="I82" s="201"/>
      <c r="J82" s="201"/>
      <c r="K82" s="201"/>
      <c r="L82" s="201"/>
      <c r="M82" s="201"/>
      <c r="N82" s="201"/>
    </row>
    <row r="83" spans="1:14" ht="12.75" customHeight="1" x14ac:dyDescent="0.2">
      <c r="A83" s="208"/>
      <c r="B83" s="208"/>
      <c r="C83" s="201"/>
      <c r="D83" s="201"/>
      <c r="E83" s="201"/>
      <c r="F83" s="201"/>
      <c r="G83" s="201"/>
      <c r="H83" s="201"/>
      <c r="I83" s="201"/>
      <c r="J83" s="201"/>
      <c r="K83" s="201"/>
      <c r="L83" s="201"/>
      <c r="M83" s="201"/>
      <c r="N83" s="201"/>
    </row>
    <row r="84" spans="1:14" ht="12.75" customHeight="1" x14ac:dyDescent="0.2">
      <c r="A84" s="208"/>
      <c r="B84" s="208"/>
      <c r="C84" s="201"/>
      <c r="D84" s="201"/>
      <c r="E84" s="201"/>
      <c r="F84" s="201"/>
      <c r="G84" s="201"/>
      <c r="H84" s="201"/>
      <c r="I84" s="201"/>
      <c r="J84" s="201"/>
      <c r="K84" s="201"/>
      <c r="L84" s="201"/>
      <c r="M84" s="201"/>
      <c r="N84" s="201"/>
    </row>
    <row r="85" spans="1:14" ht="12.75" customHeight="1" x14ac:dyDescent="0.2">
      <c r="A85" s="208"/>
      <c r="B85" s="208"/>
      <c r="C85" s="201"/>
      <c r="D85" s="201"/>
      <c r="E85" s="201"/>
      <c r="F85" s="201"/>
      <c r="G85" s="201"/>
      <c r="H85" s="201"/>
      <c r="I85" s="201"/>
      <c r="J85" s="201"/>
      <c r="K85" s="201"/>
      <c r="L85" s="201"/>
      <c r="M85" s="201"/>
      <c r="N85" s="201"/>
    </row>
    <row r="86" spans="1:14" ht="12.75" customHeight="1" x14ac:dyDescent="0.2">
      <c r="A86" s="208"/>
      <c r="B86" s="208"/>
      <c r="C86" s="201"/>
      <c r="D86" s="201"/>
      <c r="E86" s="201"/>
      <c r="F86" s="201"/>
      <c r="G86" s="201"/>
      <c r="H86" s="201"/>
      <c r="I86" s="201"/>
      <c r="J86" s="201"/>
      <c r="K86" s="201"/>
      <c r="L86" s="201"/>
      <c r="M86" s="201"/>
      <c r="N86" s="201"/>
    </row>
    <row r="87" spans="1:14" ht="12.75" customHeight="1" x14ac:dyDescent="0.2">
      <c r="A87" s="208"/>
      <c r="B87" s="208"/>
      <c r="C87" s="201"/>
      <c r="D87" s="201"/>
      <c r="E87" s="201"/>
      <c r="F87" s="201"/>
      <c r="G87" s="201"/>
      <c r="H87" s="201"/>
      <c r="I87" s="201"/>
      <c r="J87" s="201"/>
      <c r="K87" s="201"/>
      <c r="L87" s="201"/>
      <c r="M87" s="201"/>
      <c r="N87" s="201"/>
    </row>
    <row r="88" spans="1:14" ht="12.75" customHeight="1" x14ac:dyDescent="0.2">
      <c r="A88" s="208"/>
      <c r="B88" s="208"/>
      <c r="C88" s="201"/>
      <c r="D88" s="201"/>
      <c r="E88" s="201"/>
      <c r="F88" s="201"/>
      <c r="G88" s="201"/>
      <c r="H88" s="201"/>
      <c r="I88" s="201"/>
      <c r="J88" s="201"/>
      <c r="K88" s="201"/>
      <c r="L88" s="201"/>
      <c r="M88" s="201"/>
      <c r="N88" s="201"/>
    </row>
    <row r="89" spans="1:14" ht="12.75" customHeight="1" x14ac:dyDescent="0.2">
      <c r="A89" s="208"/>
      <c r="B89" s="208"/>
      <c r="C89" s="201"/>
      <c r="D89" s="201"/>
      <c r="E89" s="201"/>
      <c r="F89" s="201"/>
      <c r="G89" s="201"/>
      <c r="H89" s="201"/>
      <c r="I89" s="201"/>
      <c r="J89" s="201"/>
      <c r="K89" s="201"/>
      <c r="L89" s="201"/>
      <c r="M89" s="201"/>
      <c r="N89" s="201"/>
    </row>
    <row r="90" spans="1:14" ht="12.75" customHeight="1" x14ac:dyDescent="0.2">
      <c r="A90" s="208"/>
      <c r="B90" s="208"/>
      <c r="C90" s="201"/>
      <c r="D90" s="201"/>
      <c r="E90" s="201"/>
      <c r="F90" s="201"/>
      <c r="G90" s="201"/>
      <c r="H90" s="201"/>
      <c r="I90" s="201"/>
      <c r="J90" s="201"/>
      <c r="K90" s="201"/>
      <c r="L90" s="201"/>
      <c r="M90" s="201"/>
      <c r="N90" s="201"/>
    </row>
    <row r="91" spans="1:14" ht="12.75" customHeight="1" x14ac:dyDescent="0.2">
      <c r="A91" s="208"/>
      <c r="B91" s="208"/>
      <c r="C91" s="201"/>
      <c r="D91" s="201"/>
      <c r="E91" s="201"/>
      <c r="F91" s="201"/>
      <c r="G91" s="201"/>
      <c r="H91" s="201"/>
      <c r="I91" s="201"/>
      <c r="J91" s="201"/>
      <c r="K91" s="201"/>
      <c r="L91" s="201"/>
      <c r="M91" s="201"/>
      <c r="N91" s="201"/>
    </row>
    <row r="92" spans="1:14" ht="12.75" customHeight="1" x14ac:dyDescent="0.2">
      <c r="A92" s="208"/>
      <c r="B92" s="208"/>
      <c r="C92" s="201"/>
      <c r="D92" s="201"/>
      <c r="E92" s="201"/>
      <c r="F92" s="201"/>
      <c r="G92" s="201"/>
      <c r="H92" s="201"/>
      <c r="I92" s="201"/>
      <c r="J92" s="201"/>
      <c r="K92" s="201"/>
      <c r="L92" s="201"/>
      <c r="M92" s="201"/>
      <c r="N92" s="201"/>
    </row>
    <row r="93" spans="1:14" ht="12.75" customHeight="1" x14ac:dyDescent="0.2">
      <c r="A93" s="208"/>
      <c r="B93" s="208"/>
      <c r="C93" s="201"/>
      <c r="D93" s="201"/>
      <c r="E93" s="201"/>
      <c r="F93" s="201"/>
      <c r="G93" s="201"/>
      <c r="H93" s="201"/>
      <c r="I93" s="201"/>
      <c r="J93" s="201"/>
      <c r="K93" s="201"/>
      <c r="L93" s="201"/>
      <c r="M93" s="201"/>
      <c r="N93" s="201"/>
    </row>
    <row r="94" spans="1:14" ht="12.75" customHeight="1" x14ac:dyDescent="0.2">
      <c r="A94" s="208"/>
      <c r="B94" s="208"/>
      <c r="C94" s="201"/>
      <c r="D94" s="201"/>
      <c r="E94" s="201"/>
      <c r="F94" s="201"/>
      <c r="G94" s="201"/>
      <c r="H94" s="201"/>
      <c r="I94" s="201"/>
      <c r="J94" s="201"/>
      <c r="K94" s="201"/>
      <c r="L94" s="201"/>
      <c r="M94" s="201"/>
      <c r="N94" s="201"/>
    </row>
    <row r="95" spans="1:14" ht="12.75" customHeight="1" x14ac:dyDescent="0.2">
      <c r="A95" s="208"/>
      <c r="B95" s="208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</row>
    <row r="96" spans="1:14" ht="12.75" customHeight="1" x14ac:dyDescent="0.2">
      <c r="A96" s="208"/>
      <c r="B96" s="208"/>
      <c r="C96" s="201"/>
      <c r="D96" s="201"/>
      <c r="E96" s="201"/>
      <c r="F96" s="201"/>
      <c r="G96" s="201"/>
      <c r="H96" s="201"/>
      <c r="I96" s="201"/>
      <c r="J96" s="201"/>
      <c r="K96" s="201"/>
      <c r="L96" s="201"/>
      <c r="M96" s="201"/>
      <c r="N96" s="201"/>
    </row>
    <row r="97" spans="1:14" ht="12.75" customHeight="1" x14ac:dyDescent="0.2">
      <c r="A97" s="208"/>
      <c r="B97" s="208"/>
      <c r="C97" s="201"/>
      <c r="D97" s="201"/>
      <c r="E97" s="201"/>
      <c r="F97" s="201"/>
      <c r="G97" s="201"/>
      <c r="H97" s="201"/>
      <c r="I97" s="201"/>
      <c r="J97" s="201"/>
      <c r="K97" s="201"/>
      <c r="L97" s="201"/>
      <c r="M97" s="201"/>
      <c r="N97" s="201"/>
    </row>
    <row r="98" spans="1:14" ht="12.75" customHeight="1" x14ac:dyDescent="0.2">
      <c r="A98" s="208"/>
      <c r="B98" s="208"/>
      <c r="C98" s="201"/>
      <c r="D98" s="201"/>
      <c r="E98" s="201"/>
      <c r="F98" s="201"/>
      <c r="G98" s="201"/>
      <c r="H98" s="201"/>
      <c r="I98" s="201"/>
      <c r="J98" s="201"/>
      <c r="K98" s="201"/>
      <c r="L98" s="201"/>
      <c r="M98" s="201"/>
      <c r="N98" s="201"/>
    </row>
    <row r="99" spans="1:14" ht="12.75" customHeight="1" x14ac:dyDescent="0.2">
      <c r="A99" s="208"/>
      <c r="B99" s="208"/>
      <c r="C99" s="201"/>
      <c r="D99" s="201"/>
      <c r="E99" s="201"/>
      <c r="F99" s="201"/>
      <c r="G99" s="201"/>
      <c r="H99" s="201"/>
      <c r="I99" s="201"/>
      <c r="J99" s="201"/>
      <c r="K99" s="201"/>
      <c r="L99" s="201"/>
      <c r="M99" s="201"/>
      <c r="N99" s="201"/>
    </row>
    <row r="100" spans="1:14" ht="12.75" customHeight="1" x14ac:dyDescent="0.2">
      <c r="A100" s="208"/>
      <c r="B100" s="208"/>
      <c r="C100" s="201"/>
      <c r="D100" s="201"/>
      <c r="E100" s="201"/>
      <c r="F100" s="201"/>
      <c r="G100" s="201"/>
      <c r="H100" s="201"/>
      <c r="I100" s="201"/>
      <c r="J100" s="201"/>
      <c r="K100" s="201"/>
      <c r="L100" s="201"/>
      <c r="M100" s="201"/>
      <c r="N100" s="201"/>
    </row>
    <row r="101" spans="1:14" ht="12.75" customHeight="1" x14ac:dyDescent="0.2">
      <c r="A101" s="208"/>
      <c r="B101" s="208"/>
      <c r="C101" s="201"/>
      <c r="D101" s="201"/>
      <c r="E101" s="201"/>
      <c r="F101" s="201"/>
      <c r="G101" s="201"/>
      <c r="H101" s="201"/>
      <c r="I101" s="201"/>
      <c r="J101" s="201"/>
      <c r="K101" s="201"/>
      <c r="L101" s="201"/>
      <c r="M101" s="201"/>
      <c r="N101" s="201"/>
    </row>
  </sheetData>
  <mergeCells count="15">
    <mergeCell ref="M4:N4"/>
    <mergeCell ref="I3:J3"/>
    <mergeCell ref="A1:N1"/>
    <mergeCell ref="B2:C2"/>
    <mergeCell ref="K2:L2"/>
    <mergeCell ref="M3:N3"/>
    <mergeCell ref="K3:L3"/>
    <mergeCell ref="C4:D4"/>
    <mergeCell ref="C3:D3"/>
    <mergeCell ref="E3:F3"/>
    <mergeCell ref="G3:H3"/>
    <mergeCell ref="K4:L4"/>
    <mergeCell ref="E4:F4"/>
    <mergeCell ref="G4:H4"/>
    <mergeCell ref="I4:J4"/>
  </mergeCells>
  <pageMargins left="0.95" right="0" top="0.75" bottom="0" header="0" footer="0"/>
  <pageSetup paperSize="9" scale="82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101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3" sqref="C3:F3"/>
    </sheetView>
  </sheetViews>
  <sheetFormatPr defaultColWidth="14.42578125" defaultRowHeight="15" customHeight="1" x14ac:dyDescent="0.2"/>
  <cols>
    <col min="1" max="1" width="6" style="83" customWidth="1"/>
    <col min="2" max="2" width="22.140625" style="83" customWidth="1"/>
    <col min="3" max="3" width="9.85546875" style="83" customWidth="1"/>
    <col min="4" max="4" width="8.5703125" style="83" customWidth="1"/>
    <col min="5" max="5" width="10.140625" style="83" customWidth="1"/>
    <col min="6" max="6" width="9.140625" style="83" customWidth="1"/>
    <col min="7" max="7" width="10.140625" style="83" customWidth="1"/>
    <col min="8" max="9" width="9.85546875" style="83" customWidth="1"/>
    <col min="10" max="10" width="9.140625" style="83" customWidth="1"/>
    <col min="11" max="11" width="14.42578125" style="158"/>
    <col min="12" max="16384" width="14.42578125" style="83"/>
  </cols>
  <sheetData>
    <row r="1" spans="1:12" ht="15" customHeight="1" x14ac:dyDescent="0.2">
      <c r="A1" s="446" t="s">
        <v>1076</v>
      </c>
      <c r="B1" s="387"/>
      <c r="C1" s="387"/>
      <c r="D1" s="387"/>
      <c r="E1" s="387"/>
      <c r="F1" s="387"/>
      <c r="G1" s="387"/>
      <c r="H1" s="387"/>
      <c r="I1" s="387"/>
      <c r="J1" s="387"/>
    </row>
    <row r="2" spans="1:12" ht="15" customHeight="1" x14ac:dyDescent="0.2">
      <c r="A2" s="251"/>
      <c r="B2" s="256" t="s">
        <v>61</v>
      </c>
      <c r="C2" s="257"/>
      <c r="D2" s="257"/>
      <c r="E2" s="258"/>
      <c r="F2" s="258"/>
      <c r="G2" s="259"/>
      <c r="H2" s="258"/>
      <c r="I2" s="470" t="s">
        <v>181</v>
      </c>
      <c r="J2" s="471"/>
    </row>
    <row r="3" spans="1:12" ht="15" customHeight="1" x14ac:dyDescent="0.2">
      <c r="A3" s="393" t="s">
        <v>151</v>
      </c>
      <c r="B3" s="472" t="s">
        <v>2</v>
      </c>
      <c r="C3" s="371" t="s">
        <v>75</v>
      </c>
      <c r="D3" s="377"/>
      <c r="E3" s="377"/>
      <c r="F3" s="395"/>
      <c r="G3" s="371" t="s">
        <v>182</v>
      </c>
      <c r="H3" s="392"/>
      <c r="I3" s="392"/>
      <c r="J3" s="385"/>
    </row>
    <row r="4" spans="1:12" ht="15" customHeight="1" x14ac:dyDescent="0.2">
      <c r="A4" s="389"/>
      <c r="B4" s="473"/>
      <c r="C4" s="371" t="s">
        <v>183</v>
      </c>
      <c r="D4" s="385"/>
      <c r="E4" s="371" t="s">
        <v>184</v>
      </c>
      <c r="F4" s="385"/>
      <c r="G4" s="371" t="s">
        <v>183</v>
      </c>
      <c r="H4" s="385"/>
      <c r="I4" s="371" t="s">
        <v>184</v>
      </c>
      <c r="J4" s="385"/>
    </row>
    <row r="5" spans="1:12" ht="15" customHeight="1" x14ac:dyDescent="0.2">
      <c r="A5" s="241"/>
      <c r="B5" s="255"/>
      <c r="C5" s="129" t="s">
        <v>85</v>
      </c>
      <c r="D5" s="110" t="s">
        <v>86</v>
      </c>
      <c r="E5" s="129" t="s">
        <v>85</v>
      </c>
      <c r="F5" s="129" t="s">
        <v>86</v>
      </c>
      <c r="G5" s="129" t="s">
        <v>85</v>
      </c>
      <c r="H5" s="110" t="s">
        <v>86</v>
      </c>
      <c r="I5" s="129" t="s">
        <v>85</v>
      </c>
      <c r="J5" s="129" t="s">
        <v>86</v>
      </c>
    </row>
    <row r="6" spans="1:12" ht="13.5" customHeight="1" x14ac:dyDescent="0.2">
      <c r="A6" s="162">
        <v>1</v>
      </c>
      <c r="B6" s="130" t="s">
        <v>7</v>
      </c>
      <c r="C6" s="130">
        <v>11227</v>
      </c>
      <c r="D6" s="130">
        <v>2918.191492720001</v>
      </c>
      <c r="E6" s="130">
        <v>2106</v>
      </c>
      <c r="F6" s="130">
        <v>4096.42</v>
      </c>
      <c r="G6" s="130">
        <v>129</v>
      </c>
      <c r="H6" s="130">
        <v>10.439999999999998</v>
      </c>
      <c r="I6" s="130">
        <v>22</v>
      </c>
      <c r="J6" s="130">
        <v>36.200000000000003</v>
      </c>
      <c r="L6" s="158"/>
    </row>
    <row r="7" spans="1:12" ht="13.5" customHeight="1" x14ac:dyDescent="0.2">
      <c r="A7" s="162">
        <v>2</v>
      </c>
      <c r="B7" s="130" t="s">
        <v>8</v>
      </c>
      <c r="C7" s="130">
        <v>816.79</v>
      </c>
      <c r="D7" s="130">
        <v>101.46489593099997</v>
      </c>
      <c r="E7" s="130">
        <v>8038</v>
      </c>
      <c r="F7" s="130">
        <v>15260.39</v>
      </c>
      <c r="G7" s="130">
        <v>420</v>
      </c>
      <c r="H7" s="130">
        <v>43.210000000000015</v>
      </c>
      <c r="I7" s="130">
        <v>382</v>
      </c>
      <c r="J7" s="130">
        <v>866.0100000000001</v>
      </c>
      <c r="L7" s="158"/>
    </row>
    <row r="8" spans="1:12" ht="13.5" customHeight="1" x14ac:dyDescent="0.2">
      <c r="A8" s="162">
        <v>3</v>
      </c>
      <c r="B8" s="130" t="s">
        <v>9</v>
      </c>
      <c r="C8" s="130">
        <v>786.92</v>
      </c>
      <c r="D8" s="130">
        <v>24.380223600000001</v>
      </c>
      <c r="E8" s="130">
        <v>5833</v>
      </c>
      <c r="F8" s="130">
        <v>5029.03</v>
      </c>
      <c r="G8" s="130">
        <v>514</v>
      </c>
      <c r="H8" s="130">
        <v>9.879999999999999</v>
      </c>
      <c r="I8" s="130">
        <v>316</v>
      </c>
      <c r="J8" s="130">
        <v>512.15</v>
      </c>
      <c r="L8" s="158"/>
    </row>
    <row r="9" spans="1:12" ht="13.5" customHeight="1" x14ac:dyDescent="0.2">
      <c r="A9" s="162">
        <v>4</v>
      </c>
      <c r="B9" s="130" t="s">
        <v>10</v>
      </c>
      <c r="C9" s="130">
        <v>250.29</v>
      </c>
      <c r="D9" s="130">
        <v>5.7653528999999999</v>
      </c>
      <c r="E9" s="130">
        <v>1633</v>
      </c>
      <c r="F9" s="130">
        <v>1988.52</v>
      </c>
      <c r="G9" s="130">
        <v>144</v>
      </c>
      <c r="H9" s="130">
        <v>1.9200000000000006</v>
      </c>
      <c r="I9" s="130">
        <v>29</v>
      </c>
      <c r="J9" s="130">
        <v>46.999999999999993</v>
      </c>
      <c r="L9" s="158"/>
    </row>
    <row r="10" spans="1:12" ht="13.5" customHeight="1" x14ac:dyDescent="0.2">
      <c r="A10" s="162">
        <v>5</v>
      </c>
      <c r="B10" s="130" t="s">
        <v>11</v>
      </c>
      <c r="C10" s="130">
        <v>2284.54</v>
      </c>
      <c r="D10" s="130">
        <v>95.541344506999991</v>
      </c>
      <c r="E10" s="130">
        <v>20176</v>
      </c>
      <c r="F10" s="130">
        <v>32361.08</v>
      </c>
      <c r="G10" s="130">
        <v>1018</v>
      </c>
      <c r="H10" s="130">
        <v>31.159999999999993</v>
      </c>
      <c r="I10" s="130">
        <v>1079</v>
      </c>
      <c r="J10" s="130">
        <v>1316.3400000000006</v>
      </c>
      <c r="L10" s="158"/>
    </row>
    <row r="11" spans="1:12" ht="13.5" customHeight="1" x14ac:dyDescent="0.2">
      <c r="A11" s="162">
        <v>6</v>
      </c>
      <c r="B11" s="130" t="s">
        <v>12</v>
      </c>
      <c r="C11" s="130">
        <v>784.86</v>
      </c>
      <c r="D11" s="130">
        <v>9.7459836000000006</v>
      </c>
      <c r="E11" s="130">
        <v>5339</v>
      </c>
      <c r="F11" s="130">
        <v>7196.58</v>
      </c>
      <c r="G11" s="130">
        <v>225</v>
      </c>
      <c r="H11" s="130">
        <v>38</v>
      </c>
      <c r="I11" s="130">
        <v>4841</v>
      </c>
      <c r="J11" s="130">
        <v>6590.0000000000027</v>
      </c>
      <c r="L11" s="158"/>
    </row>
    <row r="12" spans="1:12" ht="13.5" customHeight="1" x14ac:dyDescent="0.2">
      <c r="A12" s="162">
        <v>7</v>
      </c>
      <c r="B12" s="130" t="s">
        <v>13</v>
      </c>
      <c r="C12" s="130">
        <v>11.33</v>
      </c>
      <c r="D12" s="130">
        <v>10.187843299999999</v>
      </c>
      <c r="E12" s="130">
        <v>126</v>
      </c>
      <c r="F12" s="130">
        <v>141.6</v>
      </c>
      <c r="G12" s="130">
        <v>4</v>
      </c>
      <c r="H12" s="130">
        <v>3.88</v>
      </c>
      <c r="I12" s="130">
        <v>4</v>
      </c>
      <c r="J12" s="130">
        <v>3.88</v>
      </c>
      <c r="L12" s="158"/>
    </row>
    <row r="13" spans="1:12" ht="13.5" customHeight="1" x14ac:dyDescent="0.2">
      <c r="A13" s="162">
        <v>8</v>
      </c>
      <c r="B13" s="130" t="s">
        <v>971</v>
      </c>
      <c r="C13" s="130">
        <v>0</v>
      </c>
      <c r="D13" s="130">
        <v>0</v>
      </c>
      <c r="E13" s="130">
        <v>91</v>
      </c>
      <c r="F13" s="130">
        <v>72.97</v>
      </c>
      <c r="G13" s="130">
        <v>0</v>
      </c>
      <c r="H13" s="130">
        <v>0</v>
      </c>
      <c r="I13" s="130">
        <v>2</v>
      </c>
      <c r="J13" s="130">
        <v>4</v>
      </c>
      <c r="L13" s="158"/>
    </row>
    <row r="14" spans="1:12" ht="13.5" customHeight="1" x14ac:dyDescent="0.2">
      <c r="A14" s="162">
        <v>9</v>
      </c>
      <c r="B14" s="130" t="s">
        <v>14</v>
      </c>
      <c r="C14" s="130">
        <v>593.28</v>
      </c>
      <c r="D14" s="130">
        <v>5.2704481999999997</v>
      </c>
      <c r="E14" s="130">
        <v>6575</v>
      </c>
      <c r="F14" s="130">
        <v>5532.48</v>
      </c>
      <c r="G14" s="130">
        <v>330</v>
      </c>
      <c r="H14" s="130">
        <v>4.21</v>
      </c>
      <c r="I14" s="130">
        <v>132</v>
      </c>
      <c r="J14" s="130">
        <v>123.83000000000001</v>
      </c>
      <c r="L14" s="158"/>
    </row>
    <row r="15" spans="1:12" ht="13.5" customHeight="1" x14ac:dyDescent="0.2">
      <c r="A15" s="162">
        <v>10</v>
      </c>
      <c r="B15" s="130" t="s">
        <v>15</v>
      </c>
      <c r="C15" s="130">
        <v>28766.87</v>
      </c>
      <c r="D15" s="130">
        <v>7134.9489406140046</v>
      </c>
      <c r="E15" s="130">
        <v>14979</v>
      </c>
      <c r="F15" s="130">
        <v>18829.66</v>
      </c>
      <c r="G15" s="130">
        <v>31136</v>
      </c>
      <c r="H15" s="130">
        <v>10427.45000000001</v>
      </c>
      <c r="I15" s="130">
        <v>4861</v>
      </c>
      <c r="J15" s="130">
        <v>10505.050000000008</v>
      </c>
      <c r="L15" s="158"/>
    </row>
    <row r="16" spans="1:12" ht="13.5" customHeight="1" x14ac:dyDescent="0.2">
      <c r="A16" s="162">
        <v>11</v>
      </c>
      <c r="B16" s="130" t="s">
        <v>16</v>
      </c>
      <c r="C16" s="130">
        <v>107.12</v>
      </c>
      <c r="D16" s="130">
        <v>16.19419663</v>
      </c>
      <c r="E16" s="130">
        <v>1302</v>
      </c>
      <c r="F16" s="130">
        <v>1225.6300000000001</v>
      </c>
      <c r="G16" s="130">
        <v>55</v>
      </c>
      <c r="H16" s="130">
        <v>1.31</v>
      </c>
      <c r="I16" s="130">
        <v>13</v>
      </c>
      <c r="J16" s="130">
        <v>64.69</v>
      </c>
      <c r="L16" s="158"/>
    </row>
    <row r="17" spans="1:12" ht="13.5" customHeight="1" x14ac:dyDescent="0.2">
      <c r="A17" s="162">
        <v>12</v>
      </c>
      <c r="B17" s="130" t="s">
        <v>17</v>
      </c>
      <c r="C17" s="130">
        <v>2.06</v>
      </c>
      <c r="D17" s="130">
        <v>0.81885000000000008</v>
      </c>
      <c r="E17" s="130">
        <v>5167</v>
      </c>
      <c r="F17" s="130">
        <v>4386.59</v>
      </c>
      <c r="G17" s="130">
        <v>0</v>
      </c>
      <c r="H17" s="130">
        <v>0</v>
      </c>
      <c r="I17" s="130">
        <v>144</v>
      </c>
      <c r="J17" s="130">
        <v>638.48</v>
      </c>
      <c r="L17" s="158"/>
    </row>
    <row r="18" spans="1:12" ht="13.5" customHeight="1" x14ac:dyDescent="0.2">
      <c r="A18" s="153"/>
      <c r="B18" s="137" t="s">
        <v>18</v>
      </c>
      <c r="C18" s="137">
        <f t="shared" ref="C18:J18" si="0">SUM(C6:C17)</f>
        <v>45631.060000000005</v>
      </c>
      <c r="D18" s="137">
        <f t="shared" si="0"/>
        <v>10322.509572002005</v>
      </c>
      <c r="E18" s="137">
        <f t="shared" si="0"/>
        <v>71365</v>
      </c>
      <c r="F18" s="137">
        <f t="shared" si="0"/>
        <v>96120.950000000012</v>
      </c>
      <c r="G18" s="137">
        <f t="shared" si="0"/>
        <v>33975</v>
      </c>
      <c r="H18" s="137">
        <f t="shared" si="0"/>
        <v>10571.46000000001</v>
      </c>
      <c r="I18" s="137">
        <f t="shared" si="0"/>
        <v>11825</v>
      </c>
      <c r="J18" s="137">
        <f t="shared" si="0"/>
        <v>20707.630000000012</v>
      </c>
    </row>
    <row r="19" spans="1:12" ht="13.5" customHeight="1" x14ac:dyDescent="0.2">
      <c r="A19" s="162">
        <v>13</v>
      </c>
      <c r="B19" s="130" t="s">
        <v>19</v>
      </c>
      <c r="C19" s="130">
        <v>0</v>
      </c>
      <c r="D19" s="130">
        <v>0</v>
      </c>
      <c r="E19" s="130">
        <v>4</v>
      </c>
      <c r="F19" s="130">
        <v>0.65</v>
      </c>
      <c r="G19" s="130">
        <v>0</v>
      </c>
      <c r="H19" s="130">
        <v>0</v>
      </c>
      <c r="I19" s="130">
        <v>0</v>
      </c>
      <c r="J19" s="130">
        <v>0</v>
      </c>
    </row>
    <row r="20" spans="1:12" ht="13.5" customHeight="1" x14ac:dyDescent="0.2">
      <c r="A20" s="162">
        <v>14</v>
      </c>
      <c r="B20" s="130" t="s">
        <v>20</v>
      </c>
      <c r="C20" s="130">
        <v>0</v>
      </c>
      <c r="D20" s="130">
        <v>0</v>
      </c>
      <c r="E20" s="130">
        <v>0</v>
      </c>
      <c r="F20" s="130">
        <v>0</v>
      </c>
      <c r="G20" s="130">
        <v>0</v>
      </c>
      <c r="H20" s="130">
        <v>0</v>
      </c>
      <c r="I20" s="130">
        <v>0</v>
      </c>
      <c r="J20" s="130">
        <v>0</v>
      </c>
    </row>
    <row r="21" spans="1:12" ht="13.5" customHeight="1" x14ac:dyDescent="0.2">
      <c r="A21" s="162">
        <v>15</v>
      </c>
      <c r="B21" s="130" t="s">
        <v>21</v>
      </c>
      <c r="C21" s="130">
        <v>0</v>
      </c>
      <c r="D21" s="130">
        <v>0</v>
      </c>
      <c r="E21" s="130">
        <v>0</v>
      </c>
      <c r="F21" s="130">
        <v>0</v>
      </c>
      <c r="G21" s="130">
        <v>0</v>
      </c>
      <c r="H21" s="130">
        <v>0</v>
      </c>
      <c r="I21" s="130">
        <v>0</v>
      </c>
      <c r="J21" s="130">
        <v>0</v>
      </c>
    </row>
    <row r="22" spans="1:12" ht="13.5" customHeight="1" x14ac:dyDescent="0.2">
      <c r="A22" s="162">
        <v>16</v>
      </c>
      <c r="B22" s="130" t="s">
        <v>22</v>
      </c>
      <c r="C22" s="130">
        <v>0</v>
      </c>
      <c r="D22" s="130">
        <v>0</v>
      </c>
      <c r="E22" s="130">
        <v>0</v>
      </c>
      <c r="F22" s="130">
        <v>0</v>
      </c>
      <c r="G22" s="130">
        <v>0</v>
      </c>
      <c r="H22" s="130">
        <v>0</v>
      </c>
      <c r="I22" s="130">
        <v>0</v>
      </c>
      <c r="J22" s="130">
        <v>0</v>
      </c>
    </row>
    <row r="23" spans="1:12" ht="13.5" customHeight="1" x14ac:dyDescent="0.2">
      <c r="A23" s="162">
        <v>17</v>
      </c>
      <c r="B23" s="130" t="s">
        <v>23</v>
      </c>
      <c r="C23" s="130">
        <v>0</v>
      </c>
      <c r="D23" s="130">
        <v>0</v>
      </c>
      <c r="E23" s="130">
        <v>0</v>
      </c>
      <c r="F23" s="130">
        <v>0</v>
      </c>
      <c r="G23" s="130">
        <v>0</v>
      </c>
      <c r="H23" s="130">
        <v>0</v>
      </c>
      <c r="I23" s="130">
        <v>0</v>
      </c>
      <c r="J23" s="130">
        <v>0</v>
      </c>
    </row>
    <row r="24" spans="1:12" ht="13.5" customHeight="1" x14ac:dyDescent="0.2">
      <c r="A24" s="162">
        <v>18</v>
      </c>
      <c r="B24" s="130" t="s">
        <v>854</v>
      </c>
      <c r="C24" s="130">
        <v>0</v>
      </c>
      <c r="D24" s="130">
        <v>0</v>
      </c>
      <c r="E24" s="130">
        <v>0</v>
      </c>
      <c r="F24" s="130">
        <v>0</v>
      </c>
      <c r="G24" s="130">
        <v>0</v>
      </c>
      <c r="H24" s="130">
        <v>0</v>
      </c>
      <c r="I24" s="130">
        <v>0</v>
      </c>
      <c r="J24" s="130">
        <v>0</v>
      </c>
    </row>
    <row r="25" spans="1:12" ht="13.5" customHeight="1" x14ac:dyDescent="0.2">
      <c r="A25" s="162">
        <v>19</v>
      </c>
      <c r="B25" s="130" t="s">
        <v>25</v>
      </c>
      <c r="C25" s="130">
        <v>0</v>
      </c>
      <c r="D25" s="130">
        <v>0</v>
      </c>
      <c r="E25" s="130">
        <v>0</v>
      </c>
      <c r="F25" s="130">
        <v>0</v>
      </c>
      <c r="G25" s="130">
        <v>12</v>
      </c>
      <c r="H25" s="130">
        <v>0.1</v>
      </c>
      <c r="I25" s="130">
        <v>0</v>
      </c>
      <c r="J25" s="130">
        <v>0</v>
      </c>
    </row>
    <row r="26" spans="1:12" ht="13.5" customHeight="1" x14ac:dyDescent="0.2">
      <c r="A26" s="162">
        <v>20</v>
      </c>
      <c r="B26" s="130" t="s">
        <v>26</v>
      </c>
      <c r="C26" s="130">
        <v>1976</v>
      </c>
      <c r="D26" s="130">
        <v>625.37113999999997</v>
      </c>
      <c r="E26" s="130">
        <v>25403</v>
      </c>
      <c r="F26" s="130">
        <v>36100.75</v>
      </c>
      <c r="G26" s="130">
        <v>1187</v>
      </c>
      <c r="H26" s="130">
        <v>712.11999999999989</v>
      </c>
      <c r="I26" s="130">
        <v>3216</v>
      </c>
      <c r="J26" s="130">
        <v>7568.1200000000008</v>
      </c>
    </row>
    <row r="27" spans="1:12" ht="13.5" customHeight="1" x14ac:dyDescent="0.2">
      <c r="A27" s="162">
        <v>21</v>
      </c>
      <c r="B27" s="130" t="s">
        <v>27</v>
      </c>
      <c r="C27" s="130">
        <v>91</v>
      </c>
      <c r="D27" s="130">
        <v>235.38200000000001</v>
      </c>
      <c r="E27" s="130">
        <v>5834</v>
      </c>
      <c r="F27" s="130">
        <v>5318.51</v>
      </c>
      <c r="G27" s="130">
        <v>0</v>
      </c>
      <c r="H27" s="130">
        <v>0</v>
      </c>
      <c r="I27" s="130">
        <v>458</v>
      </c>
      <c r="J27" s="130">
        <v>1398.21</v>
      </c>
    </row>
    <row r="28" spans="1:12" ht="13.5" customHeight="1" x14ac:dyDescent="0.2">
      <c r="A28" s="162">
        <v>22</v>
      </c>
      <c r="B28" s="130" t="s">
        <v>28</v>
      </c>
      <c r="C28" s="130">
        <v>125</v>
      </c>
      <c r="D28" s="130">
        <v>170.31786209999999</v>
      </c>
      <c r="E28" s="130">
        <v>2158</v>
      </c>
      <c r="F28" s="130">
        <v>2876.91</v>
      </c>
      <c r="G28" s="130">
        <v>126</v>
      </c>
      <c r="H28" s="130">
        <v>0.63</v>
      </c>
      <c r="I28" s="130">
        <v>215</v>
      </c>
      <c r="J28" s="130">
        <v>503.81</v>
      </c>
    </row>
    <row r="29" spans="1:12" ht="13.5" customHeight="1" x14ac:dyDescent="0.2">
      <c r="A29" s="162">
        <v>23</v>
      </c>
      <c r="B29" s="130" t="s">
        <v>1003</v>
      </c>
      <c r="C29" s="130">
        <v>2</v>
      </c>
      <c r="D29" s="130">
        <v>0.20075000000000001</v>
      </c>
      <c r="E29" s="130">
        <v>0</v>
      </c>
      <c r="F29" s="130">
        <v>0</v>
      </c>
      <c r="G29" s="130">
        <v>3</v>
      </c>
      <c r="H29" s="130">
        <v>4.59</v>
      </c>
      <c r="I29" s="130">
        <v>0</v>
      </c>
      <c r="J29" s="130">
        <v>0</v>
      </c>
    </row>
    <row r="30" spans="1:12" ht="13.5" customHeight="1" x14ac:dyDescent="0.2">
      <c r="A30" s="162">
        <v>24</v>
      </c>
      <c r="B30" s="130" t="s">
        <v>30</v>
      </c>
      <c r="C30" s="130">
        <v>0</v>
      </c>
      <c r="D30" s="130">
        <v>0</v>
      </c>
      <c r="E30" s="130">
        <v>0</v>
      </c>
      <c r="F30" s="130">
        <v>0</v>
      </c>
      <c r="G30" s="130">
        <v>0</v>
      </c>
      <c r="H30" s="130">
        <v>0</v>
      </c>
      <c r="I30" s="130">
        <v>0</v>
      </c>
      <c r="J30" s="130">
        <v>0</v>
      </c>
    </row>
    <row r="31" spans="1:12" ht="13.5" customHeight="1" x14ac:dyDescent="0.2">
      <c r="A31" s="162">
        <v>25</v>
      </c>
      <c r="B31" s="130" t="s">
        <v>31</v>
      </c>
      <c r="C31" s="130">
        <v>0</v>
      </c>
      <c r="D31" s="130">
        <v>0</v>
      </c>
      <c r="E31" s="130">
        <v>0</v>
      </c>
      <c r="F31" s="130">
        <v>0</v>
      </c>
      <c r="G31" s="130">
        <v>0</v>
      </c>
      <c r="H31" s="130">
        <v>0</v>
      </c>
      <c r="I31" s="130">
        <v>0</v>
      </c>
      <c r="J31" s="130">
        <v>0</v>
      </c>
    </row>
    <row r="32" spans="1:12" ht="13.5" customHeight="1" x14ac:dyDescent="0.2">
      <c r="A32" s="162">
        <v>26</v>
      </c>
      <c r="B32" s="130" t="s">
        <v>32</v>
      </c>
      <c r="C32" s="130">
        <v>0</v>
      </c>
      <c r="D32" s="130">
        <v>0</v>
      </c>
      <c r="E32" s="130">
        <v>1</v>
      </c>
      <c r="F32" s="130">
        <v>2.3199999999999998</v>
      </c>
      <c r="G32" s="130">
        <v>0</v>
      </c>
      <c r="H32" s="130">
        <v>0</v>
      </c>
      <c r="I32" s="130">
        <v>0</v>
      </c>
      <c r="J32" s="130">
        <v>0</v>
      </c>
    </row>
    <row r="33" spans="1:10" ht="13.5" customHeight="1" x14ac:dyDescent="0.2">
      <c r="A33" s="162">
        <v>27</v>
      </c>
      <c r="B33" s="130" t="s">
        <v>33</v>
      </c>
      <c r="C33" s="130">
        <v>0</v>
      </c>
      <c r="D33" s="130">
        <v>0</v>
      </c>
      <c r="E33" s="130">
        <v>0</v>
      </c>
      <c r="F33" s="130">
        <v>0</v>
      </c>
      <c r="G33" s="130">
        <v>0</v>
      </c>
      <c r="H33" s="130">
        <v>0</v>
      </c>
      <c r="I33" s="130">
        <v>0</v>
      </c>
      <c r="J33" s="130">
        <v>0</v>
      </c>
    </row>
    <row r="34" spans="1:10" ht="13.5" customHeight="1" x14ac:dyDescent="0.2">
      <c r="A34" s="162">
        <v>28</v>
      </c>
      <c r="B34" s="130" t="s">
        <v>34</v>
      </c>
      <c r="C34" s="130">
        <v>0</v>
      </c>
      <c r="D34" s="130">
        <v>0</v>
      </c>
      <c r="E34" s="130">
        <v>0</v>
      </c>
      <c r="F34" s="130">
        <v>0</v>
      </c>
      <c r="G34" s="130">
        <v>0</v>
      </c>
      <c r="H34" s="130">
        <v>0</v>
      </c>
      <c r="I34" s="130">
        <v>0</v>
      </c>
      <c r="J34" s="130">
        <v>0</v>
      </c>
    </row>
    <row r="35" spans="1:10" ht="13.5" customHeight="1" x14ac:dyDescent="0.2">
      <c r="A35" s="162">
        <v>29</v>
      </c>
      <c r="B35" s="130" t="s">
        <v>35</v>
      </c>
      <c r="C35" s="130">
        <v>0</v>
      </c>
      <c r="D35" s="130">
        <v>0</v>
      </c>
      <c r="E35" s="130">
        <v>0</v>
      </c>
      <c r="F35" s="130">
        <v>0</v>
      </c>
      <c r="G35" s="130">
        <v>0</v>
      </c>
      <c r="H35" s="130">
        <v>0</v>
      </c>
      <c r="I35" s="130">
        <v>0</v>
      </c>
      <c r="J35" s="130">
        <v>0</v>
      </c>
    </row>
    <row r="36" spans="1:10" ht="13.5" customHeight="1" x14ac:dyDescent="0.2">
      <c r="A36" s="162">
        <v>30</v>
      </c>
      <c r="B36" s="130" t="s">
        <v>36</v>
      </c>
      <c r="C36" s="130">
        <v>0</v>
      </c>
      <c r="D36" s="130">
        <v>0</v>
      </c>
      <c r="E36" s="130">
        <v>0</v>
      </c>
      <c r="F36" s="130">
        <v>0</v>
      </c>
      <c r="G36" s="130">
        <v>0</v>
      </c>
      <c r="H36" s="130">
        <v>0</v>
      </c>
      <c r="I36" s="130">
        <v>0</v>
      </c>
      <c r="J36" s="130">
        <v>0</v>
      </c>
    </row>
    <row r="37" spans="1:10" ht="13.5" customHeight="1" x14ac:dyDescent="0.2">
      <c r="A37" s="162">
        <v>31</v>
      </c>
      <c r="B37" s="130" t="s">
        <v>37</v>
      </c>
      <c r="C37" s="130">
        <v>0</v>
      </c>
      <c r="D37" s="130">
        <v>0</v>
      </c>
      <c r="E37" s="130">
        <v>0</v>
      </c>
      <c r="F37" s="130">
        <v>0</v>
      </c>
      <c r="G37" s="130">
        <v>0</v>
      </c>
      <c r="H37" s="130">
        <v>0</v>
      </c>
      <c r="I37" s="130">
        <v>0</v>
      </c>
      <c r="J37" s="130">
        <v>0</v>
      </c>
    </row>
    <row r="38" spans="1:10" ht="13.5" customHeight="1" x14ac:dyDescent="0.2">
      <c r="A38" s="162">
        <v>32</v>
      </c>
      <c r="B38" s="130" t="s">
        <v>1005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30">
        <v>0</v>
      </c>
      <c r="I38" s="130">
        <v>0</v>
      </c>
      <c r="J38" s="130">
        <v>0</v>
      </c>
    </row>
    <row r="39" spans="1:10" ht="13.5" customHeight="1" x14ac:dyDescent="0.2">
      <c r="A39" s="162">
        <v>33</v>
      </c>
      <c r="B39" s="130" t="s">
        <v>39</v>
      </c>
      <c r="C39" s="130">
        <v>0</v>
      </c>
      <c r="D39" s="130">
        <v>0</v>
      </c>
      <c r="E39" s="130">
        <v>0</v>
      </c>
      <c r="F39" s="130">
        <v>0</v>
      </c>
      <c r="G39" s="130">
        <v>0</v>
      </c>
      <c r="H39" s="130">
        <v>0</v>
      </c>
      <c r="I39" s="130">
        <v>0</v>
      </c>
      <c r="J39" s="130">
        <v>0</v>
      </c>
    </row>
    <row r="40" spans="1:10" ht="13.5" customHeight="1" x14ac:dyDescent="0.2">
      <c r="A40" s="162">
        <v>34</v>
      </c>
      <c r="B40" s="130" t="s">
        <v>40</v>
      </c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30">
        <v>0</v>
      </c>
      <c r="I40" s="130">
        <v>0</v>
      </c>
      <c r="J40" s="130">
        <v>0</v>
      </c>
    </row>
    <row r="41" spans="1:10" ht="13.5" customHeight="1" x14ac:dyDescent="0.2">
      <c r="A41" s="153"/>
      <c r="B41" s="137" t="s">
        <v>106</v>
      </c>
      <c r="C41" s="137">
        <f>SUM(C19:C40)</f>
        <v>2194</v>
      </c>
      <c r="D41" s="137">
        <f t="shared" ref="D41:J41" si="1">SUM(D19:D40)</f>
        <v>1031.2717521</v>
      </c>
      <c r="E41" s="137">
        <f t="shared" si="1"/>
        <v>33400</v>
      </c>
      <c r="F41" s="137">
        <f t="shared" si="1"/>
        <v>44299.140000000007</v>
      </c>
      <c r="G41" s="137">
        <f t="shared" si="1"/>
        <v>1328</v>
      </c>
      <c r="H41" s="137">
        <f t="shared" si="1"/>
        <v>717.43999999999994</v>
      </c>
      <c r="I41" s="137">
        <f t="shared" si="1"/>
        <v>3889</v>
      </c>
      <c r="J41" s="137">
        <f t="shared" si="1"/>
        <v>9470.1400000000012</v>
      </c>
    </row>
    <row r="42" spans="1:10" ht="13.5" customHeight="1" x14ac:dyDescent="0.2">
      <c r="A42" s="153"/>
      <c r="B42" s="137" t="s">
        <v>42</v>
      </c>
      <c r="C42" s="189">
        <f t="shared" ref="C42:J42" si="2">C41+C18</f>
        <v>47825.060000000005</v>
      </c>
      <c r="D42" s="189">
        <f t="shared" si="2"/>
        <v>11353.781324102005</v>
      </c>
      <c r="E42" s="189">
        <f t="shared" si="2"/>
        <v>104765</v>
      </c>
      <c r="F42" s="189">
        <f t="shared" si="2"/>
        <v>140420.09000000003</v>
      </c>
      <c r="G42" s="189">
        <f t="shared" si="2"/>
        <v>35303</v>
      </c>
      <c r="H42" s="189">
        <f t="shared" si="2"/>
        <v>11288.900000000011</v>
      </c>
      <c r="I42" s="189">
        <f t="shared" si="2"/>
        <v>15714</v>
      </c>
      <c r="J42" s="189">
        <f t="shared" si="2"/>
        <v>30177.770000000011</v>
      </c>
    </row>
    <row r="43" spans="1:10" ht="13.5" customHeight="1" x14ac:dyDescent="0.2">
      <c r="A43" s="162">
        <v>35</v>
      </c>
      <c r="B43" s="130" t="s">
        <v>43</v>
      </c>
      <c r="C43" s="130">
        <v>2358</v>
      </c>
      <c r="D43" s="130">
        <v>139.28666199999998</v>
      </c>
      <c r="E43" s="130">
        <v>25319</v>
      </c>
      <c r="F43" s="130">
        <v>31522.080000000002</v>
      </c>
      <c r="G43" s="130">
        <v>982</v>
      </c>
      <c r="H43" s="130">
        <v>127.66000000000008</v>
      </c>
      <c r="I43" s="130">
        <v>5353</v>
      </c>
      <c r="J43" s="130">
        <v>8301.6699999999983</v>
      </c>
    </row>
    <row r="44" spans="1:10" ht="13.5" customHeight="1" x14ac:dyDescent="0.2">
      <c r="A44" s="162">
        <v>36</v>
      </c>
      <c r="B44" s="130" t="s">
        <v>44</v>
      </c>
      <c r="C44" s="130">
        <v>8568</v>
      </c>
      <c r="D44" s="130">
        <v>329.5005786000001</v>
      </c>
      <c r="E44" s="130">
        <v>67034</v>
      </c>
      <c r="F44" s="130">
        <v>102330.79</v>
      </c>
      <c r="G44" s="130">
        <v>4590</v>
      </c>
      <c r="H44" s="130">
        <v>168.72000000000008</v>
      </c>
      <c r="I44" s="130">
        <v>3038</v>
      </c>
      <c r="J44" s="130">
        <v>5865.3200000000006</v>
      </c>
    </row>
    <row r="45" spans="1:10" ht="13.5" customHeight="1" x14ac:dyDescent="0.2">
      <c r="A45" s="153"/>
      <c r="B45" s="137" t="s">
        <v>45</v>
      </c>
      <c r="C45" s="137">
        <f t="shared" ref="C45:J45" si="3">SUM(C43:C44)</f>
        <v>10926</v>
      </c>
      <c r="D45" s="137">
        <f t="shared" si="3"/>
        <v>468.78724060000008</v>
      </c>
      <c r="E45" s="137">
        <f t="shared" si="3"/>
        <v>92353</v>
      </c>
      <c r="F45" s="137">
        <f t="shared" si="3"/>
        <v>133852.87</v>
      </c>
      <c r="G45" s="137">
        <f t="shared" si="3"/>
        <v>5572</v>
      </c>
      <c r="H45" s="137">
        <f t="shared" si="3"/>
        <v>296.38000000000017</v>
      </c>
      <c r="I45" s="137">
        <f t="shared" si="3"/>
        <v>8391</v>
      </c>
      <c r="J45" s="137">
        <f t="shared" si="3"/>
        <v>14166.989999999998</v>
      </c>
    </row>
    <row r="46" spans="1:10" ht="13.5" customHeight="1" x14ac:dyDescent="0.2">
      <c r="A46" s="162">
        <v>37</v>
      </c>
      <c r="B46" s="130" t="s">
        <v>46</v>
      </c>
      <c r="C46" s="130">
        <v>23110</v>
      </c>
      <c r="D46" s="130">
        <v>1681</v>
      </c>
      <c r="E46" s="130">
        <v>2990</v>
      </c>
      <c r="F46" s="130">
        <v>840</v>
      </c>
      <c r="G46" s="130">
        <v>5</v>
      </c>
      <c r="H46" s="130">
        <v>0.25</v>
      </c>
      <c r="I46" s="130">
        <v>4</v>
      </c>
      <c r="J46" s="130">
        <v>0.35</v>
      </c>
    </row>
    <row r="47" spans="1:10" ht="13.5" customHeight="1" x14ac:dyDescent="0.2">
      <c r="A47" s="153"/>
      <c r="B47" s="137" t="s">
        <v>47</v>
      </c>
      <c r="C47" s="137">
        <f t="shared" ref="C47:J47" si="4">C46</f>
        <v>23110</v>
      </c>
      <c r="D47" s="137">
        <f t="shared" si="4"/>
        <v>1681</v>
      </c>
      <c r="E47" s="137">
        <f t="shared" si="4"/>
        <v>2990</v>
      </c>
      <c r="F47" s="137">
        <f t="shared" si="4"/>
        <v>840</v>
      </c>
      <c r="G47" s="137">
        <f t="shared" si="4"/>
        <v>5</v>
      </c>
      <c r="H47" s="137">
        <f t="shared" si="4"/>
        <v>0.25</v>
      </c>
      <c r="I47" s="137">
        <f t="shared" si="4"/>
        <v>4</v>
      </c>
      <c r="J47" s="137">
        <f t="shared" si="4"/>
        <v>0.35</v>
      </c>
    </row>
    <row r="48" spans="1:10" ht="13.5" customHeight="1" x14ac:dyDescent="0.2">
      <c r="A48" s="162">
        <v>38</v>
      </c>
      <c r="B48" s="130" t="s">
        <v>48</v>
      </c>
      <c r="C48" s="130">
        <v>0</v>
      </c>
      <c r="D48" s="130">
        <v>0</v>
      </c>
      <c r="E48" s="130">
        <v>0</v>
      </c>
      <c r="F48" s="130">
        <v>0</v>
      </c>
      <c r="G48" s="130">
        <v>0</v>
      </c>
      <c r="H48" s="130">
        <v>0</v>
      </c>
      <c r="I48" s="130">
        <v>0</v>
      </c>
      <c r="J48" s="130">
        <v>0</v>
      </c>
    </row>
    <row r="49" spans="1:10" ht="13.5" customHeight="1" x14ac:dyDescent="0.2">
      <c r="A49" s="162">
        <v>39</v>
      </c>
      <c r="B49" s="130" t="s">
        <v>49</v>
      </c>
      <c r="C49" s="130">
        <v>0</v>
      </c>
      <c r="D49" s="130">
        <v>0</v>
      </c>
      <c r="E49" s="130">
        <v>0</v>
      </c>
      <c r="F49" s="130">
        <v>0</v>
      </c>
      <c r="G49" s="130">
        <v>0</v>
      </c>
      <c r="H49" s="130">
        <v>0</v>
      </c>
      <c r="I49" s="130">
        <v>0</v>
      </c>
      <c r="J49" s="130">
        <v>0</v>
      </c>
    </row>
    <row r="50" spans="1:10" ht="13.5" customHeight="1" x14ac:dyDescent="0.2">
      <c r="A50" s="162">
        <v>40</v>
      </c>
      <c r="B50" s="130" t="s">
        <v>50</v>
      </c>
      <c r="C50" s="130">
        <v>0</v>
      </c>
      <c r="D50" s="130">
        <v>0</v>
      </c>
      <c r="E50" s="130">
        <v>0</v>
      </c>
      <c r="F50" s="130">
        <v>0</v>
      </c>
      <c r="G50" s="130">
        <v>0</v>
      </c>
      <c r="H50" s="130">
        <v>0</v>
      </c>
      <c r="I50" s="130">
        <v>0</v>
      </c>
      <c r="J50" s="130">
        <v>0</v>
      </c>
    </row>
    <row r="51" spans="1:10" ht="13.5" customHeight="1" x14ac:dyDescent="0.2">
      <c r="A51" s="162">
        <v>41</v>
      </c>
      <c r="B51" s="130" t="s">
        <v>51</v>
      </c>
      <c r="C51" s="130">
        <v>0</v>
      </c>
      <c r="D51" s="130">
        <v>0</v>
      </c>
      <c r="E51" s="130">
        <v>0</v>
      </c>
      <c r="F51" s="130">
        <v>0</v>
      </c>
      <c r="G51" s="130">
        <v>0</v>
      </c>
      <c r="H51" s="130">
        <v>0</v>
      </c>
      <c r="I51" s="130">
        <v>0</v>
      </c>
      <c r="J51" s="130">
        <v>0</v>
      </c>
    </row>
    <row r="52" spans="1:10" ht="13.5" customHeight="1" x14ac:dyDescent="0.2">
      <c r="A52" s="162">
        <v>42</v>
      </c>
      <c r="B52" s="130" t="s">
        <v>52</v>
      </c>
      <c r="C52" s="130">
        <v>0</v>
      </c>
      <c r="D52" s="130">
        <v>0</v>
      </c>
      <c r="E52" s="130">
        <v>0</v>
      </c>
      <c r="F52" s="130">
        <v>0</v>
      </c>
      <c r="G52" s="130">
        <v>0</v>
      </c>
      <c r="H52" s="130">
        <v>0</v>
      </c>
      <c r="I52" s="130">
        <v>0</v>
      </c>
      <c r="J52" s="130">
        <v>0</v>
      </c>
    </row>
    <row r="53" spans="1:10" ht="13.5" customHeight="1" x14ac:dyDescent="0.2">
      <c r="A53" s="162">
        <v>43</v>
      </c>
      <c r="B53" s="130" t="s">
        <v>1012</v>
      </c>
      <c r="C53" s="130">
        <v>0</v>
      </c>
      <c r="D53" s="130">
        <v>0</v>
      </c>
      <c r="E53" s="130">
        <v>0</v>
      </c>
      <c r="F53" s="130">
        <v>0</v>
      </c>
      <c r="G53" s="130">
        <v>0</v>
      </c>
      <c r="H53" s="130">
        <v>0</v>
      </c>
      <c r="I53" s="130">
        <v>0</v>
      </c>
      <c r="J53" s="130">
        <v>0</v>
      </c>
    </row>
    <row r="54" spans="1:10" ht="13.5" customHeight="1" x14ac:dyDescent="0.2">
      <c r="A54" s="162">
        <v>44</v>
      </c>
      <c r="B54" s="130" t="s">
        <v>53</v>
      </c>
      <c r="C54" s="130">
        <v>0</v>
      </c>
      <c r="D54" s="130">
        <v>0</v>
      </c>
      <c r="E54" s="130">
        <v>0</v>
      </c>
      <c r="F54" s="130">
        <v>0</v>
      </c>
      <c r="G54" s="130">
        <v>0</v>
      </c>
      <c r="H54" s="130">
        <v>0</v>
      </c>
      <c r="I54" s="130">
        <v>0</v>
      </c>
      <c r="J54" s="130">
        <v>0</v>
      </c>
    </row>
    <row r="55" spans="1:10" ht="13.5" customHeight="1" x14ac:dyDescent="0.2">
      <c r="A55" s="162">
        <v>45</v>
      </c>
      <c r="B55" s="130" t="s">
        <v>54</v>
      </c>
      <c r="C55" s="130">
        <v>0</v>
      </c>
      <c r="D55" s="130">
        <v>0</v>
      </c>
      <c r="E55" s="130">
        <v>0</v>
      </c>
      <c r="F55" s="130">
        <v>0</v>
      </c>
      <c r="G55" s="130">
        <v>0</v>
      </c>
      <c r="H55" s="130">
        <v>0</v>
      </c>
      <c r="I55" s="130">
        <v>0</v>
      </c>
      <c r="J55" s="130">
        <v>0</v>
      </c>
    </row>
    <row r="56" spans="1:10" ht="13.5" customHeight="1" x14ac:dyDescent="0.2">
      <c r="A56" s="162">
        <v>46</v>
      </c>
      <c r="B56" s="130" t="s">
        <v>55</v>
      </c>
      <c r="C56" s="130">
        <v>0</v>
      </c>
      <c r="D56" s="130">
        <v>0</v>
      </c>
      <c r="E56" s="130">
        <v>0</v>
      </c>
      <c r="F56" s="130">
        <v>0</v>
      </c>
      <c r="G56" s="130">
        <v>0</v>
      </c>
      <c r="H56" s="130">
        <v>0</v>
      </c>
      <c r="I56" s="130">
        <v>0</v>
      </c>
      <c r="J56" s="130">
        <v>0</v>
      </c>
    </row>
    <row r="57" spans="1:10" ht="12.75" customHeight="1" x14ac:dyDescent="0.2">
      <c r="A57" s="153"/>
      <c r="B57" s="137" t="s">
        <v>56</v>
      </c>
      <c r="C57" s="137">
        <f t="shared" ref="C57:J57" si="5">SUM(C48:C56)</f>
        <v>0</v>
      </c>
      <c r="D57" s="137">
        <f t="shared" si="5"/>
        <v>0</v>
      </c>
      <c r="E57" s="137">
        <f t="shared" si="5"/>
        <v>0</v>
      </c>
      <c r="F57" s="137">
        <f t="shared" si="5"/>
        <v>0</v>
      </c>
      <c r="G57" s="137">
        <f t="shared" si="5"/>
        <v>0</v>
      </c>
      <c r="H57" s="137">
        <f t="shared" si="5"/>
        <v>0</v>
      </c>
      <c r="I57" s="137">
        <f t="shared" si="5"/>
        <v>0</v>
      </c>
      <c r="J57" s="137">
        <f t="shared" si="5"/>
        <v>0</v>
      </c>
    </row>
    <row r="58" spans="1:10" ht="13.5" customHeight="1" x14ac:dyDescent="0.2">
      <c r="A58" s="129"/>
      <c r="B58" s="189" t="s">
        <v>6</v>
      </c>
      <c r="C58" s="137">
        <f t="shared" ref="C58:J58" si="6">C57+C47+C45+C42</f>
        <v>81861.06</v>
      </c>
      <c r="D58" s="137">
        <f t="shared" si="6"/>
        <v>13503.568564702005</v>
      </c>
      <c r="E58" s="137">
        <f t="shared" si="6"/>
        <v>200108</v>
      </c>
      <c r="F58" s="137">
        <f t="shared" si="6"/>
        <v>275112.96000000002</v>
      </c>
      <c r="G58" s="137">
        <f t="shared" si="6"/>
        <v>40880</v>
      </c>
      <c r="H58" s="137">
        <f t="shared" si="6"/>
        <v>11585.530000000012</v>
      </c>
      <c r="I58" s="137">
        <f t="shared" si="6"/>
        <v>24109</v>
      </c>
      <c r="J58" s="137">
        <f t="shared" si="6"/>
        <v>44345.110000000008</v>
      </c>
    </row>
    <row r="59" spans="1:10" ht="15" customHeight="1" x14ac:dyDescent="0.2">
      <c r="A59" s="260"/>
      <c r="B59" s="259"/>
      <c r="C59" s="252"/>
      <c r="D59" s="252"/>
      <c r="E59" s="252"/>
      <c r="F59" s="252" t="s">
        <v>1067</v>
      </c>
      <c r="G59" s="261"/>
      <c r="H59" s="252"/>
      <c r="I59" s="261"/>
      <c r="J59" s="252"/>
    </row>
    <row r="60" spans="1:10" ht="15.75" customHeight="1" x14ac:dyDescent="0.2">
      <c r="A60" s="260"/>
      <c r="B60" s="259"/>
      <c r="C60" s="258"/>
      <c r="D60" s="258"/>
      <c r="E60" s="258"/>
      <c r="F60" s="258"/>
      <c r="G60" s="259"/>
      <c r="H60" s="258"/>
      <c r="I60" s="259"/>
      <c r="J60" s="258"/>
    </row>
    <row r="61" spans="1:10" ht="15" customHeight="1" x14ac:dyDescent="0.2">
      <c r="A61" s="260"/>
      <c r="B61" s="259"/>
      <c r="C61" s="258"/>
      <c r="D61" s="258"/>
      <c r="E61" s="258"/>
      <c r="F61" s="258"/>
      <c r="G61" s="259"/>
      <c r="H61" s="258"/>
      <c r="I61" s="258"/>
      <c r="J61" s="258"/>
    </row>
    <row r="62" spans="1:10" ht="15.75" customHeight="1" x14ac:dyDescent="0.2">
      <c r="A62" s="260"/>
      <c r="B62" s="259"/>
      <c r="C62" s="258"/>
      <c r="D62" s="258"/>
      <c r="E62" s="258"/>
      <c r="F62" s="258"/>
      <c r="G62" s="259"/>
      <c r="H62" s="258"/>
      <c r="I62" s="259"/>
      <c r="J62" s="258"/>
    </row>
    <row r="63" spans="1:10" ht="15.75" customHeight="1" x14ac:dyDescent="0.2">
      <c r="A63" s="260"/>
      <c r="B63" s="259"/>
      <c r="C63" s="258"/>
      <c r="D63" s="258"/>
      <c r="E63" s="258"/>
      <c r="F63" s="258"/>
      <c r="G63" s="259"/>
      <c r="H63" s="258"/>
      <c r="I63" s="259"/>
      <c r="J63" s="258"/>
    </row>
    <row r="64" spans="1:10" ht="15.75" customHeight="1" x14ac:dyDescent="0.2">
      <c r="A64" s="260"/>
      <c r="B64" s="259"/>
      <c r="C64" s="258"/>
      <c r="D64" s="258"/>
      <c r="E64" s="258"/>
      <c r="F64" s="258"/>
      <c r="G64" s="259"/>
      <c r="H64" s="258"/>
      <c r="I64" s="259"/>
      <c r="J64" s="258"/>
    </row>
    <row r="65" spans="1:10" ht="15.75" customHeight="1" x14ac:dyDescent="0.2">
      <c r="A65" s="260"/>
      <c r="B65" s="259"/>
      <c r="C65" s="258"/>
      <c r="D65" s="258"/>
      <c r="E65" s="258"/>
      <c r="F65" s="258"/>
      <c r="G65" s="259"/>
      <c r="H65" s="258"/>
      <c r="I65" s="259"/>
      <c r="J65" s="258"/>
    </row>
    <row r="66" spans="1:10" ht="15.75" customHeight="1" x14ac:dyDescent="0.2">
      <c r="A66" s="260"/>
      <c r="B66" s="259"/>
      <c r="C66" s="258"/>
      <c r="D66" s="258"/>
      <c r="E66" s="258"/>
      <c r="F66" s="258"/>
      <c r="G66" s="259"/>
      <c r="H66" s="258"/>
      <c r="I66" s="259"/>
      <c r="J66" s="258"/>
    </row>
    <row r="67" spans="1:10" ht="15.75" customHeight="1" x14ac:dyDescent="0.2">
      <c r="A67" s="260"/>
      <c r="B67" s="259"/>
      <c r="C67" s="258"/>
      <c r="D67" s="258"/>
      <c r="E67" s="258"/>
      <c r="F67" s="258"/>
      <c r="G67" s="259"/>
      <c r="H67" s="258"/>
      <c r="I67" s="259"/>
      <c r="J67" s="258"/>
    </row>
    <row r="68" spans="1:10" ht="15.75" customHeight="1" x14ac:dyDescent="0.2">
      <c r="A68" s="260"/>
      <c r="B68" s="259"/>
      <c r="C68" s="258"/>
      <c r="D68" s="258"/>
      <c r="E68" s="258"/>
      <c r="F68" s="258"/>
      <c r="G68" s="259"/>
      <c r="H68" s="258"/>
      <c r="I68" s="259"/>
      <c r="J68" s="258"/>
    </row>
    <row r="69" spans="1:10" ht="15.75" customHeight="1" x14ac:dyDescent="0.2">
      <c r="A69" s="260"/>
      <c r="B69" s="259"/>
      <c r="C69" s="258"/>
      <c r="D69" s="258"/>
      <c r="E69" s="258"/>
      <c r="F69" s="258"/>
      <c r="G69" s="259"/>
      <c r="H69" s="258"/>
      <c r="I69" s="259"/>
      <c r="J69" s="258"/>
    </row>
    <row r="70" spans="1:10" ht="15.75" customHeight="1" x14ac:dyDescent="0.2">
      <c r="A70" s="260"/>
      <c r="B70" s="259"/>
      <c r="C70" s="258"/>
      <c r="D70" s="258"/>
      <c r="E70" s="258"/>
      <c r="F70" s="258"/>
      <c r="G70" s="259"/>
      <c r="H70" s="258"/>
      <c r="I70" s="259"/>
      <c r="J70" s="258"/>
    </row>
    <row r="71" spans="1:10" ht="15.75" customHeight="1" x14ac:dyDescent="0.2">
      <c r="A71" s="260"/>
      <c r="B71" s="259"/>
      <c r="C71" s="258"/>
      <c r="D71" s="258"/>
      <c r="E71" s="258"/>
      <c r="F71" s="258"/>
      <c r="G71" s="259"/>
      <c r="H71" s="258"/>
      <c r="I71" s="259"/>
      <c r="J71" s="258"/>
    </row>
    <row r="72" spans="1:10" ht="15.75" customHeight="1" x14ac:dyDescent="0.2">
      <c r="A72" s="260"/>
      <c r="B72" s="259"/>
      <c r="C72" s="258"/>
      <c r="D72" s="258"/>
      <c r="E72" s="258"/>
      <c r="F72" s="258"/>
      <c r="G72" s="259"/>
      <c r="H72" s="258"/>
      <c r="I72" s="259"/>
      <c r="J72" s="258"/>
    </row>
    <row r="73" spans="1:10" ht="15.75" customHeight="1" x14ac:dyDescent="0.2">
      <c r="A73" s="260"/>
      <c r="B73" s="259"/>
      <c r="C73" s="258"/>
      <c r="D73" s="258"/>
      <c r="E73" s="258"/>
      <c r="F73" s="258"/>
      <c r="G73" s="259"/>
      <c r="H73" s="258"/>
      <c r="I73" s="259"/>
      <c r="J73" s="258"/>
    </row>
    <row r="74" spans="1:10" ht="15.75" customHeight="1" x14ac:dyDescent="0.2">
      <c r="A74" s="260"/>
      <c r="B74" s="259"/>
      <c r="C74" s="258"/>
      <c r="D74" s="258"/>
      <c r="E74" s="258"/>
      <c r="F74" s="258"/>
      <c r="G74" s="259"/>
      <c r="H74" s="258"/>
      <c r="I74" s="259"/>
      <c r="J74" s="258"/>
    </row>
    <row r="75" spans="1:10" ht="15.75" customHeight="1" x14ac:dyDescent="0.2">
      <c r="A75" s="260"/>
      <c r="B75" s="259"/>
      <c r="C75" s="258"/>
      <c r="D75" s="258"/>
      <c r="E75" s="258"/>
      <c r="F75" s="258"/>
      <c r="G75" s="259"/>
      <c r="H75" s="258"/>
      <c r="I75" s="259"/>
      <c r="J75" s="258"/>
    </row>
    <row r="76" spans="1:10" ht="15.75" customHeight="1" x14ac:dyDescent="0.2">
      <c r="A76" s="260"/>
      <c r="B76" s="259"/>
      <c r="C76" s="258"/>
      <c r="D76" s="258"/>
      <c r="E76" s="258"/>
      <c r="F76" s="258"/>
      <c r="G76" s="259"/>
      <c r="H76" s="258"/>
      <c r="I76" s="259"/>
      <c r="J76" s="258"/>
    </row>
    <row r="77" spans="1:10" ht="15.75" customHeight="1" x14ac:dyDescent="0.2">
      <c r="A77" s="260"/>
      <c r="B77" s="259"/>
      <c r="C77" s="258"/>
      <c r="D77" s="258"/>
      <c r="E77" s="258"/>
      <c r="F77" s="258"/>
      <c r="G77" s="259"/>
      <c r="H77" s="258"/>
      <c r="I77" s="259"/>
      <c r="J77" s="258"/>
    </row>
    <row r="78" spans="1:10" ht="15.75" customHeight="1" x14ac:dyDescent="0.2">
      <c r="A78" s="260"/>
      <c r="B78" s="259"/>
      <c r="C78" s="258"/>
      <c r="D78" s="258"/>
      <c r="E78" s="258"/>
      <c r="F78" s="258"/>
      <c r="G78" s="259"/>
      <c r="H78" s="258"/>
      <c r="I78" s="259"/>
      <c r="J78" s="258"/>
    </row>
    <row r="79" spans="1:10" ht="15.75" customHeight="1" x14ac:dyDescent="0.2">
      <c r="A79" s="260"/>
      <c r="B79" s="259"/>
      <c r="C79" s="258"/>
      <c r="D79" s="258"/>
      <c r="E79" s="258"/>
      <c r="F79" s="258"/>
      <c r="G79" s="259"/>
      <c r="H79" s="258"/>
      <c r="I79" s="259"/>
      <c r="J79" s="258"/>
    </row>
    <row r="80" spans="1:10" ht="15.75" customHeight="1" x14ac:dyDescent="0.2">
      <c r="A80" s="260"/>
      <c r="B80" s="259"/>
      <c r="C80" s="258"/>
      <c r="D80" s="258"/>
      <c r="E80" s="258"/>
      <c r="F80" s="258"/>
      <c r="G80" s="259"/>
      <c r="H80" s="258"/>
      <c r="I80" s="259"/>
      <c r="J80" s="258"/>
    </row>
    <row r="81" spans="1:10" ht="15.75" customHeight="1" x14ac:dyDescent="0.2">
      <c r="A81" s="260"/>
      <c r="B81" s="259"/>
      <c r="C81" s="258"/>
      <c r="D81" s="258"/>
      <c r="E81" s="258"/>
      <c r="F81" s="258"/>
      <c r="G81" s="259"/>
      <c r="H81" s="258"/>
      <c r="I81" s="259"/>
      <c r="J81" s="258"/>
    </row>
    <row r="82" spans="1:10" ht="15.75" customHeight="1" x14ac:dyDescent="0.2">
      <c r="A82" s="260"/>
      <c r="B82" s="259"/>
      <c r="C82" s="258"/>
      <c r="D82" s="258"/>
      <c r="E82" s="258"/>
      <c r="F82" s="258"/>
      <c r="G82" s="259"/>
      <c r="H82" s="258"/>
      <c r="I82" s="259"/>
      <c r="J82" s="258"/>
    </row>
    <row r="83" spans="1:10" ht="15.75" customHeight="1" x14ac:dyDescent="0.2">
      <c r="A83" s="260"/>
      <c r="B83" s="259"/>
      <c r="C83" s="258"/>
      <c r="D83" s="258"/>
      <c r="E83" s="258"/>
      <c r="F83" s="258"/>
      <c r="G83" s="259"/>
      <c r="H83" s="258"/>
      <c r="I83" s="259"/>
      <c r="J83" s="258"/>
    </row>
    <row r="84" spans="1:10" ht="15.75" customHeight="1" x14ac:dyDescent="0.2">
      <c r="A84" s="260"/>
      <c r="B84" s="259"/>
      <c r="C84" s="258"/>
      <c r="D84" s="258"/>
      <c r="E84" s="258"/>
      <c r="F84" s="258"/>
      <c r="G84" s="259"/>
      <c r="H84" s="258"/>
      <c r="I84" s="259"/>
      <c r="J84" s="258"/>
    </row>
    <row r="85" spans="1:10" ht="15.75" customHeight="1" x14ac:dyDescent="0.2">
      <c r="A85" s="260"/>
      <c r="B85" s="259"/>
      <c r="C85" s="258"/>
      <c r="D85" s="258"/>
      <c r="E85" s="258"/>
      <c r="F85" s="258"/>
      <c r="G85" s="259"/>
      <c r="H85" s="258"/>
      <c r="I85" s="259"/>
      <c r="J85" s="258"/>
    </row>
    <row r="86" spans="1:10" ht="15.75" customHeight="1" x14ac:dyDescent="0.2">
      <c r="A86" s="260"/>
      <c r="B86" s="259"/>
      <c r="C86" s="258"/>
      <c r="D86" s="258"/>
      <c r="E86" s="258"/>
      <c r="F86" s="258"/>
      <c r="G86" s="259"/>
      <c r="H86" s="258"/>
      <c r="I86" s="259"/>
      <c r="J86" s="258"/>
    </row>
    <row r="87" spans="1:10" ht="15.75" customHeight="1" x14ac:dyDescent="0.2">
      <c r="A87" s="260"/>
      <c r="B87" s="259"/>
      <c r="C87" s="258"/>
      <c r="D87" s="258"/>
      <c r="E87" s="258"/>
      <c r="F87" s="258"/>
      <c r="G87" s="259"/>
      <c r="H87" s="258"/>
      <c r="I87" s="259"/>
      <c r="J87" s="258"/>
    </row>
    <row r="88" spans="1:10" ht="15.75" customHeight="1" x14ac:dyDescent="0.2">
      <c r="A88" s="260"/>
      <c r="B88" s="259"/>
      <c r="C88" s="258"/>
      <c r="D88" s="258"/>
      <c r="E88" s="258"/>
      <c r="F88" s="258"/>
      <c r="G88" s="259"/>
      <c r="H88" s="258"/>
      <c r="I88" s="259"/>
      <c r="J88" s="258"/>
    </row>
    <row r="89" spans="1:10" ht="15.75" customHeight="1" x14ac:dyDescent="0.2">
      <c r="A89" s="260"/>
      <c r="B89" s="259"/>
      <c r="C89" s="258"/>
      <c r="D89" s="258"/>
      <c r="E89" s="258"/>
      <c r="F89" s="258"/>
      <c r="G89" s="259"/>
      <c r="H89" s="258"/>
      <c r="I89" s="259"/>
      <c r="J89" s="258"/>
    </row>
    <row r="90" spans="1:10" ht="15.75" customHeight="1" x14ac:dyDescent="0.2">
      <c r="A90" s="260"/>
      <c r="B90" s="259"/>
      <c r="C90" s="258"/>
      <c r="D90" s="258"/>
      <c r="E90" s="258"/>
      <c r="F90" s="258"/>
      <c r="G90" s="259"/>
      <c r="H90" s="258"/>
      <c r="I90" s="259"/>
      <c r="J90" s="258"/>
    </row>
    <row r="91" spans="1:10" ht="15.75" customHeight="1" x14ac:dyDescent="0.2">
      <c r="A91" s="260"/>
      <c r="B91" s="259"/>
      <c r="C91" s="258"/>
      <c r="D91" s="258"/>
      <c r="E91" s="258"/>
      <c r="F91" s="258"/>
      <c r="G91" s="259"/>
      <c r="H91" s="258"/>
      <c r="I91" s="259"/>
      <c r="J91" s="258"/>
    </row>
    <row r="92" spans="1:10" ht="15.75" customHeight="1" x14ac:dyDescent="0.2">
      <c r="A92" s="260"/>
      <c r="B92" s="259"/>
      <c r="C92" s="258"/>
      <c r="D92" s="258"/>
      <c r="E92" s="258"/>
      <c r="F92" s="258"/>
      <c r="G92" s="259"/>
      <c r="H92" s="258"/>
      <c r="I92" s="259"/>
      <c r="J92" s="258"/>
    </row>
    <row r="93" spans="1:10" ht="15.75" customHeight="1" x14ac:dyDescent="0.2">
      <c r="A93" s="260"/>
      <c r="B93" s="259"/>
      <c r="C93" s="258"/>
      <c r="D93" s="258"/>
      <c r="E93" s="258"/>
      <c r="F93" s="258"/>
      <c r="G93" s="259"/>
      <c r="H93" s="258"/>
      <c r="I93" s="259"/>
      <c r="J93" s="258"/>
    </row>
    <row r="94" spans="1:10" ht="15.75" customHeight="1" x14ac:dyDescent="0.2">
      <c r="A94" s="260"/>
      <c r="B94" s="259"/>
      <c r="C94" s="258"/>
      <c r="D94" s="258"/>
      <c r="E94" s="258"/>
      <c r="F94" s="258"/>
      <c r="G94" s="259"/>
      <c r="H94" s="258"/>
      <c r="I94" s="259"/>
      <c r="J94" s="258"/>
    </row>
    <row r="95" spans="1:10" ht="15.75" customHeight="1" x14ac:dyDescent="0.2">
      <c r="A95" s="260"/>
      <c r="B95" s="259"/>
      <c r="C95" s="258"/>
      <c r="D95" s="258"/>
      <c r="E95" s="258"/>
      <c r="F95" s="258"/>
      <c r="G95" s="259"/>
      <c r="H95" s="258"/>
      <c r="I95" s="259"/>
      <c r="J95" s="258"/>
    </row>
    <row r="96" spans="1:10" ht="15.75" customHeight="1" x14ac:dyDescent="0.2">
      <c r="A96" s="260"/>
      <c r="B96" s="259"/>
      <c r="C96" s="258"/>
      <c r="D96" s="258"/>
      <c r="E96" s="258"/>
      <c r="F96" s="258"/>
      <c r="G96" s="259"/>
      <c r="H96" s="258"/>
      <c r="I96" s="259"/>
      <c r="J96" s="258"/>
    </row>
    <row r="97" spans="1:10" ht="15.75" customHeight="1" x14ac:dyDescent="0.2">
      <c r="A97" s="260"/>
      <c r="B97" s="259"/>
      <c r="C97" s="258"/>
      <c r="D97" s="258"/>
      <c r="E97" s="258"/>
      <c r="F97" s="258"/>
      <c r="G97" s="259"/>
      <c r="H97" s="258"/>
      <c r="I97" s="259"/>
      <c r="J97" s="258"/>
    </row>
    <row r="98" spans="1:10" ht="15.75" customHeight="1" x14ac:dyDescent="0.2">
      <c r="A98" s="260"/>
      <c r="B98" s="259"/>
      <c r="C98" s="258"/>
      <c r="D98" s="258"/>
      <c r="E98" s="258"/>
      <c r="F98" s="258"/>
      <c r="G98" s="259"/>
      <c r="H98" s="258"/>
      <c r="I98" s="259"/>
      <c r="J98" s="258"/>
    </row>
    <row r="99" spans="1:10" ht="15.75" customHeight="1" x14ac:dyDescent="0.2">
      <c r="A99" s="260"/>
      <c r="B99" s="259"/>
      <c r="C99" s="258"/>
      <c r="D99" s="258"/>
      <c r="E99" s="258"/>
      <c r="F99" s="258"/>
      <c r="G99" s="259"/>
      <c r="H99" s="258"/>
      <c r="I99" s="259"/>
      <c r="J99" s="258"/>
    </row>
    <row r="100" spans="1:10" ht="15.75" customHeight="1" x14ac:dyDescent="0.2">
      <c r="A100" s="260"/>
      <c r="B100" s="259"/>
      <c r="C100" s="258"/>
      <c r="D100" s="258"/>
      <c r="E100" s="258"/>
      <c r="F100" s="258"/>
      <c r="G100" s="259"/>
      <c r="H100" s="258"/>
      <c r="I100" s="259"/>
      <c r="J100" s="258"/>
    </row>
    <row r="101" spans="1:10" ht="15.75" customHeight="1" x14ac:dyDescent="0.2">
      <c r="A101" s="260"/>
      <c r="B101" s="259"/>
      <c r="C101" s="258"/>
      <c r="D101" s="258"/>
      <c r="E101" s="258"/>
      <c r="F101" s="258"/>
      <c r="G101" s="259"/>
      <c r="H101" s="258"/>
      <c r="I101" s="259"/>
      <c r="J101" s="258"/>
    </row>
  </sheetData>
  <mergeCells count="10">
    <mergeCell ref="C3:F3"/>
    <mergeCell ref="G3:J3"/>
    <mergeCell ref="E4:F4"/>
    <mergeCell ref="G4:H4"/>
    <mergeCell ref="A1:J1"/>
    <mergeCell ref="I2:J2"/>
    <mergeCell ref="A3:A4"/>
    <mergeCell ref="B3:B4"/>
    <mergeCell ref="C4:D4"/>
    <mergeCell ref="I4:J4"/>
  </mergeCells>
  <pageMargins left="0.94488188976377963" right="0.43307086614173229" top="0.51181102362204722" bottom="0.51181102362204722" header="0" footer="0"/>
  <pageSetup paperSize="9" scale="9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0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14.42578125" defaultRowHeight="15" customHeight="1" x14ac:dyDescent="0.2"/>
  <cols>
    <col min="1" max="1" width="5.5703125" customWidth="1"/>
    <col min="2" max="2" width="25.42578125" customWidth="1"/>
    <col min="3" max="3" width="10.5703125" customWidth="1"/>
    <col min="4" max="4" width="9.140625" customWidth="1"/>
    <col min="5" max="5" width="10.140625" customWidth="1"/>
    <col min="6" max="6" width="9.140625" customWidth="1"/>
    <col min="7" max="7" width="9.85546875" customWidth="1"/>
    <col min="8" max="8" width="9.140625" customWidth="1"/>
    <col min="9" max="9" width="9.85546875" customWidth="1"/>
    <col min="10" max="10" width="13" customWidth="1"/>
    <col min="11" max="11" width="9.140625" customWidth="1"/>
  </cols>
  <sheetData>
    <row r="1" spans="1:11" ht="13.5" customHeight="1" x14ac:dyDescent="0.2">
      <c r="A1" s="474" t="s">
        <v>185</v>
      </c>
      <c r="B1" s="475"/>
      <c r="C1" s="475"/>
      <c r="D1" s="475"/>
      <c r="E1" s="475"/>
      <c r="F1" s="475"/>
      <c r="G1" s="475"/>
      <c r="H1" s="475"/>
      <c r="I1" s="475"/>
      <c r="J1" s="476"/>
      <c r="K1" s="13"/>
    </row>
    <row r="2" spans="1:11" ht="13.5" customHeight="1" x14ac:dyDescent="0.2">
      <c r="A2" s="29"/>
      <c r="B2" s="30" t="s">
        <v>186</v>
      </c>
      <c r="C2" s="474" t="s">
        <v>187</v>
      </c>
      <c r="D2" s="475"/>
      <c r="E2" s="475"/>
      <c r="F2" s="476"/>
      <c r="G2" s="474" t="s">
        <v>188</v>
      </c>
      <c r="H2" s="475"/>
      <c r="I2" s="476"/>
      <c r="J2" s="23" t="s">
        <v>189</v>
      </c>
      <c r="K2" s="13"/>
    </row>
    <row r="3" spans="1:11" ht="34.5" customHeight="1" x14ac:dyDescent="0.2">
      <c r="A3" s="31" t="s">
        <v>190</v>
      </c>
      <c r="B3" s="32" t="s">
        <v>191</v>
      </c>
      <c r="C3" s="477" t="s">
        <v>192</v>
      </c>
      <c r="D3" s="476"/>
      <c r="E3" s="477" t="s">
        <v>193</v>
      </c>
      <c r="F3" s="476"/>
      <c r="G3" s="477" t="s">
        <v>192</v>
      </c>
      <c r="H3" s="476"/>
      <c r="I3" s="477" t="s">
        <v>193</v>
      </c>
      <c r="J3" s="476"/>
      <c r="K3" s="13"/>
    </row>
    <row r="4" spans="1:11" ht="21.75" customHeight="1" x14ac:dyDescent="0.2">
      <c r="A4" s="11"/>
      <c r="B4" s="4"/>
      <c r="C4" s="11" t="s">
        <v>194</v>
      </c>
      <c r="D4" s="14" t="s">
        <v>86</v>
      </c>
      <c r="E4" s="11" t="s">
        <v>194</v>
      </c>
      <c r="F4" s="14" t="s">
        <v>86</v>
      </c>
      <c r="G4" s="11" t="s">
        <v>194</v>
      </c>
      <c r="H4" s="14" t="s">
        <v>86</v>
      </c>
      <c r="I4" s="11" t="s">
        <v>194</v>
      </c>
      <c r="J4" s="14" t="s">
        <v>86</v>
      </c>
      <c r="K4" s="13"/>
    </row>
    <row r="5" spans="1:11" ht="13.5" customHeight="1" x14ac:dyDescent="0.2">
      <c r="A5" s="9">
        <v>1</v>
      </c>
      <c r="B5" s="3" t="s">
        <v>195</v>
      </c>
      <c r="C5" s="3">
        <v>5727</v>
      </c>
      <c r="D5" s="16">
        <v>94.81</v>
      </c>
      <c r="E5" s="3">
        <v>2617</v>
      </c>
      <c r="F5" s="16">
        <v>19.899999999999999</v>
      </c>
      <c r="G5" s="3">
        <v>10088</v>
      </c>
      <c r="H5" s="16">
        <v>116.24</v>
      </c>
      <c r="I5" s="3">
        <v>4563</v>
      </c>
      <c r="J5" s="16">
        <v>27.68</v>
      </c>
      <c r="K5" s="13"/>
    </row>
    <row r="6" spans="1:11" ht="13.5" customHeight="1" x14ac:dyDescent="0.2">
      <c r="A6" s="9">
        <v>2</v>
      </c>
      <c r="B6" s="3" t="s">
        <v>196</v>
      </c>
      <c r="C6" s="3">
        <v>0</v>
      </c>
      <c r="D6" s="16">
        <v>0</v>
      </c>
      <c r="E6" s="3">
        <v>0</v>
      </c>
      <c r="F6" s="16">
        <v>0</v>
      </c>
      <c r="G6" s="3">
        <v>0</v>
      </c>
      <c r="H6" s="16">
        <v>0</v>
      </c>
      <c r="I6" s="3">
        <v>0</v>
      </c>
      <c r="J6" s="16">
        <v>0</v>
      </c>
      <c r="K6" s="13"/>
    </row>
    <row r="7" spans="1:11" ht="13.5" customHeight="1" x14ac:dyDescent="0.2">
      <c r="A7" s="9">
        <v>3</v>
      </c>
      <c r="B7" s="3" t="s">
        <v>7</v>
      </c>
      <c r="C7" s="3">
        <v>2758</v>
      </c>
      <c r="D7" s="16">
        <v>30.78</v>
      </c>
      <c r="E7" s="3">
        <v>0</v>
      </c>
      <c r="F7" s="16">
        <v>0</v>
      </c>
      <c r="G7" s="3">
        <v>0</v>
      </c>
      <c r="H7" s="16">
        <v>0</v>
      </c>
      <c r="I7" s="3">
        <v>0</v>
      </c>
      <c r="J7" s="16">
        <v>0</v>
      </c>
      <c r="K7" s="13"/>
    </row>
    <row r="8" spans="1:11" ht="13.5" customHeight="1" x14ac:dyDescent="0.2">
      <c r="A8" s="9">
        <v>4</v>
      </c>
      <c r="B8" s="3" t="s">
        <v>8</v>
      </c>
      <c r="C8" s="3">
        <v>2931</v>
      </c>
      <c r="D8" s="16">
        <v>58.68</v>
      </c>
      <c r="E8" s="3">
        <v>2931</v>
      </c>
      <c r="F8" s="16">
        <v>41.07</v>
      </c>
      <c r="G8" s="3">
        <v>2602</v>
      </c>
      <c r="H8" s="16">
        <v>42.44</v>
      </c>
      <c r="I8" s="3">
        <v>2602</v>
      </c>
      <c r="J8" s="16">
        <v>29.7</v>
      </c>
      <c r="K8" s="13"/>
    </row>
    <row r="9" spans="1:11" ht="13.5" customHeight="1" x14ac:dyDescent="0.2">
      <c r="A9" s="9">
        <v>5</v>
      </c>
      <c r="B9" s="3" t="s">
        <v>9</v>
      </c>
      <c r="C9" s="3">
        <v>68</v>
      </c>
      <c r="D9" s="16">
        <v>1.1299999999999999</v>
      </c>
      <c r="E9" s="3">
        <v>0</v>
      </c>
      <c r="F9" s="16">
        <v>0</v>
      </c>
      <c r="G9" s="3">
        <v>0</v>
      </c>
      <c r="H9" s="16">
        <v>0</v>
      </c>
      <c r="I9" s="3">
        <v>0</v>
      </c>
      <c r="J9" s="16">
        <v>0</v>
      </c>
      <c r="K9" s="13"/>
    </row>
    <row r="10" spans="1:11" ht="13.5" customHeight="1" x14ac:dyDescent="0.2">
      <c r="A10" s="9">
        <v>6</v>
      </c>
      <c r="B10" s="3" t="s">
        <v>10</v>
      </c>
      <c r="C10" s="3">
        <v>1509</v>
      </c>
      <c r="D10" s="16">
        <v>71.540000000000006</v>
      </c>
      <c r="E10" s="3">
        <v>767</v>
      </c>
      <c r="F10" s="16">
        <v>38.68</v>
      </c>
      <c r="G10" s="3">
        <v>6185</v>
      </c>
      <c r="H10" s="16">
        <v>228.82</v>
      </c>
      <c r="I10" s="3">
        <v>3278</v>
      </c>
      <c r="J10" s="16">
        <v>116.98</v>
      </c>
      <c r="K10" s="13"/>
    </row>
    <row r="11" spans="1:11" ht="13.5" customHeight="1" x14ac:dyDescent="0.2">
      <c r="A11" s="9">
        <v>7</v>
      </c>
      <c r="B11" s="3" t="s">
        <v>197</v>
      </c>
      <c r="C11" s="3">
        <v>25</v>
      </c>
      <c r="D11" s="16">
        <v>0.13</v>
      </c>
      <c r="E11" s="3">
        <v>0</v>
      </c>
      <c r="F11" s="16">
        <v>0</v>
      </c>
      <c r="G11" s="3">
        <v>0</v>
      </c>
      <c r="H11" s="16">
        <v>0</v>
      </c>
      <c r="I11" s="3">
        <v>0</v>
      </c>
      <c r="J11" s="16">
        <v>0</v>
      </c>
      <c r="K11" s="13"/>
    </row>
    <row r="12" spans="1:11" ht="13.5" customHeight="1" x14ac:dyDescent="0.2">
      <c r="A12" s="9">
        <v>8</v>
      </c>
      <c r="B12" s="3" t="s">
        <v>11</v>
      </c>
      <c r="C12" s="3">
        <v>5501</v>
      </c>
      <c r="D12" s="16">
        <v>128.26</v>
      </c>
      <c r="E12" s="3">
        <v>2872</v>
      </c>
      <c r="F12" s="16">
        <v>43.65</v>
      </c>
      <c r="G12" s="3">
        <v>2974</v>
      </c>
      <c r="H12" s="16">
        <v>37.9</v>
      </c>
      <c r="I12" s="3">
        <v>618</v>
      </c>
      <c r="J12" s="16">
        <v>10.25</v>
      </c>
      <c r="K12" s="13"/>
    </row>
    <row r="13" spans="1:11" ht="13.5" customHeight="1" x14ac:dyDescent="0.2">
      <c r="A13" s="9">
        <v>9</v>
      </c>
      <c r="B13" s="3" t="s">
        <v>198</v>
      </c>
      <c r="C13" s="3">
        <v>10</v>
      </c>
      <c r="D13" s="16">
        <v>0.18</v>
      </c>
      <c r="E13" s="3">
        <v>0</v>
      </c>
      <c r="F13" s="16">
        <v>0</v>
      </c>
      <c r="G13" s="3">
        <v>0</v>
      </c>
      <c r="H13" s="16">
        <v>0</v>
      </c>
      <c r="I13" s="3">
        <v>0</v>
      </c>
      <c r="J13" s="16">
        <v>0</v>
      </c>
      <c r="K13" s="13"/>
    </row>
    <row r="14" spans="1:11" ht="13.5" customHeight="1" x14ac:dyDescent="0.2">
      <c r="A14" s="9">
        <v>10</v>
      </c>
      <c r="B14" s="3" t="s">
        <v>28</v>
      </c>
      <c r="C14" s="3">
        <v>0</v>
      </c>
      <c r="D14" s="16">
        <v>0</v>
      </c>
      <c r="E14" s="3">
        <v>0</v>
      </c>
      <c r="F14" s="16">
        <v>0</v>
      </c>
      <c r="G14" s="3">
        <v>7</v>
      </c>
      <c r="H14" s="16">
        <v>0.11</v>
      </c>
      <c r="I14" s="3">
        <v>0</v>
      </c>
      <c r="J14" s="16">
        <v>0</v>
      </c>
      <c r="K14" s="13"/>
    </row>
    <row r="15" spans="1:11" ht="13.5" customHeight="1" x14ac:dyDescent="0.2">
      <c r="A15" s="9">
        <v>11</v>
      </c>
      <c r="B15" s="3" t="s">
        <v>12</v>
      </c>
      <c r="C15" s="3">
        <v>0</v>
      </c>
      <c r="D15" s="16">
        <v>0</v>
      </c>
      <c r="E15" s="3">
        <v>0</v>
      </c>
      <c r="F15" s="16">
        <v>0</v>
      </c>
      <c r="G15" s="3">
        <v>0</v>
      </c>
      <c r="H15" s="16">
        <v>0</v>
      </c>
      <c r="I15" s="3">
        <v>0</v>
      </c>
      <c r="J15" s="16">
        <v>0</v>
      </c>
      <c r="K15" s="13"/>
    </row>
    <row r="16" spans="1:11" ht="13.5" customHeight="1" x14ac:dyDescent="0.2">
      <c r="A16" s="9">
        <v>12</v>
      </c>
      <c r="B16" s="3" t="s">
        <v>13</v>
      </c>
      <c r="C16" s="3">
        <v>0</v>
      </c>
      <c r="D16" s="16">
        <v>0</v>
      </c>
      <c r="E16" s="3">
        <v>0</v>
      </c>
      <c r="F16" s="16">
        <v>0</v>
      </c>
      <c r="G16" s="3">
        <v>0</v>
      </c>
      <c r="H16" s="16">
        <v>0</v>
      </c>
      <c r="I16" s="3">
        <v>0</v>
      </c>
      <c r="J16" s="16">
        <v>0</v>
      </c>
      <c r="K16" s="13"/>
    </row>
    <row r="17" spans="1:11" ht="13.5" customHeight="1" x14ac:dyDescent="0.2">
      <c r="A17" s="9">
        <v>13</v>
      </c>
      <c r="B17" s="3" t="s">
        <v>199</v>
      </c>
      <c r="C17" s="3">
        <v>11</v>
      </c>
      <c r="D17" s="16">
        <v>0.18</v>
      </c>
      <c r="E17" s="3">
        <v>0</v>
      </c>
      <c r="F17" s="16">
        <v>0</v>
      </c>
      <c r="G17" s="3">
        <v>0</v>
      </c>
      <c r="H17" s="16">
        <v>0</v>
      </c>
      <c r="I17" s="3">
        <v>0</v>
      </c>
      <c r="J17" s="16">
        <v>0</v>
      </c>
      <c r="K17" s="13"/>
    </row>
    <row r="18" spans="1:11" ht="13.5" customHeight="1" x14ac:dyDescent="0.2">
      <c r="A18" s="9">
        <v>14</v>
      </c>
      <c r="B18" s="3" t="s">
        <v>200</v>
      </c>
      <c r="C18" s="3">
        <v>0</v>
      </c>
      <c r="D18" s="16">
        <v>0</v>
      </c>
      <c r="E18" s="3">
        <v>0</v>
      </c>
      <c r="F18" s="16">
        <v>0</v>
      </c>
      <c r="G18" s="3">
        <v>83</v>
      </c>
      <c r="H18" s="16">
        <v>6.91</v>
      </c>
      <c r="I18" s="3">
        <v>3</v>
      </c>
      <c r="J18" s="16">
        <v>0.55000000000000004</v>
      </c>
      <c r="K18" s="13"/>
    </row>
    <row r="19" spans="1:11" ht="13.5" customHeight="1" x14ac:dyDescent="0.2">
      <c r="A19" s="9">
        <v>15</v>
      </c>
      <c r="B19" s="3" t="s">
        <v>14</v>
      </c>
      <c r="C19" s="3">
        <v>24061</v>
      </c>
      <c r="D19" s="16">
        <v>362.75</v>
      </c>
      <c r="E19" s="3">
        <v>7218</v>
      </c>
      <c r="F19" s="16">
        <v>108.82</v>
      </c>
      <c r="G19" s="3">
        <v>2712</v>
      </c>
      <c r="H19" s="16">
        <v>40.61</v>
      </c>
      <c r="I19" s="3">
        <v>542</v>
      </c>
      <c r="J19" s="16">
        <v>80.12</v>
      </c>
      <c r="K19" s="13"/>
    </row>
    <row r="20" spans="1:11" ht="13.5" customHeight="1" x14ac:dyDescent="0.2">
      <c r="A20" s="9">
        <v>16</v>
      </c>
      <c r="B20" s="3" t="s">
        <v>201</v>
      </c>
      <c r="C20" s="3">
        <v>0</v>
      </c>
      <c r="D20" s="16">
        <v>0</v>
      </c>
      <c r="E20" s="3">
        <v>0</v>
      </c>
      <c r="F20" s="16">
        <v>0</v>
      </c>
      <c r="G20" s="3">
        <v>0</v>
      </c>
      <c r="H20" s="16">
        <v>0</v>
      </c>
      <c r="I20" s="3">
        <v>0</v>
      </c>
      <c r="J20" s="16">
        <v>0</v>
      </c>
      <c r="K20" s="13"/>
    </row>
    <row r="21" spans="1:11" ht="13.5" customHeight="1" x14ac:dyDescent="0.2">
      <c r="A21" s="9">
        <v>17</v>
      </c>
      <c r="B21" s="3" t="s">
        <v>202</v>
      </c>
      <c r="C21" s="3">
        <v>299</v>
      </c>
      <c r="D21" s="16">
        <v>6.69</v>
      </c>
      <c r="E21" s="3">
        <v>120</v>
      </c>
      <c r="F21" s="16">
        <v>2.21</v>
      </c>
      <c r="G21" s="3">
        <v>619</v>
      </c>
      <c r="H21" s="16">
        <v>6.75</v>
      </c>
      <c r="I21" s="3">
        <v>264</v>
      </c>
      <c r="J21" s="16">
        <v>2.4500000000000002</v>
      </c>
      <c r="K21" s="13"/>
    </row>
    <row r="22" spans="1:11" ht="13.5" customHeight="1" x14ac:dyDescent="0.2">
      <c r="A22" s="9">
        <v>18</v>
      </c>
      <c r="B22" s="3" t="s">
        <v>17</v>
      </c>
      <c r="C22" s="3">
        <v>153</v>
      </c>
      <c r="D22" s="16">
        <v>3.52</v>
      </c>
      <c r="E22" s="3">
        <v>0</v>
      </c>
      <c r="F22" s="16">
        <v>0</v>
      </c>
      <c r="G22" s="3">
        <v>0</v>
      </c>
      <c r="H22" s="16">
        <v>0</v>
      </c>
      <c r="I22" s="3">
        <v>0</v>
      </c>
      <c r="J22" s="16">
        <v>0</v>
      </c>
      <c r="K22" s="13"/>
    </row>
    <row r="23" spans="1:11" ht="13.5" customHeight="1" x14ac:dyDescent="0.2">
      <c r="A23" s="9">
        <v>19</v>
      </c>
      <c r="B23" s="3" t="s">
        <v>203</v>
      </c>
      <c r="C23" s="3">
        <v>0</v>
      </c>
      <c r="D23" s="16">
        <v>0</v>
      </c>
      <c r="E23" s="3">
        <v>0</v>
      </c>
      <c r="F23" s="16">
        <v>0</v>
      </c>
      <c r="G23" s="3">
        <v>0</v>
      </c>
      <c r="H23" s="16">
        <v>0</v>
      </c>
      <c r="I23" s="3">
        <v>0</v>
      </c>
      <c r="J23" s="16">
        <v>0</v>
      </c>
      <c r="K23" s="13"/>
    </row>
    <row r="24" spans="1:11" ht="13.5" customHeight="1" x14ac:dyDescent="0.2">
      <c r="A24" s="9">
        <v>20</v>
      </c>
      <c r="B24" s="3" t="s">
        <v>204</v>
      </c>
      <c r="C24" s="3">
        <v>0</v>
      </c>
      <c r="D24" s="16">
        <v>0</v>
      </c>
      <c r="E24" s="3">
        <v>0</v>
      </c>
      <c r="F24" s="16">
        <v>0</v>
      </c>
      <c r="G24" s="3">
        <v>0</v>
      </c>
      <c r="H24" s="16">
        <v>0</v>
      </c>
      <c r="I24" s="3">
        <v>0</v>
      </c>
      <c r="J24" s="16">
        <v>0</v>
      </c>
      <c r="K24" s="13"/>
    </row>
    <row r="25" spans="1:11" ht="13.5" customHeight="1" x14ac:dyDescent="0.2">
      <c r="A25" s="9">
        <v>21</v>
      </c>
      <c r="B25" s="3" t="s">
        <v>205</v>
      </c>
      <c r="C25" s="3">
        <v>0</v>
      </c>
      <c r="D25" s="16">
        <v>0</v>
      </c>
      <c r="E25" s="3">
        <v>0</v>
      </c>
      <c r="F25" s="16">
        <v>0</v>
      </c>
      <c r="G25" s="3">
        <v>0</v>
      </c>
      <c r="H25" s="16">
        <v>0</v>
      </c>
      <c r="I25" s="3">
        <v>0</v>
      </c>
      <c r="J25" s="16">
        <v>0</v>
      </c>
      <c r="K25" s="13"/>
    </row>
    <row r="26" spans="1:11" ht="13.5" customHeight="1" x14ac:dyDescent="0.2">
      <c r="A26" s="9">
        <v>22</v>
      </c>
      <c r="B26" s="3" t="s">
        <v>206</v>
      </c>
      <c r="C26" s="3">
        <v>0</v>
      </c>
      <c r="D26" s="16">
        <v>0</v>
      </c>
      <c r="E26" s="3">
        <v>0</v>
      </c>
      <c r="F26" s="16">
        <v>0</v>
      </c>
      <c r="G26" s="3">
        <v>0</v>
      </c>
      <c r="H26" s="16">
        <v>0</v>
      </c>
      <c r="I26" s="3">
        <v>0</v>
      </c>
      <c r="J26" s="16">
        <v>0</v>
      </c>
      <c r="K26" s="13"/>
    </row>
    <row r="27" spans="1:11" ht="13.5" customHeight="1" x14ac:dyDescent="0.2">
      <c r="A27" s="9">
        <v>23</v>
      </c>
      <c r="B27" s="3" t="s">
        <v>207</v>
      </c>
      <c r="C27" s="3">
        <v>0</v>
      </c>
      <c r="D27" s="16">
        <v>0</v>
      </c>
      <c r="E27" s="3">
        <v>0</v>
      </c>
      <c r="F27" s="16">
        <v>0</v>
      </c>
      <c r="G27" s="3">
        <v>0</v>
      </c>
      <c r="H27" s="16">
        <v>0</v>
      </c>
      <c r="I27" s="3">
        <v>0</v>
      </c>
      <c r="J27" s="16">
        <v>0</v>
      </c>
      <c r="K27" s="13"/>
    </row>
    <row r="28" spans="1:11" ht="13.5" customHeight="1" x14ac:dyDescent="0.2">
      <c r="A28" s="9">
        <v>24</v>
      </c>
      <c r="B28" s="3" t="s">
        <v>208</v>
      </c>
      <c r="C28" s="3">
        <v>0</v>
      </c>
      <c r="D28" s="16">
        <v>0</v>
      </c>
      <c r="E28" s="3">
        <v>0</v>
      </c>
      <c r="F28" s="16">
        <v>0</v>
      </c>
      <c r="G28" s="3">
        <v>0</v>
      </c>
      <c r="H28" s="16">
        <v>0</v>
      </c>
      <c r="I28" s="3">
        <v>0</v>
      </c>
      <c r="J28" s="16">
        <v>0</v>
      </c>
      <c r="K28" s="13"/>
    </row>
    <row r="29" spans="1:11" ht="13.5" customHeight="1" x14ac:dyDescent="0.2">
      <c r="A29" s="9">
        <v>25</v>
      </c>
      <c r="B29" s="3" t="s">
        <v>209</v>
      </c>
      <c r="C29" s="3">
        <v>0</v>
      </c>
      <c r="D29" s="16">
        <v>0</v>
      </c>
      <c r="E29" s="3">
        <v>0</v>
      </c>
      <c r="F29" s="16">
        <v>0</v>
      </c>
      <c r="G29" s="3">
        <v>0</v>
      </c>
      <c r="H29" s="16">
        <v>0</v>
      </c>
      <c r="I29" s="3">
        <v>0</v>
      </c>
      <c r="J29" s="16">
        <v>0</v>
      </c>
      <c r="K29" s="13"/>
    </row>
    <row r="30" spans="1:11" ht="13.5" customHeight="1" x14ac:dyDescent="0.2">
      <c r="A30" s="9">
        <v>26</v>
      </c>
      <c r="B30" s="3" t="s">
        <v>210</v>
      </c>
      <c r="C30" s="3">
        <v>0</v>
      </c>
      <c r="D30" s="16">
        <v>0</v>
      </c>
      <c r="E30" s="3">
        <v>0</v>
      </c>
      <c r="F30" s="16">
        <v>0</v>
      </c>
      <c r="G30" s="3">
        <v>0</v>
      </c>
      <c r="H30" s="16">
        <v>0</v>
      </c>
      <c r="I30" s="3">
        <v>0</v>
      </c>
      <c r="J30" s="16">
        <v>0</v>
      </c>
      <c r="K30" s="13"/>
    </row>
    <row r="31" spans="1:11" ht="13.5" customHeight="1" x14ac:dyDescent="0.2">
      <c r="A31" s="9">
        <v>27</v>
      </c>
      <c r="B31" s="3" t="s">
        <v>211</v>
      </c>
      <c r="C31" s="3">
        <v>0</v>
      </c>
      <c r="D31" s="16">
        <v>0</v>
      </c>
      <c r="E31" s="3">
        <v>0</v>
      </c>
      <c r="F31" s="16">
        <v>0</v>
      </c>
      <c r="G31" s="3">
        <v>0</v>
      </c>
      <c r="H31" s="16">
        <v>0</v>
      </c>
      <c r="I31" s="3">
        <v>0</v>
      </c>
      <c r="J31" s="16">
        <v>0</v>
      </c>
      <c r="K31" s="13"/>
    </row>
    <row r="32" spans="1:11" ht="13.5" customHeight="1" x14ac:dyDescent="0.2">
      <c r="A32" s="9">
        <v>28</v>
      </c>
      <c r="B32" s="3" t="s">
        <v>15</v>
      </c>
      <c r="C32" s="3">
        <v>0</v>
      </c>
      <c r="D32" s="16">
        <v>0</v>
      </c>
      <c r="E32" s="3">
        <v>0</v>
      </c>
      <c r="F32" s="16">
        <v>0</v>
      </c>
      <c r="G32" s="3">
        <v>411</v>
      </c>
      <c r="H32" s="16">
        <v>4.88</v>
      </c>
      <c r="I32" s="3">
        <v>0</v>
      </c>
      <c r="J32" s="16">
        <v>0</v>
      </c>
      <c r="K32" s="13"/>
    </row>
    <row r="33" spans="1:11" ht="13.5" customHeight="1" x14ac:dyDescent="0.2">
      <c r="A33" s="9">
        <v>29</v>
      </c>
      <c r="B33" s="3" t="s">
        <v>19</v>
      </c>
      <c r="C33" s="3">
        <v>0</v>
      </c>
      <c r="D33" s="16">
        <v>0</v>
      </c>
      <c r="E33" s="3">
        <v>0</v>
      </c>
      <c r="F33" s="16">
        <v>0</v>
      </c>
      <c r="G33" s="3">
        <v>0</v>
      </c>
      <c r="H33" s="16">
        <v>0</v>
      </c>
      <c r="I33" s="3">
        <v>0</v>
      </c>
      <c r="J33" s="16">
        <v>0</v>
      </c>
      <c r="K33" s="13"/>
    </row>
    <row r="34" spans="1:11" ht="13.5" customHeight="1" x14ac:dyDescent="0.2">
      <c r="A34" s="9">
        <v>30</v>
      </c>
      <c r="B34" s="3" t="s">
        <v>26</v>
      </c>
      <c r="C34" s="3">
        <v>9763</v>
      </c>
      <c r="D34" s="16">
        <v>30.76</v>
      </c>
      <c r="E34" s="3">
        <v>3425</v>
      </c>
      <c r="F34" s="16">
        <v>111.15</v>
      </c>
      <c r="G34" s="3">
        <v>1030</v>
      </c>
      <c r="H34" s="16">
        <v>3.49</v>
      </c>
      <c r="I34" s="3">
        <v>696</v>
      </c>
      <c r="J34" s="16">
        <v>34.729999999999997</v>
      </c>
      <c r="K34" s="13"/>
    </row>
    <row r="35" spans="1:11" ht="13.5" customHeight="1" x14ac:dyDescent="0.2">
      <c r="A35" s="9">
        <v>31</v>
      </c>
      <c r="B35" s="3" t="s">
        <v>27</v>
      </c>
      <c r="C35" s="3">
        <v>0</v>
      </c>
      <c r="D35" s="16">
        <v>0</v>
      </c>
      <c r="E35" s="3">
        <v>0</v>
      </c>
      <c r="F35" s="16">
        <v>0</v>
      </c>
      <c r="G35" s="3">
        <v>0</v>
      </c>
      <c r="H35" s="16">
        <v>0</v>
      </c>
      <c r="I35" s="3">
        <v>0</v>
      </c>
      <c r="J35" s="16">
        <v>0</v>
      </c>
      <c r="K35" s="13"/>
    </row>
    <row r="36" spans="1:11" ht="13.5" customHeight="1" x14ac:dyDescent="0.2">
      <c r="A36" s="9">
        <v>32</v>
      </c>
      <c r="B36" s="3" t="s">
        <v>212</v>
      </c>
      <c r="C36" s="3">
        <v>0</v>
      </c>
      <c r="D36" s="16">
        <v>0</v>
      </c>
      <c r="E36" s="3">
        <v>0</v>
      </c>
      <c r="F36" s="16">
        <v>0</v>
      </c>
      <c r="G36" s="3">
        <v>0</v>
      </c>
      <c r="H36" s="16">
        <v>0</v>
      </c>
      <c r="I36" s="3">
        <v>0</v>
      </c>
      <c r="J36" s="16">
        <v>0</v>
      </c>
      <c r="K36" s="13"/>
    </row>
    <row r="37" spans="1:11" ht="13.5" customHeight="1" x14ac:dyDescent="0.2">
      <c r="A37" s="9">
        <v>33</v>
      </c>
      <c r="B37" s="3" t="s">
        <v>22</v>
      </c>
      <c r="C37" s="3">
        <v>0</v>
      </c>
      <c r="D37" s="16">
        <v>0</v>
      </c>
      <c r="E37" s="3">
        <v>0</v>
      </c>
      <c r="F37" s="16">
        <v>0</v>
      </c>
      <c r="G37" s="3">
        <v>0</v>
      </c>
      <c r="H37" s="16">
        <v>0</v>
      </c>
      <c r="I37" s="3">
        <v>0</v>
      </c>
      <c r="J37" s="16">
        <v>0</v>
      </c>
      <c r="K37" s="13"/>
    </row>
    <row r="38" spans="1:11" ht="13.5" customHeight="1" x14ac:dyDescent="0.2">
      <c r="A38" s="9">
        <v>34</v>
      </c>
      <c r="B38" s="3" t="s">
        <v>213</v>
      </c>
      <c r="C38" s="3">
        <v>0</v>
      </c>
      <c r="D38" s="16">
        <v>0</v>
      </c>
      <c r="E38" s="3">
        <v>0</v>
      </c>
      <c r="F38" s="16">
        <v>0</v>
      </c>
      <c r="G38" s="3">
        <v>0</v>
      </c>
      <c r="H38" s="16">
        <v>0</v>
      </c>
      <c r="I38" s="3">
        <v>0</v>
      </c>
      <c r="J38" s="16">
        <v>0</v>
      </c>
      <c r="K38" s="13"/>
    </row>
    <row r="39" spans="1:11" ht="13.5" customHeight="1" x14ac:dyDescent="0.2">
      <c r="A39" s="9">
        <v>35</v>
      </c>
      <c r="B39" s="3" t="s">
        <v>214</v>
      </c>
      <c r="C39" s="3">
        <v>0</v>
      </c>
      <c r="D39" s="16">
        <v>0</v>
      </c>
      <c r="E39" s="3">
        <v>0</v>
      </c>
      <c r="F39" s="16">
        <v>0</v>
      </c>
      <c r="G39" s="3">
        <v>0</v>
      </c>
      <c r="H39" s="16">
        <v>0</v>
      </c>
      <c r="I39" s="3">
        <v>0</v>
      </c>
      <c r="J39" s="16">
        <v>0</v>
      </c>
      <c r="K39" s="13"/>
    </row>
    <row r="40" spans="1:11" ht="13.5" customHeight="1" x14ac:dyDescent="0.2">
      <c r="A40" s="9">
        <v>36</v>
      </c>
      <c r="B40" s="3" t="s">
        <v>34</v>
      </c>
      <c r="C40" s="3">
        <v>0</v>
      </c>
      <c r="D40" s="16">
        <v>0</v>
      </c>
      <c r="E40" s="3">
        <v>0</v>
      </c>
      <c r="F40" s="16">
        <v>0</v>
      </c>
      <c r="G40" s="3">
        <v>0</v>
      </c>
      <c r="H40" s="16">
        <v>0</v>
      </c>
      <c r="I40" s="3">
        <v>0</v>
      </c>
      <c r="J40" s="16">
        <v>0</v>
      </c>
      <c r="K40" s="13"/>
    </row>
    <row r="41" spans="1:11" ht="13.5" customHeight="1" x14ac:dyDescent="0.2">
      <c r="A41" s="9">
        <v>37</v>
      </c>
      <c r="B41" s="3" t="s">
        <v>215</v>
      </c>
      <c r="C41" s="3">
        <v>0</v>
      </c>
      <c r="D41" s="16">
        <v>0</v>
      </c>
      <c r="E41" s="3">
        <v>0</v>
      </c>
      <c r="F41" s="16">
        <v>0</v>
      </c>
      <c r="G41" s="3">
        <v>0</v>
      </c>
      <c r="H41" s="16">
        <v>0</v>
      </c>
      <c r="I41" s="3">
        <v>0</v>
      </c>
      <c r="J41" s="16">
        <v>0</v>
      </c>
      <c r="K41" s="13"/>
    </row>
    <row r="42" spans="1:11" ht="13.5" customHeight="1" x14ac:dyDescent="0.2">
      <c r="A42" s="9">
        <v>38</v>
      </c>
      <c r="B42" s="3" t="s">
        <v>216</v>
      </c>
      <c r="C42" s="3">
        <v>0</v>
      </c>
      <c r="D42" s="16">
        <v>0</v>
      </c>
      <c r="E42" s="3">
        <v>0</v>
      </c>
      <c r="F42" s="16">
        <v>0</v>
      </c>
      <c r="G42" s="3">
        <v>0</v>
      </c>
      <c r="H42" s="16">
        <v>0</v>
      </c>
      <c r="I42" s="3">
        <v>0</v>
      </c>
      <c r="J42" s="16">
        <v>0</v>
      </c>
      <c r="K42" s="13"/>
    </row>
    <row r="43" spans="1:11" ht="13.5" customHeight="1" x14ac:dyDescent="0.2">
      <c r="A43" s="9">
        <v>39</v>
      </c>
      <c r="B43" s="3" t="s">
        <v>217</v>
      </c>
      <c r="C43" s="3">
        <v>0</v>
      </c>
      <c r="D43" s="16">
        <v>0</v>
      </c>
      <c r="E43" s="3">
        <v>0</v>
      </c>
      <c r="F43" s="16">
        <v>0</v>
      </c>
      <c r="G43" s="3">
        <v>0</v>
      </c>
      <c r="H43" s="16">
        <v>0</v>
      </c>
      <c r="I43" s="3">
        <v>0</v>
      </c>
      <c r="J43" s="16">
        <v>0</v>
      </c>
      <c r="K43" s="13"/>
    </row>
    <row r="44" spans="1:11" ht="13.5" customHeight="1" x14ac:dyDescent="0.2">
      <c r="A44" s="9">
        <v>40</v>
      </c>
      <c r="B44" s="3" t="s">
        <v>218</v>
      </c>
      <c r="C44" s="3">
        <v>0</v>
      </c>
      <c r="D44" s="16">
        <v>0</v>
      </c>
      <c r="E44" s="3">
        <v>0</v>
      </c>
      <c r="F44" s="16">
        <v>0</v>
      </c>
      <c r="G44" s="3">
        <v>0</v>
      </c>
      <c r="H44" s="16">
        <v>0</v>
      </c>
      <c r="I44" s="3">
        <v>0</v>
      </c>
      <c r="J44" s="16">
        <v>0</v>
      </c>
      <c r="K44" s="13"/>
    </row>
    <row r="45" spans="1:11" ht="13.5" customHeight="1" x14ac:dyDescent="0.2">
      <c r="A45" s="9">
        <v>41</v>
      </c>
      <c r="B45" s="3" t="s">
        <v>219</v>
      </c>
      <c r="C45" s="3">
        <v>0</v>
      </c>
      <c r="D45" s="16">
        <v>0</v>
      </c>
      <c r="E45" s="3">
        <v>0</v>
      </c>
      <c r="F45" s="16">
        <v>0</v>
      </c>
      <c r="G45" s="3">
        <v>0</v>
      </c>
      <c r="H45" s="16">
        <v>0</v>
      </c>
      <c r="I45" s="3">
        <v>0</v>
      </c>
      <c r="J45" s="16">
        <v>0</v>
      </c>
      <c r="K45" s="13"/>
    </row>
    <row r="46" spans="1:11" ht="13.5" customHeight="1" x14ac:dyDescent="0.2">
      <c r="A46" s="9">
        <v>42</v>
      </c>
      <c r="B46" s="3" t="s">
        <v>40</v>
      </c>
      <c r="C46" s="3">
        <v>0</v>
      </c>
      <c r="D46" s="16">
        <v>0</v>
      </c>
      <c r="E46" s="3">
        <v>0</v>
      </c>
      <c r="F46" s="16">
        <v>0</v>
      </c>
      <c r="G46" s="3">
        <v>0</v>
      </c>
      <c r="H46" s="16">
        <v>0</v>
      </c>
      <c r="I46" s="3">
        <v>0</v>
      </c>
      <c r="J46" s="16">
        <v>0</v>
      </c>
      <c r="K46" s="13"/>
    </row>
    <row r="47" spans="1:11" ht="13.5" customHeight="1" x14ac:dyDescent="0.2">
      <c r="A47" s="9">
        <v>43</v>
      </c>
      <c r="B47" s="3" t="s">
        <v>220</v>
      </c>
      <c r="C47" s="3">
        <v>0</v>
      </c>
      <c r="D47" s="16">
        <v>0</v>
      </c>
      <c r="E47" s="3">
        <v>0</v>
      </c>
      <c r="F47" s="16">
        <v>0</v>
      </c>
      <c r="G47" s="3">
        <v>0</v>
      </c>
      <c r="H47" s="16">
        <v>0</v>
      </c>
      <c r="I47" s="3">
        <v>0</v>
      </c>
      <c r="J47" s="16">
        <v>0</v>
      </c>
      <c r="K47" s="13"/>
    </row>
    <row r="48" spans="1:11" ht="13.5" customHeight="1" x14ac:dyDescent="0.2">
      <c r="A48" s="9">
        <v>44</v>
      </c>
      <c r="B48" s="3" t="s">
        <v>38</v>
      </c>
      <c r="C48" s="3">
        <v>0</v>
      </c>
      <c r="D48" s="16">
        <v>0</v>
      </c>
      <c r="E48" s="3">
        <v>0</v>
      </c>
      <c r="F48" s="16">
        <v>0</v>
      </c>
      <c r="G48" s="3">
        <v>0</v>
      </c>
      <c r="H48" s="16">
        <v>0</v>
      </c>
      <c r="I48" s="3">
        <v>0</v>
      </c>
      <c r="J48" s="16">
        <v>0</v>
      </c>
      <c r="K48" s="13"/>
    </row>
    <row r="49" spans="1:11" ht="13.5" customHeight="1" x14ac:dyDescent="0.2">
      <c r="A49" s="9">
        <v>45</v>
      </c>
      <c r="B49" s="3" t="s">
        <v>221</v>
      </c>
      <c r="C49" s="3">
        <v>0</v>
      </c>
      <c r="D49" s="16">
        <v>0</v>
      </c>
      <c r="E49" s="3">
        <v>0</v>
      </c>
      <c r="F49" s="16">
        <v>0</v>
      </c>
      <c r="G49" s="3">
        <v>0</v>
      </c>
      <c r="H49" s="16">
        <v>0</v>
      </c>
      <c r="I49" s="3">
        <v>0</v>
      </c>
      <c r="J49" s="16">
        <v>0</v>
      </c>
      <c r="K49" s="13"/>
    </row>
    <row r="50" spans="1:11" ht="13.5" customHeight="1" x14ac:dyDescent="0.2">
      <c r="A50" s="9">
        <v>46</v>
      </c>
      <c r="B50" s="3" t="s">
        <v>222</v>
      </c>
      <c r="C50" s="3">
        <v>0</v>
      </c>
      <c r="D50" s="16">
        <v>0</v>
      </c>
      <c r="E50" s="3">
        <v>0</v>
      </c>
      <c r="F50" s="16">
        <v>0</v>
      </c>
      <c r="G50" s="3">
        <v>0</v>
      </c>
      <c r="H50" s="16">
        <v>0</v>
      </c>
      <c r="I50" s="3">
        <v>0</v>
      </c>
      <c r="J50" s="16">
        <v>0</v>
      </c>
      <c r="K50" s="13"/>
    </row>
    <row r="51" spans="1:11" ht="13.5" customHeight="1" x14ac:dyDescent="0.2">
      <c r="A51" s="9">
        <v>47</v>
      </c>
      <c r="B51" s="3" t="s">
        <v>223</v>
      </c>
      <c r="C51" s="3">
        <v>0</v>
      </c>
      <c r="D51" s="16">
        <v>0</v>
      </c>
      <c r="E51" s="3">
        <v>0</v>
      </c>
      <c r="F51" s="16">
        <v>0</v>
      </c>
      <c r="G51" s="3">
        <v>0</v>
      </c>
      <c r="H51" s="16">
        <v>0</v>
      </c>
      <c r="I51" s="3">
        <v>0</v>
      </c>
      <c r="J51" s="16">
        <v>0</v>
      </c>
      <c r="K51" s="13"/>
    </row>
    <row r="52" spans="1:11" ht="13.5" customHeight="1" x14ac:dyDescent="0.2">
      <c r="A52" s="9">
        <v>48</v>
      </c>
      <c r="B52" s="3" t="s">
        <v>224</v>
      </c>
      <c r="C52" s="3">
        <v>0</v>
      </c>
      <c r="D52" s="16">
        <v>0</v>
      </c>
      <c r="E52" s="3">
        <v>0</v>
      </c>
      <c r="F52" s="16">
        <v>0</v>
      </c>
      <c r="G52" s="3">
        <v>0</v>
      </c>
      <c r="H52" s="16">
        <v>0</v>
      </c>
      <c r="I52" s="3">
        <v>0</v>
      </c>
      <c r="J52" s="16">
        <v>0</v>
      </c>
      <c r="K52" s="13"/>
    </row>
    <row r="53" spans="1:11" ht="13.5" customHeight="1" x14ac:dyDescent="0.2">
      <c r="A53" s="9">
        <v>49</v>
      </c>
      <c r="B53" s="3" t="s">
        <v>225</v>
      </c>
      <c r="C53" s="3">
        <v>974</v>
      </c>
      <c r="D53" s="16">
        <v>8.01</v>
      </c>
      <c r="E53" s="3">
        <v>974</v>
      </c>
      <c r="F53" s="16">
        <v>8.01</v>
      </c>
      <c r="G53" s="3">
        <v>6</v>
      </c>
      <c r="H53" s="16">
        <v>0.2</v>
      </c>
      <c r="I53" s="3">
        <v>6</v>
      </c>
      <c r="J53" s="16">
        <v>0.2</v>
      </c>
      <c r="K53" s="13"/>
    </row>
    <row r="54" spans="1:11" ht="13.5" customHeight="1" x14ac:dyDescent="0.2">
      <c r="A54" s="9">
        <v>50</v>
      </c>
      <c r="B54" s="3" t="s">
        <v>226</v>
      </c>
      <c r="C54" s="3">
        <v>11242</v>
      </c>
      <c r="D54" s="16">
        <v>31.11</v>
      </c>
      <c r="E54" s="3">
        <v>0</v>
      </c>
      <c r="F54" s="16">
        <v>0</v>
      </c>
      <c r="G54" s="3">
        <v>0</v>
      </c>
      <c r="H54" s="16">
        <v>0</v>
      </c>
      <c r="I54" s="3">
        <v>0</v>
      </c>
      <c r="J54" s="16">
        <v>0</v>
      </c>
      <c r="K54" s="13"/>
    </row>
    <row r="55" spans="1:11" ht="13.5" customHeight="1" x14ac:dyDescent="0.2">
      <c r="A55" s="9"/>
      <c r="B55" s="4" t="s">
        <v>227</v>
      </c>
      <c r="C55" s="4">
        <f t="shared" ref="C55:J55" si="0">SUM(C5:C54)</f>
        <v>65032</v>
      </c>
      <c r="D55" s="17">
        <f t="shared" si="0"/>
        <v>828.53000000000009</v>
      </c>
      <c r="E55" s="4">
        <f t="shared" si="0"/>
        <v>20924</v>
      </c>
      <c r="F55" s="17">
        <f t="shared" si="0"/>
        <v>373.49</v>
      </c>
      <c r="G55" s="4">
        <f t="shared" si="0"/>
        <v>26717</v>
      </c>
      <c r="H55" s="17">
        <f t="shared" si="0"/>
        <v>488.35</v>
      </c>
      <c r="I55" s="4">
        <f t="shared" si="0"/>
        <v>12572</v>
      </c>
      <c r="J55" s="17">
        <f t="shared" si="0"/>
        <v>302.66000000000003</v>
      </c>
      <c r="K55" s="13"/>
    </row>
    <row r="56" spans="1:11" ht="13.5" customHeight="1" x14ac:dyDescent="0.2">
      <c r="A56" s="18"/>
      <c r="B56" s="13"/>
      <c r="C56" s="13"/>
      <c r="D56" s="33"/>
      <c r="E56" s="13"/>
      <c r="F56" s="33"/>
      <c r="G56" s="13"/>
      <c r="H56" s="33"/>
      <c r="I56" s="13"/>
      <c r="J56" s="33"/>
      <c r="K56" s="13"/>
    </row>
    <row r="57" spans="1:11" ht="13.5" customHeight="1" x14ac:dyDescent="0.2">
      <c r="A57" s="18"/>
      <c r="B57" s="15"/>
      <c r="C57" s="13"/>
      <c r="D57" s="33"/>
      <c r="E57" s="13"/>
      <c r="F57" s="33"/>
      <c r="G57" s="13"/>
      <c r="H57" s="33"/>
      <c r="I57" s="13"/>
      <c r="J57" s="33"/>
      <c r="K57" s="13"/>
    </row>
    <row r="58" spans="1:11" ht="13.5" customHeight="1" x14ac:dyDescent="0.2">
      <c r="A58" s="18"/>
      <c r="B58" s="13"/>
      <c r="C58" s="13"/>
      <c r="D58" s="33"/>
      <c r="E58" s="13"/>
      <c r="F58" s="33"/>
      <c r="G58" s="13"/>
      <c r="H58" s="33"/>
      <c r="I58" s="13"/>
      <c r="J58" s="33"/>
      <c r="K58" s="13"/>
    </row>
    <row r="59" spans="1:11" ht="13.5" customHeight="1" x14ac:dyDescent="0.2">
      <c r="A59" s="18"/>
      <c r="B59" s="13"/>
      <c r="C59" s="13"/>
      <c r="D59" s="33"/>
      <c r="E59" s="13"/>
      <c r="F59" s="33"/>
      <c r="G59" s="13"/>
      <c r="H59" s="33"/>
      <c r="I59" s="13"/>
      <c r="J59" s="33"/>
      <c r="K59" s="13"/>
    </row>
    <row r="60" spans="1:11" ht="13.5" customHeight="1" x14ac:dyDescent="0.2">
      <c r="A60" s="18"/>
      <c r="B60" s="13"/>
      <c r="C60" s="13"/>
      <c r="D60" s="33"/>
      <c r="E60" s="13"/>
      <c r="F60" s="33"/>
      <c r="G60" s="13"/>
      <c r="H60" s="33"/>
      <c r="I60" s="13"/>
      <c r="J60" s="33"/>
      <c r="K60" s="13"/>
    </row>
    <row r="61" spans="1:11" ht="13.5" customHeight="1" x14ac:dyDescent="0.2">
      <c r="A61" s="18"/>
      <c r="B61" s="13"/>
      <c r="C61" s="13"/>
      <c r="D61" s="33"/>
      <c r="E61" s="13"/>
      <c r="F61" s="33"/>
      <c r="G61" s="13"/>
      <c r="H61" s="33"/>
      <c r="I61" s="13"/>
      <c r="J61" s="33"/>
      <c r="K61" s="13"/>
    </row>
    <row r="62" spans="1:11" ht="13.5" customHeight="1" x14ac:dyDescent="0.2">
      <c r="A62" s="18"/>
      <c r="B62" s="13"/>
      <c r="C62" s="13"/>
      <c r="D62" s="33"/>
      <c r="E62" s="13"/>
      <c r="F62" s="33"/>
      <c r="G62" s="13"/>
      <c r="H62" s="33"/>
      <c r="I62" s="13"/>
      <c r="J62" s="33"/>
      <c r="K62" s="13"/>
    </row>
    <row r="63" spans="1:11" ht="13.5" customHeight="1" x14ac:dyDescent="0.2">
      <c r="A63" s="18"/>
      <c r="B63" s="13"/>
      <c r="C63" s="13"/>
      <c r="D63" s="33"/>
      <c r="E63" s="13"/>
      <c r="F63" s="33"/>
      <c r="G63" s="13"/>
      <c r="H63" s="33"/>
      <c r="I63" s="13"/>
      <c r="J63" s="33"/>
      <c r="K63" s="13"/>
    </row>
    <row r="64" spans="1:11" ht="13.5" customHeight="1" x14ac:dyDescent="0.2">
      <c r="A64" s="18"/>
      <c r="B64" s="13"/>
      <c r="C64" s="13"/>
      <c r="D64" s="33"/>
      <c r="E64" s="13"/>
      <c r="F64" s="33"/>
      <c r="G64" s="13"/>
      <c r="H64" s="33"/>
      <c r="I64" s="13"/>
      <c r="J64" s="33"/>
      <c r="K64" s="13"/>
    </row>
    <row r="65" spans="1:11" ht="13.5" customHeight="1" x14ac:dyDescent="0.2">
      <c r="A65" s="18"/>
      <c r="B65" s="13"/>
      <c r="C65" s="13"/>
      <c r="D65" s="33"/>
      <c r="E65" s="13"/>
      <c r="F65" s="33"/>
      <c r="G65" s="13"/>
      <c r="H65" s="33"/>
      <c r="I65" s="13"/>
      <c r="J65" s="33"/>
      <c r="K65" s="13"/>
    </row>
    <row r="66" spans="1:11" ht="13.5" customHeight="1" x14ac:dyDescent="0.2">
      <c r="A66" s="18"/>
      <c r="B66" s="13"/>
      <c r="C66" s="13"/>
      <c r="D66" s="33"/>
      <c r="E66" s="13"/>
      <c r="F66" s="33"/>
      <c r="G66" s="13"/>
      <c r="H66" s="33"/>
      <c r="I66" s="13"/>
      <c r="J66" s="33"/>
      <c r="K66" s="13"/>
    </row>
    <row r="67" spans="1:11" ht="13.5" customHeight="1" x14ac:dyDescent="0.2">
      <c r="A67" s="18"/>
      <c r="B67" s="13"/>
      <c r="C67" s="13"/>
      <c r="D67" s="33"/>
      <c r="E67" s="13"/>
      <c r="F67" s="33"/>
      <c r="G67" s="13"/>
      <c r="H67" s="33"/>
      <c r="I67" s="13"/>
      <c r="J67" s="33"/>
      <c r="K67" s="13"/>
    </row>
    <row r="68" spans="1:11" ht="13.5" customHeight="1" x14ac:dyDescent="0.2">
      <c r="A68" s="18"/>
      <c r="B68" s="13"/>
      <c r="C68" s="13"/>
      <c r="D68" s="33"/>
      <c r="E68" s="13"/>
      <c r="F68" s="33"/>
      <c r="G68" s="13"/>
      <c r="H68" s="33"/>
      <c r="I68" s="13"/>
      <c r="J68" s="33"/>
      <c r="K68" s="13"/>
    </row>
    <row r="69" spans="1:11" ht="13.5" customHeight="1" x14ac:dyDescent="0.2">
      <c r="A69" s="18"/>
      <c r="B69" s="13"/>
      <c r="C69" s="13"/>
      <c r="D69" s="33"/>
      <c r="E69" s="13"/>
      <c r="F69" s="33"/>
      <c r="G69" s="13"/>
      <c r="H69" s="33"/>
      <c r="I69" s="13"/>
      <c r="J69" s="33"/>
      <c r="K69" s="13"/>
    </row>
    <row r="70" spans="1:11" ht="13.5" customHeight="1" x14ac:dyDescent="0.2">
      <c r="A70" s="18"/>
      <c r="B70" s="13"/>
      <c r="C70" s="13"/>
      <c r="D70" s="33"/>
      <c r="E70" s="13"/>
      <c r="F70" s="33"/>
      <c r="G70" s="13"/>
      <c r="H70" s="33"/>
      <c r="I70" s="13"/>
      <c r="J70" s="33"/>
      <c r="K70" s="13"/>
    </row>
    <row r="71" spans="1:11" ht="13.5" customHeight="1" x14ac:dyDescent="0.2">
      <c r="A71" s="18"/>
      <c r="B71" s="13"/>
      <c r="C71" s="13"/>
      <c r="D71" s="33"/>
      <c r="E71" s="13"/>
      <c r="F71" s="33"/>
      <c r="G71" s="13"/>
      <c r="H71" s="33"/>
      <c r="I71" s="13"/>
      <c r="J71" s="33"/>
      <c r="K71" s="13"/>
    </row>
    <row r="72" spans="1:11" ht="13.5" customHeight="1" x14ac:dyDescent="0.2">
      <c r="A72" s="18"/>
      <c r="B72" s="13"/>
      <c r="C72" s="13"/>
      <c r="D72" s="33"/>
      <c r="E72" s="13"/>
      <c r="F72" s="33"/>
      <c r="G72" s="13"/>
      <c r="H72" s="33"/>
      <c r="I72" s="13"/>
      <c r="J72" s="33"/>
      <c r="K72" s="13"/>
    </row>
    <row r="73" spans="1:11" ht="13.5" customHeight="1" x14ac:dyDescent="0.2">
      <c r="A73" s="18"/>
      <c r="B73" s="13"/>
      <c r="C73" s="13"/>
      <c r="D73" s="33"/>
      <c r="E73" s="13"/>
      <c r="F73" s="33"/>
      <c r="G73" s="13"/>
      <c r="H73" s="33"/>
      <c r="I73" s="13"/>
      <c r="J73" s="33"/>
      <c r="K73" s="13"/>
    </row>
    <row r="74" spans="1:11" ht="13.5" customHeight="1" x14ac:dyDescent="0.2">
      <c r="A74" s="18"/>
      <c r="B74" s="13"/>
      <c r="C74" s="13"/>
      <c r="D74" s="33"/>
      <c r="E74" s="13"/>
      <c r="F74" s="33"/>
      <c r="G74" s="13"/>
      <c r="H74" s="33"/>
      <c r="I74" s="13"/>
      <c r="J74" s="33"/>
      <c r="K74" s="13"/>
    </row>
    <row r="75" spans="1:11" ht="13.5" customHeight="1" x14ac:dyDescent="0.2">
      <c r="A75" s="18"/>
      <c r="B75" s="13"/>
      <c r="C75" s="13"/>
      <c r="D75" s="33"/>
      <c r="E75" s="13"/>
      <c r="F75" s="33"/>
      <c r="G75" s="13"/>
      <c r="H75" s="33"/>
      <c r="I75" s="13"/>
      <c r="J75" s="33"/>
      <c r="K75" s="13"/>
    </row>
    <row r="76" spans="1:11" ht="13.5" customHeight="1" x14ac:dyDescent="0.2">
      <c r="A76" s="18"/>
      <c r="B76" s="13"/>
      <c r="C76" s="13"/>
      <c r="D76" s="33"/>
      <c r="E76" s="13"/>
      <c r="F76" s="33"/>
      <c r="G76" s="13"/>
      <c r="H76" s="33"/>
      <c r="I76" s="13"/>
      <c r="J76" s="33"/>
      <c r="K76" s="13"/>
    </row>
    <row r="77" spans="1:11" ht="13.5" customHeight="1" x14ac:dyDescent="0.2">
      <c r="A77" s="18"/>
      <c r="B77" s="13"/>
      <c r="C77" s="13"/>
      <c r="D77" s="33"/>
      <c r="E77" s="13"/>
      <c r="F77" s="33"/>
      <c r="G77" s="13"/>
      <c r="H77" s="33"/>
      <c r="I77" s="13"/>
      <c r="J77" s="33"/>
      <c r="K77" s="13"/>
    </row>
    <row r="78" spans="1:11" ht="13.5" customHeight="1" x14ac:dyDescent="0.2">
      <c r="A78" s="18"/>
      <c r="B78" s="13"/>
      <c r="C78" s="13"/>
      <c r="D78" s="33"/>
      <c r="E78" s="13"/>
      <c r="F78" s="33"/>
      <c r="G78" s="13"/>
      <c r="H78" s="33"/>
      <c r="I78" s="13"/>
      <c r="J78" s="33"/>
      <c r="K78" s="13"/>
    </row>
    <row r="79" spans="1:11" ht="13.5" customHeight="1" x14ac:dyDescent="0.2">
      <c r="A79" s="18"/>
      <c r="B79" s="13"/>
      <c r="C79" s="13"/>
      <c r="D79" s="33"/>
      <c r="E79" s="13"/>
      <c r="F79" s="33"/>
      <c r="G79" s="13"/>
      <c r="H79" s="33"/>
      <c r="I79" s="13"/>
      <c r="J79" s="33"/>
      <c r="K79" s="13"/>
    </row>
    <row r="80" spans="1:11" ht="13.5" customHeight="1" x14ac:dyDescent="0.2">
      <c r="A80" s="18"/>
      <c r="B80" s="13"/>
      <c r="C80" s="13"/>
      <c r="D80" s="33"/>
      <c r="E80" s="13"/>
      <c r="F80" s="33"/>
      <c r="G80" s="13"/>
      <c r="H80" s="33"/>
      <c r="I80" s="13"/>
      <c r="J80" s="33"/>
      <c r="K80" s="13"/>
    </row>
    <row r="81" spans="1:11" ht="13.5" customHeight="1" x14ac:dyDescent="0.2">
      <c r="A81" s="18"/>
      <c r="B81" s="13"/>
      <c r="C81" s="13"/>
      <c r="D81" s="33"/>
      <c r="E81" s="13"/>
      <c r="F81" s="33"/>
      <c r="G81" s="13"/>
      <c r="H81" s="33"/>
      <c r="I81" s="13"/>
      <c r="J81" s="33"/>
      <c r="K81" s="13"/>
    </row>
    <row r="82" spans="1:11" ht="13.5" customHeight="1" x14ac:dyDescent="0.2">
      <c r="A82" s="18"/>
      <c r="B82" s="13"/>
      <c r="C82" s="13"/>
      <c r="D82" s="33"/>
      <c r="E82" s="13"/>
      <c r="F82" s="33"/>
      <c r="G82" s="13"/>
      <c r="H82" s="33"/>
      <c r="I82" s="13"/>
      <c r="J82" s="33"/>
      <c r="K82" s="13"/>
    </row>
    <row r="83" spans="1:11" ht="13.5" customHeight="1" x14ac:dyDescent="0.2">
      <c r="A83" s="18"/>
      <c r="B83" s="13"/>
      <c r="C83" s="13"/>
      <c r="D83" s="33"/>
      <c r="E83" s="13"/>
      <c r="F83" s="33"/>
      <c r="G83" s="13"/>
      <c r="H83" s="33"/>
      <c r="I83" s="13"/>
      <c r="J83" s="33"/>
      <c r="K83" s="13"/>
    </row>
    <row r="84" spans="1:11" ht="13.5" customHeight="1" x14ac:dyDescent="0.2">
      <c r="A84" s="18"/>
      <c r="B84" s="13"/>
      <c r="C84" s="13"/>
      <c r="D84" s="33"/>
      <c r="E84" s="13"/>
      <c r="F84" s="33"/>
      <c r="G84" s="13"/>
      <c r="H84" s="33"/>
      <c r="I84" s="13"/>
      <c r="J84" s="33"/>
      <c r="K84" s="13"/>
    </row>
    <row r="85" spans="1:11" ht="13.5" customHeight="1" x14ac:dyDescent="0.2">
      <c r="A85" s="18"/>
      <c r="B85" s="13"/>
      <c r="C85" s="13"/>
      <c r="D85" s="33"/>
      <c r="E85" s="13"/>
      <c r="F85" s="33"/>
      <c r="G85" s="13"/>
      <c r="H85" s="33"/>
      <c r="I85" s="13"/>
      <c r="J85" s="33"/>
      <c r="K85" s="13"/>
    </row>
    <row r="86" spans="1:11" ht="13.5" customHeight="1" x14ac:dyDescent="0.2">
      <c r="A86" s="18"/>
      <c r="B86" s="13"/>
      <c r="C86" s="13"/>
      <c r="D86" s="33"/>
      <c r="E86" s="13"/>
      <c r="F86" s="33"/>
      <c r="G86" s="13"/>
      <c r="H86" s="33"/>
      <c r="I86" s="13"/>
      <c r="J86" s="33"/>
      <c r="K86" s="13"/>
    </row>
    <row r="87" spans="1:11" ht="13.5" customHeight="1" x14ac:dyDescent="0.2">
      <c r="A87" s="18"/>
      <c r="B87" s="13"/>
      <c r="C87" s="13"/>
      <c r="D87" s="33"/>
      <c r="E87" s="13"/>
      <c r="F87" s="33"/>
      <c r="G87" s="13"/>
      <c r="H87" s="33"/>
      <c r="I87" s="13"/>
      <c r="J87" s="33"/>
      <c r="K87" s="13"/>
    </row>
    <row r="88" spans="1:11" ht="13.5" customHeight="1" x14ac:dyDescent="0.2">
      <c r="A88" s="18"/>
      <c r="B88" s="13"/>
      <c r="C88" s="13"/>
      <c r="D88" s="33"/>
      <c r="E88" s="13"/>
      <c r="F88" s="33"/>
      <c r="G88" s="13"/>
      <c r="H88" s="33"/>
      <c r="I88" s="13"/>
      <c r="J88" s="33"/>
      <c r="K88" s="13"/>
    </row>
    <row r="89" spans="1:11" ht="13.5" customHeight="1" x14ac:dyDescent="0.2">
      <c r="A89" s="18"/>
      <c r="B89" s="13"/>
      <c r="C89" s="13"/>
      <c r="D89" s="33"/>
      <c r="E89" s="13"/>
      <c r="F89" s="33"/>
      <c r="G89" s="13"/>
      <c r="H89" s="33"/>
      <c r="I89" s="13"/>
      <c r="J89" s="33"/>
      <c r="K89" s="13"/>
    </row>
    <row r="90" spans="1:11" ht="13.5" customHeight="1" x14ac:dyDescent="0.2">
      <c r="A90" s="18"/>
      <c r="B90" s="13"/>
      <c r="C90" s="13"/>
      <c r="D90" s="33"/>
      <c r="E90" s="13"/>
      <c r="F90" s="33"/>
      <c r="G90" s="13"/>
      <c r="H90" s="33"/>
      <c r="I90" s="13"/>
      <c r="J90" s="33"/>
      <c r="K90" s="13"/>
    </row>
    <row r="91" spans="1:11" ht="13.5" customHeight="1" x14ac:dyDescent="0.2">
      <c r="A91" s="18"/>
      <c r="B91" s="13"/>
      <c r="C91" s="13"/>
      <c r="D91" s="33"/>
      <c r="E91" s="13"/>
      <c r="F91" s="33"/>
      <c r="G91" s="13"/>
      <c r="H91" s="33"/>
      <c r="I91" s="13"/>
      <c r="J91" s="33"/>
      <c r="K91" s="13"/>
    </row>
    <row r="92" spans="1:11" ht="13.5" customHeight="1" x14ac:dyDescent="0.2">
      <c r="A92" s="18"/>
      <c r="B92" s="13"/>
      <c r="C92" s="13"/>
      <c r="D92" s="33"/>
      <c r="E92" s="13"/>
      <c r="F92" s="33"/>
      <c r="G92" s="13"/>
      <c r="H92" s="33"/>
      <c r="I92" s="13"/>
      <c r="J92" s="33"/>
      <c r="K92" s="13"/>
    </row>
    <row r="93" spans="1:11" ht="13.5" customHeight="1" x14ac:dyDescent="0.2">
      <c r="A93" s="18"/>
      <c r="B93" s="13"/>
      <c r="C93" s="13"/>
      <c r="D93" s="33"/>
      <c r="E93" s="13"/>
      <c r="F93" s="33"/>
      <c r="G93" s="13"/>
      <c r="H93" s="33"/>
      <c r="I93" s="13"/>
      <c r="J93" s="33"/>
      <c r="K93" s="13"/>
    </row>
    <row r="94" spans="1:11" ht="13.5" customHeight="1" x14ac:dyDescent="0.2">
      <c r="A94" s="18"/>
      <c r="B94" s="13"/>
      <c r="C94" s="13"/>
      <c r="D94" s="33"/>
      <c r="E94" s="13"/>
      <c r="F94" s="33"/>
      <c r="G94" s="13"/>
      <c r="H94" s="33"/>
      <c r="I94" s="13"/>
      <c r="J94" s="33"/>
      <c r="K94" s="13"/>
    </row>
    <row r="95" spans="1:11" ht="13.5" customHeight="1" x14ac:dyDescent="0.2">
      <c r="A95" s="18"/>
      <c r="B95" s="13"/>
      <c r="C95" s="13"/>
      <c r="D95" s="33"/>
      <c r="E95" s="13"/>
      <c r="F95" s="33"/>
      <c r="G95" s="13"/>
      <c r="H95" s="33"/>
      <c r="I95" s="13"/>
      <c r="J95" s="33"/>
      <c r="K95" s="13"/>
    </row>
    <row r="96" spans="1:11" ht="13.5" customHeight="1" x14ac:dyDescent="0.2">
      <c r="A96" s="18"/>
      <c r="B96" s="13"/>
      <c r="C96" s="13"/>
      <c r="D96" s="33"/>
      <c r="E96" s="13"/>
      <c r="F96" s="33"/>
      <c r="G96" s="13"/>
      <c r="H96" s="33"/>
      <c r="I96" s="13"/>
      <c r="J96" s="33"/>
      <c r="K96" s="13"/>
    </row>
    <row r="97" spans="1:11" ht="13.5" customHeight="1" x14ac:dyDescent="0.2">
      <c r="A97" s="18"/>
      <c r="B97" s="13"/>
      <c r="C97" s="13"/>
      <c r="D97" s="33"/>
      <c r="E97" s="13"/>
      <c r="F97" s="33"/>
      <c r="G97" s="13"/>
      <c r="H97" s="33"/>
      <c r="I97" s="13"/>
      <c r="J97" s="33"/>
      <c r="K97" s="13"/>
    </row>
    <row r="98" spans="1:11" ht="13.5" customHeight="1" x14ac:dyDescent="0.2">
      <c r="A98" s="18"/>
      <c r="B98" s="13"/>
      <c r="C98" s="13"/>
      <c r="D98" s="33"/>
      <c r="E98" s="13"/>
      <c r="F98" s="33"/>
      <c r="G98" s="13"/>
      <c r="H98" s="33"/>
      <c r="I98" s="13"/>
      <c r="J98" s="33"/>
      <c r="K98" s="13"/>
    </row>
    <row r="99" spans="1:11" ht="13.5" customHeight="1" x14ac:dyDescent="0.2">
      <c r="A99" s="18"/>
      <c r="B99" s="13"/>
      <c r="C99" s="13"/>
      <c r="D99" s="33"/>
      <c r="E99" s="13"/>
      <c r="F99" s="33"/>
      <c r="G99" s="13"/>
      <c r="H99" s="33"/>
      <c r="I99" s="13"/>
      <c r="J99" s="33"/>
      <c r="K99" s="13"/>
    </row>
    <row r="100" spans="1:11" ht="13.5" customHeight="1" x14ac:dyDescent="0.2">
      <c r="A100" s="18"/>
      <c r="B100" s="13"/>
      <c r="C100" s="13"/>
      <c r="D100" s="33"/>
      <c r="E100" s="13"/>
      <c r="F100" s="33"/>
      <c r="G100" s="13"/>
      <c r="H100" s="33"/>
      <c r="I100" s="13"/>
      <c r="J100" s="33"/>
      <c r="K100" s="13"/>
    </row>
  </sheetData>
  <mergeCells count="7">
    <mergeCell ref="A1:J1"/>
    <mergeCell ref="C2:F2"/>
    <mergeCell ref="G2:I2"/>
    <mergeCell ref="C3:D3"/>
    <mergeCell ref="E3:F3"/>
    <mergeCell ref="G3:H3"/>
    <mergeCell ref="I3:J3"/>
  </mergeCells>
  <pageMargins left="0.7" right="0.7" top="0.75" bottom="0.75" header="0" footer="0"/>
  <pageSetup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101"/>
  <sheetViews>
    <sheetView zoomScaleNormal="100" workbookViewId="0">
      <pane xSplit="2" ySplit="5" topLeftCell="C41" activePane="bottomRight" state="frozen"/>
      <selection pane="topRight" activeCell="C1" sqref="C1"/>
      <selection pane="bottomLeft" activeCell="A6" sqref="A6"/>
      <selection pane="bottomRight" activeCell="H59" sqref="H59"/>
    </sheetView>
  </sheetViews>
  <sheetFormatPr defaultColWidth="14.42578125" defaultRowHeight="15" customHeight="1" x14ac:dyDescent="0.2"/>
  <cols>
    <col min="1" max="1" width="5.5703125" style="103" customWidth="1"/>
    <col min="2" max="2" width="24.140625" style="103" customWidth="1"/>
    <col min="3" max="3" width="9" style="103" customWidth="1"/>
    <col min="4" max="4" width="9.140625" style="103" customWidth="1"/>
    <col min="5" max="6" width="10.140625" style="103" customWidth="1"/>
    <col min="7" max="7" width="8.140625" style="103" customWidth="1"/>
    <col min="8" max="8" width="7.140625" style="103" customWidth="1"/>
    <col min="9" max="9" width="8.85546875" style="103" customWidth="1"/>
    <col min="10" max="10" width="10.140625" style="103" customWidth="1"/>
    <col min="11" max="11" width="9.140625" style="103" customWidth="1"/>
    <col min="12" max="12" width="9.42578125" style="103" customWidth="1"/>
    <col min="13" max="13" width="9.140625" style="103" customWidth="1"/>
    <col min="14" max="14" width="10.140625" style="103" customWidth="1"/>
    <col min="15" max="15" width="9.140625" style="103" customWidth="1"/>
    <col min="16" max="16" width="11.42578125" style="103" customWidth="1"/>
    <col min="17" max="16384" width="14.42578125" style="103"/>
  </cols>
  <sheetData>
    <row r="1" spans="1:16" ht="15.75" customHeight="1" x14ac:dyDescent="0.2">
      <c r="A1" s="446" t="s">
        <v>1037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</row>
    <row r="2" spans="1:16" ht="12.75" customHeight="1" x14ac:dyDescent="0.2">
      <c r="A2" s="480" t="s">
        <v>149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</row>
    <row r="3" spans="1:16" ht="15" customHeight="1" x14ac:dyDescent="0.2">
      <c r="A3" s="263"/>
      <c r="B3" s="478" t="s">
        <v>61</v>
      </c>
      <c r="C3" s="444"/>
      <c r="D3" s="444"/>
      <c r="E3" s="205"/>
      <c r="F3" s="205"/>
      <c r="G3" s="205"/>
      <c r="H3" s="205"/>
      <c r="I3" s="205"/>
      <c r="J3" s="205"/>
      <c r="K3" s="205"/>
      <c r="L3" s="205"/>
      <c r="M3" s="481" t="s">
        <v>228</v>
      </c>
      <c r="N3" s="444"/>
      <c r="O3" s="205"/>
      <c r="P3" s="205"/>
    </row>
    <row r="4" spans="1:16" ht="12.75" customHeight="1" x14ac:dyDescent="0.2">
      <c r="A4" s="397" t="s">
        <v>68</v>
      </c>
      <c r="B4" s="397" t="s">
        <v>2</v>
      </c>
      <c r="C4" s="400" t="s">
        <v>229</v>
      </c>
      <c r="D4" s="479"/>
      <c r="E4" s="400" t="s">
        <v>230</v>
      </c>
      <c r="F4" s="479"/>
      <c r="G4" s="400" t="s">
        <v>231</v>
      </c>
      <c r="H4" s="479"/>
      <c r="I4" s="400" t="s">
        <v>232</v>
      </c>
      <c r="J4" s="479"/>
      <c r="K4" s="400" t="s">
        <v>233</v>
      </c>
      <c r="L4" s="479"/>
      <c r="M4" s="400" t="s">
        <v>234</v>
      </c>
      <c r="N4" s="479"/>
      <c r="O4" s="400" t="s">
        <v>6</v>
      </c>
      <c r="P4" s="479"/>
    </row>
    <row r="5" spans="1:16" ht="12.75" customHeight="1" x14ac:dyDescent="0.2">
      <c r="A5" s="482"/>
      <c r="B5" s="482"/>
      <c r="C5" s="262" t="s">
        <v>85</v>
      </c>
      <c r="D5" s="262" t="s">
        <v>86</v>
      </c>
      <c r="E5" s="262" t="s">
        <v>85</v>
      </c>
      <c r="F5" s="262" t="s">
        <v>86</v>
      </c>
      <c r="G5" s="262" t="s">
        <v>85</v>
      </c>
      <c r="H5" s="262" t="s">
        <v>86</v>
      </c>
      <c r="I5" s="262" t="s">
        <v>85</v>
      </c>
      <c r="J5" s="262" t="s">
        <v>86</v>
      </c>
      <c r="K5" s="262" t="s">
        <v>85</v>
      </c>
      <c r="L5" s="262" t="s">
        <v>86</v>
      </c>
      <c r="M5" s="262" t="s">
        <v>85</v>
      </c>
      <c r="N5" s="262" t="s">
        <v>86</v>
      </c>
      <c r="O5" s="262" t="s">
        <v>85</v>
      </c>
      <c r="P5" s="262" t="s">
        <v>86</v>
      </c>
    </row>
    <row r="6" spans="1:16" ht="12.75" customHeight="1" x14ac:dyDescent="0.2">
      <c r="A6" s="165">
        <v>1</v>
      </c>
      <c r="B6" s="166" t="s">
        <v>7</v>
      </c>
      <c r="C6" s="264">
        <v>251</v>
      </c>
      <c r="D6" s="264">
        <v>1753.6000000000001</v>
      </c>
      <c r="E6" s="264">
        <v>5846</v>
      </c>
      <c r="F6" s="264">
        <v>14608.95</v>
      </c>
      <c r="G6" s="264">
        <v>297</v>
      </c>
      <c r="H6" s="264">
        <v>1034.4599999999998</v>
      </c>
      <c r="I6" s="264">
        <v>555</v>
      </c>
      <c r="J6" s="264">
        <v>3293.5500000000006</v>
      </c>
      <c r="K6" s="264">
        <v>5</v>
      </c>
      <c r="L6" s="264">
        <v>33.93</v>
      </c>
      <c r="M6" s="264">
        <v>1832</v>
      </c>
      <c r="N6" s="264">
        <v>12054.870000000006</v>
      </c>
      <c r="O6" s="265">
        <f t="shared" ref="O6:P6" si="0">C6+E6+G6+I6+K6+M6</f>
        <v>8786</v>
      </c>
      <c r="P6" s="265">
        <f t="shared" si="0"/>
        <v>32779.360000000008</v>
      </c>
    </row>
    <row r="7" spans="1:16" ht="12.75" customHeight="1" x14ac:dyDescent="0.2">
      <c r="A7" s="165">
        <v>2</v>
      </c>
      <c r="B7" s="166" t="s">
        <v>8</v>
      </c>
      <c r="C7" s="264">
        <v>822</v>
      </c>
      <c r="D7" s="264">
        <v>3368.2500000000009</v>
      </c>
      <c r="E7" s="264">
        <v>31090</v>
      </c>
      <c r="F7" s="264">
        <v>50045.400000000023</v>
      </c>
      <c r="G7" s="264">
        <v>45</v>
      </c>
      <c r="H7" s="264">
        <v>93.53</v>
      </c>
      <c r="I7" s="264">
        <v>896</v>
      </c>
      <c r="J7" s="264">
        <v>3942.8</v>
      </c>
      <c r="K7" s="264">
        <v>5</v>
      </c>
      <c r="L7" s="264">
        <v>15.030000000000001</v>
      </c>
      <c r="M7" s="264">
        <v>1354</v>
      </c>
      <c r="N7" s="264">
        <v>6929.68</v>
      </c>
      <c r="O7" s="265">
        <f t="shared" ref="O7:P7" si="1">C7+E7+G7+I7+K7+M7</f>
        <v>34212</v>
      </c>
      <c r="P7" s="265">
        <f t="shared" si="1"/>
        <v>64394.690000000024</v>
      </c>
    </row>
    <row r="8" spans="1:16" ht="12.75" customHeight="1" x14ac:dyDescent="0.2">
      <c r="A8" s="165">
        <v>3</v>
      </c>
      <c r="B8" s="166" t="s">
        <v>9</v>
      </c>
      <c r="C8" s="264">
        <v>176</v>
      </c>
      <c r="D8" s="264">
        <v>1929.1699999999998</v>
      </c>
      <c r="E8" s="264">
        <v>4840</v>
      </c>
      <c r="F8" s="264">
        <v>17099.459999999995</v>
      </c>
      <c r="G8" s="264">
        <v>116</v>
      </c>
      <c r="H8" s="264">
        <v>409.17000000000007</v>
      </c>
      <c r="I8" s="264">
        <v>1496</v>
      </c>
      <c r="J8" s="264">
        <v>7256.8099999999995</v>
      </c>
      <c r="K8" s="264">
        <v>4</v>
      </c>
      <c r="L8" s="264">
        <v>4.34</v>
      </c>
      <c r="M8" s="264">
        <v>926</v>
      </c>
      <c r="N8" s="264">
        <v>11083.589999999998</v>
      </c>
      <c r="O8" s="265">
        <f t="shared" ref="O8:P8" si="2">C8+E8+G8+I8+K8+M8</f>
        <v>7558</v>
      </c>
      <c r="P8" s="265">
        <f t="shared" si="2"/>
        <v>37782.539999999994</v>
      </c>
    </row>
    <row r="9" spans="1:16" ht="12.75" customHeight="1" x14ac:dyDescent="0.2">
      <c r="A9" s="165">
        <v>4</v>
      </c>
      <c r="B9" s="166" t="s">
        <v>10</v>
      </c>
      <c r="C9" s="264">
        <v>2274</v>
      </c>
      <c r="D9" s="264">
        <v>9365.0300000000043</v>
      </c>
      <c r="E9" s="264">
        <v>15535</v>
      </c>
      <c r="F9" s="264">
        <v>40157.589999999982</v>
      </c>
      <c r="G9" s="264">
        <v>3480</v>
      </c>
      <c r="H9" s="264">
        <v>10426.620000000003</v>
      </c>
      <c r="I9" s="264">
        <v>3547</v>
      </c>
      <c r="J9" s="264">
        <v>14790.760000000006</v>
      </c>
      <c r="K9" s="264">
        <v>30</v>
      </c>
      <c r="L9" s="264">
        <v>79.399999999999991</v>
      </c>
      <c r="M9" s="264">
        <v>3631</v>
      </c>
      <c r="N9" s="264">
        <v>26257.809999999998</v>
      </c>
      <c r="O9" s="265">
        <f t="shared" ref="O9:P9" si="3">C9+E9+G9+I9+K9+M9</f>
        <v>28497</v>
      </c>
      <c r="P9" s="265">
        <f t="shared" si="3"/>
        <v>101077.20999999999</v>
      </c>
    </row>
    <row r="10" spans="1:16" ht="12.75" customHeight="1" x14ac:dyDescent="0.2">
      <c r="A10" s="165">
        <v>5</v>
      </c>
      <c r="B10" s="166" t="s">
        <v>11</v>
      </c>
      <c r="C10" s="264">
        <v>3012</v>
      </c>
      <c r="D10" s="264">
        <v>3986.349999999999</v>
      </c>
      <c r="E10" s="264">
        <v>641</v>
      </c>
      <c r="F10" s="264">
        <v>2858.4299999999989</v>
      </c>
      <c r="G10" s="264">
        <v>1578</v>
      </c>
      <c r="H10" s="264">
        <v>2904.1000000000004</v>
      </c>
      <c r="I10" s="264">
        <v>1139</v>
      </c>
      <c r="J10" s="264">
        <v>6612.7</v>
      </c>
      <c r="K10" s="264">
        <v>27</v>
      </c>
      <c r="L10" s="264">
        <v>33.150000000000013</v>
      </c>
      <c r="M10" s="264">
        <v>3179</v>
      </c>
      <c r="N10" s="264">
        <v>23929.999999999989</v>
      </c>
      <c r="O10" s="265">
        <f t="shared" ref="O10:P10" si="4">C10+E10+G10+I10+K10+M10</f>
        <v>9576</v>
      </c>
      <c r="P10" s="265">
        <f t="shared" si="4"/>
        <v>40324.729999999989</v>
      </c>
    </row>
    <row r="11" spans="1:16" ht="12.75" customHeight="1" x14ac:dyDescent="0.2">
      <c r="A11" s="165">
        <v>6</v>
      </c>
      <c r="B11" s="166" t="s">
        <v>12</v>
      </c>
      <c r="C11" s="264">
        <v>433</v>
      </c>
      <c r="D11" s="264">
        <v>2054.4099999999994</v>
      </c>
      <c r="E11" s="264">
        <v>7816</v>
      </c>
      <c r="F11" s="264">
        <v>17335.560000000005</v>
      </c>
      <c r="G11" s="264">
        <v>47</v>
      </c>
      <c r="H11" s="264">
        <v>100.55000000000001</v>
      </c>
      <c r="I11" s="264">
        <v>304</v>
      </c>
      <c r="J11" s="264">
        <v>2986.619999999999</v>
      </c>
      <c r="K11" s="264">
        <v>4</v>
      </c>
      <c r="L11" s="264">
        <v>5.62</v>
      </c>
      <c r="M11" s="264">
        <v>686</v>
      </c>
      <c r="N11" s="264">
        <v>3559.62</v>
      </c>
      <c r="O11" s="265">
        <f t="shared" ref="O11:P11" si="5">C11+E11+G11+I11+K11+M11</f>
        <v>9290</v>
      </c>
      <c r="P11" s="265">
        <f t="shared" si="5"/>
        <v>26042.38</v>
      </c>
    </row>
    <row r="12" spans="1:16" ht="12.75" customHeight="1" x14ac:dyDescent="0.2">
      <c r="A12" s="165">
        <v>7</v>
      </c>
      <c r="B12" s="166" t="s">
        <v>13</v>
      </c>
      <c r="C12" s="264">
        <v>111</v>
      </c>
      <c r="D12" s="264">
        <v>645.86999999999989</v>
      </c>
      <c r="E12" s="264">
        <v>484</v>
      </c>
      <c r="F12" s="264">
        <v>857.27</v>
      </c>
      <c r="G12" s="264">
        <v>6</v>
      </c>
      <c r="H12" s="264">
        <v>32.75</v>
      </c>
      <c r="I12" s="264">
        <v>70</v>
      </c>
      <c r="J12" s="264">
        <v>368.12</v>
      </c>
      <c r="K12" s="264">
        <v>0</v>
      </c>
      <c r="L12" s="264">
        <v>0</v>
      </c>
      <c r="M12" s="264">
        <v>25</v>
      </c>
      <c r="N12" s="264">
        <v>103.28</v>
      </c>
      <c r="O12" s="265">
        <f t="shared" ref="O12:P12" si="6">C12+E12+G12+I12+K12+M12</f>
        <v>696</v>
      </c>
      <c r="P12" s="265">
        <f t="shared" si="6"/>
        <v>2007.2899999999997</v>
      </c>
    </row>
    <row r="13" spans="1:16" ht="12.75" customHeight="1" x14ac:dyDescent="0.2">
      <c r="A13" s="165">
        <v>8</v>
      </c>
      <c r="B13" s="174" t="s">
        <v>971</v>
      </c>
      <c r="C13" s="264">
        <v>35</v>
      </c>
      <c r="D13" s="264">
        <v>186.57</v>
      </c>
      <c r="E13" s="264">
        <v>484</v>
      </c>
      <c r="F13" s="264">
        <v>1232.9799999999998</v>
      </c>
      <c r="G13" s="264">
        <v>0</v>
      </c>
      <c r="H13" s="264">
        <v>0</v>
      </c>
      <c r="I13" s="264">
        <v>414</v>
      </c>
      <c r="J13" s="264">
        <v>2932.400000000001</v>
      </c>
      <c r="K13" s="264">
        <v>0</v>
      </c>
      <c r="L13" s="264">
        <v>0</v>
      </c>
      <c r="M13" s="264">
        <v>175</v>
      </c>
      <c r="N13" s="264">
        <v>1187.9900000000002</v>
      </c>
      <c r="O13" s="265">
        <f t="shared" ref="O13:P13" si="7">C13+E13+G13+I13+K13+M13</f>
        <v>1108</v>
      </c>
      <c r="P13" s="265">
        <f t="shared" si="7"/>
        <v>5539.9400000000005</v>
      </c>
    </row>
    <row r="14" spans="1:16" ht="12.75" customHeight="1" x14ac:dyDescent="0.2">
      <c r="A14" s="165">
        <v>9</v>
      </c>
      <c r="B14" s="166" t="s">
        <v>14</v>
      </c>
      <c r="C14" s="264">
        <v>574</v>
      </c>
      <c r="D14" s="264">
        <v>3258.7000000000021</v>
      </c>
      <c r="E14" s="264">
        <v>11898</v>
      </c>
      <c r="F14" s="264">
        <v>24708.200000000008</v>
      </c>
      <c r="G14" s="264">
        <v>61</v>
      </c>
      <c r="H14" s="264">
        <v>241.42999999999995</v>
      </c>
      <c r="I14" s="264">
        <v>1018</v>
      </c>
      <c r="J14" s="264">
        <v>6511.9100000000026</v>
      </c>
      <c r="K14" s="264">
        <v>4</v>
      </c>
      <c r="L14" s="264">
        <v>9.02</v>
      </c>
      <c r="M14" s="264">
        <v>1534</v>
      </c>
      <c r="N14" s="264">
        <v>10442.109999999995</v>
      </c>
      <c r="O14" s="265">
        <f t="shared" ref="O14:P14" si="8">C14+E14+G14+I14+K14+M14</f>
        <v>15089</v>
      </c>
      <c r="P14" s="265">
        <f t="shared" si="8"/>
        <v>45171.37</v>
      </c>
    </row>
    <row r="15" spans="1:16" ht="12.75" customHeight="1" x14ac:dyDescent="0.2">
      <c r="A15" s="165">
        <v>10</v>
      </c>
      <c r="B15" s="166" t="s">
        <v>15</v>
      </c>
      <c r="C15" s="264">
        <v>3379</v>
      </c>
      <c r="D15" s="264">
        <v>18591.529999999992</v>
      </c>
      <c r="E15" s="264">
        <v>55700</v>
      </c>
      <c r="F15" s="264">
        <v>148684.19000000003</v>
      </c>
      <c r="G15" s="264">
        <v>767</v>
      </c>
      <c r="H15" s="264">
        <v>2116.84</v>
      </c>
      <c r="I15" s="264">
        <v>3295</v>
      </c>
      <c r="J15" s="264">
        <v>16943.89</v>
      </c>
      <c r="K15" s="264">
        <v>12</v>
      </c>
      <c r="L15" s="264">
        <v>15.540000000000003</v>
      </c>
      <c r="M15" s="264">
        <v>5011</v>
      </c>
      <c r="N15" s="264">
        <v>45387.900000000009</v>
      </c>
      <c r="O15" s="265">
        <f t="shared" ref="O15:P15" si="9">C15+E15+G15+I15+K15+M15</f>
        <v>68164</v>
      </c>
      <c r="P15" s="265">
        <f t="shared" si="9"/>
        <v>231739.89</v>
      </c>
    </row>
    <row r="16" spans="1:16" ht="12.75" customHeight="1" x14ac:dyDescent="0.2">
      <c r="A16" s="165">
        <v>11</v>
      </c>
      <c r="B16" s="166" t="s">
        <v>16</v>
      </c>
      <c r="C16" s="264">
        <v>191</v>
      </c>
      <c r="D16" s="264">
        <v>1050.9199999999996</v>
      </c>
      <c r="E16" s="264">
        <v>5688</v>
      </c>
      <c r="F16" s="264">
        <v>10391.410000000003</v>
      </c>
      <c r="G16" s="264">
        <v>16</v>
      </c>
      <c r="H16" s="264">
        <v>40.249999999999993</v>
      </c>
      <c r="I16" s="264">
        <v>548</v>
      </c>
      <c r="J16" s="264">
        <v>2280.9999999999995</v>
      </c>
      <c r="K16" s="264">
        <v>3</v>
      </c>
      <c r="L16" s="264">
        <v>9.18</v>
      </c>
      <c r="M16" s="264">
        <v>435</v>
      </c>
      <c r="N16" s="264">
        <v>3424.5500000000006</v>
      </c>
      <c r="O16" s="265">
        <f t="shared" ref="O16:P16" si="10">C16+E16+G16+I16+K16+M16</f>
        <v>6881</v>
      </c>
      <c r="P16" s="265">
        <f t="shared" si="10"/>
        <v>17197.310000000005</v>
      </c>
    </row>
    <row r="17" spans="1:16" ht="12.75" customHeight="1" x14ac:dyDescent="0.2">
      <c r="A17" s="165">
        <v>12</v>
      </c>
      <c r="B17" s="166" t="s">
        <v>17</v>
      </c>
      <c r="C17" s="264">
        <v>886</v>
      </c>
      <c r="D17" s="264">
        <v>5109.449999999998</v>
      </c>
      <c r="E17" s="264">
        <v>20264</v>
      </c>
      <c r="F17" s="264">
        <v>36707.200000000004</v>
      </c>
      <c r="G17" s="264">
        <v>256</v>
      </c>
      <c r="H17" s="264">
        <v>471.18000000000006</v>
      </c>
      <c r="I17" s="264">
        <v>1204</v>
      </c>
      <c r="J17" s="264">
        <v>19544.390000000003</v>
      </c>
      <c r="K17" s="264">
        <v>9</v>
      </c>
      <c r="L17" s="264">
        <v>131.87</v>
      </c>
      <c r="M17" s="264">
        <v>3702</v>
      </c>
      <c r="N17" s="264">
        <v>28910.859999999997</v>
      </c>
      <c r="O17" s="265">
        <f t="shared" ref="O17:P17" si="11">C17+E17+G17+I17+K17+M17</f>
        <v>26321</v>
      </c>
      <c r="P17" s="265">
        <f t="shared" si="11"/>
        <v>90874.95</v>
      </c>
    </row>
    <row r="18" spans="1:16" ht="12.75" customHeight="1" x14ac:dyDescent="0.2">
      <c r="A18" s="164"/>
      <c r="B18" s="169" t="s">
        <v>18</v>
      </c>
      <c r="C18" s="223">
        <f t="shared" ref="C18:P18" si="12">SUM(C6:C17)</f>
        <v>12144</v>
      </c>
      <c r="D18" s="223">
        <f t="shared" si="12"/>
        <v>51299.849999999991</v>
      </c>
      <c r="E18" s="223">
        <f t="shared" si="12"/>
        <v>160286</v>
      </c>
      <c r="F18" s="223">
        <f t="shared" si="12"/>
        <v>364686.64000000007</v>
      </c>
      <c r="G18" s="223">
        <f t="shared" si="12"/>
        <v>6669</v>
      </c>
      <c r="H18" s="223">
        <f t="shared" si="12"/>
        <v>17870.880000000005</v>
      </c>
      <c r="I18" s="223">
        <f t="shared" si="12"/>
        <v>14486</v>
      </c>
      <c r="J18" s="223">
        <f t="shared" si="12"/>
        <v>87464.950000000012</v>
      </c>
      <c r="K18" s="223">
        <f t="shared" si="12"/>
        <v>103</v>
      </c>
      <c r="L18" s="223">
        <f t="shared" si="12"/>
        <v>337.08000000000004</v>
      </c>
      <c r="M18" s="223">
        <f t="shared" si="12"/>
        <v>22490</v>
      </c>
      <c r="N18" s="223">
        <f t="shared" si="12"/>
        <v>173272.25999999998</v>
      </c>
      <c r="O18" s="223">
        <f t="shared" si="12"/>
        <v>216178</v>
      </c>
      <c r="P18" s="223">
        <f t="shared" si="12"/>
        <v>694931.66</v>
      </c>
    </row>
    <row r="19" spans="1:16" ht="12.75" customHeight="1" x14ac:dyDescent="0.2">
      <c r="A19" s="165">
        <v>13</v>
      </c>
      <c r="B19" s="166" t="s">
        <v>19</v>
      </c>
      <c r="C19" s="264">
        <v>323</v>
      </c>
      <c r="D19" s="264">
        <v>1359.2299999999993</v>
      </c>
      <c r="E19" s="264">
        <v>12645</v>
      </c>
      <c r="F19" s="264">
        <v>30015.13</v>
      </c>
      <c r="G19" s="264">
        <v>16</v>
      </c>
      <c r="H19" s="264">
        <v>54.109999999999992</v>
      </c>
      <c r="I19" s="264">
        <v>1301</v>
      </c>
      <c r="J19" s="264">
        <v>8193.0000000000018</v>
      </c>
      <c r="K19" s="264">
        <v>20</v>
      </c>
      <c r="L19" s="264">
        <v>3770.15</v>
      </c>
      <c r="M19" s="264">
        <v>1077</v>
      </c>
      <c r="N19" s="264">
        <v>12921.369999999994</v>
      </c>
      <c r="O19" s="265">
        <f t="shared" ref="O19:P19" si="13">C19+E19+G19+I19+K19+M19</f>
        <v>15382</v>
      </c>
      <c r="P19" s="265">
        <f t="shared" si="13"/>
        <v>56312.99</v>
      </c>
    </row>
    <row r="20" spans="1:16" ht="12.75" customHeight="1" x14ac:dyDescent="0.2">
      <c r="A20" s="165">
        <v>14</v>
      </c>
      <c r="B20" s="166" t="s">
        <v>20</v>
      </c>
      <c r="C20" s="264">
        <v>328</v>
      </c>
      <c r="D20" s="264">
        <v>228.49999999999994</v>
      </c>
      <c r="E20" s="264">
        <v>113352</v>
      </c>
      <c r="F20" s="264">
        <v>49349.060000000005</v>
      </c>
      <c r="G20" s="264">
        <v>16</v>
      </c>
      <c r="H20" s="264">
        <v>6.28</v>
      </c>
      <c r="I20" s="264">
        <v>212</v>
      </c>
      <c r="J20" s="264">
        <v>364.7299999999999</v>
      </c>
      <c r="K20" s="264">
        <v>1</v>
      </c>
      <c r="L20" s="264">
        <v>0.52</v>
      </c>
      <c r="M20" s="264">
        <v>276</v>
      </c>
      <c r="N20" s="264">
        <v>1112.18</v>
      </c>
      <c r="O20" s="265">
        <f t="shared" ref="O20:P20" si="14">C20+E20+G20+I20+K20+M20</f>
        <v>114185</v>
      </c>
      <c r="P20" s="265">
        <f t="shared" si="14"/>
        <v>51061.270000000004</v>
      </c>
    </row>
    <row r="21" spans="1:16" ht="12.75" customHeight="1" x14ac:dyDescent="0.2">
      <c r="A21" s="165">
        <v>15</v>
      </c>
      <c r="B21" s="166" t="s">
        <v>21</v>
      </c>
      <c r="C21" s="264">
        <v>22</v>
      </c>
      <c r="D21" s="264">
        <v>28.48</v>
      </c>
      <c r="E21" s="264">
        <v>110</v>
      </c>
      <c r="F21" s="264">
        <v>154.49</v>
      </c>
      <c r="G21" s="264">
        <v>0</v>
      </c>
      <c r="H21" s="264">
        <v>0</v>
      </c>
      <c r="I21" s="264">
        <v>9</v>
      </c>
      <c r="J21" s="264">
        <v>25.490000000000002</v>
      </c>
      <c r="K21" s="264">
        <v>0</v>
      </c>
      <c r="L21" s="264">
        <v>0</v>
      </c>
      <c r="M21" s="264">
        <v>1</v>
      </c>
      <c r="N21" s="264">
        <v>0.96</v>
      </c>
      <c r="O21" s="265">
        <f t="shared" ref="O21:P21" si="15">C21+E21+G21+I21+K21+M21</f>
        <v>142</v>
      </c>
      <c r="P21" s="265">
        <f t="shared" si="15"/>
        <v>209.42000000000002</v>
      </c>
    </row>
    <row r="22" spans="1:16" ht="12.75" customHeight="1" x14ac:dyDescent="0.2">
      <c r="A22" s="165">
        <v>16</v>
      </c>
      <c r="B22" s="166" t="s">
        <v>22</v>
      </c>
      <c r="C22" s="264">
        <v>0</v>
      </c>
      <c r="D22" s="264">
        <v>0</v>
      </c>
      <c r="E22" s="264">
        <v>12</v>
      </c>
      <c r="F22" s="264">
        <v>113.13</v>
      </c>
      <c r="G22" s="264">
        <v>0</v>
      </c>
      <c r="H22" s="264">
        <v>0</v>
      </c>
      <c r="I22" s="264">
        <v>1</v>
      </c>
      <c r="J22" s="264">
        <v>14.05</v>
      </c>
      <c r="K22" s="264">
        <v>0</v>
      </c>
      <c r="L22" s="264">
        <v>0</v>
      </c>
      <c r="M22" s="264">
        <v>1</v>
      </c>
      <c r="N22" s="264">
        <v>16.350000000000001</v>
      </c>
      <c r="O22" s="265">
        <f t="shared" ref="O22:P22" si="16">C22+E22+G22+I22+K22+M22</f>
        <v>14</v>
      </c>
      <c r="P22" s="265">
        <f t="shared" si="16"/>
        <v>143.53</v>
      </c>
    </row>
    <row r="23" spans="1:16" ht="12.75" customHeight="1" x14ac:dyDescent="0.2">
      <c r="A23" s="165">
        <v>17</v>
      </c>
      <c r="B23" s="166" t="s">
        <v>23</v>
      </c>
      <c r="C23" s="264">
        <v>9</v>
      </c>
      <c r="D23" s="264">
        <v>107.03999999999999</v>
      </c>
      <c r="E23" s="264">
        <v>7785</v>
      </c>
      <c r="F23" s="264">
        <v>4016.7599999999998</v>
      </c>
      <c r="G23" s="264">
        <v>0</v>
      </c>
      <c r="H23" s="264">
        <v>0</v>
      </c>
      <c r="I23" s="264">
        <v>30</v>
      </c>
      <c r="J23" s="264">
        <v>140.18</v>
      </c>
      <c r="K23" s="264">
        <v>0</v>
      </c>
      <c r="L23" s="264">
        <v>0</v>
      </c>
      <c r="M23" s="264">
        <v>106</v>
      </c>
      <c r="N23" s="264">
        <v>1879.74</v>
      </c>
      <c r="O23" s="265">
        <f t="shared" ref="O23:P23" si="17">C23+E23+G23+I23+K23+M23</f>
        <v>7930</v>
      </c>
      <c r="P23" s="265">
        <f t="shared" si="17"/>
        <v>6143.72</v>
      </c>
    </row>
    <row r="24" spans="1:16" ht="12.75" customHeight="1" x14ac:dyDescent="0.2">
      <c r="A24" s="165">
        <v>18</v>
      </c>
      <c r="B24" s="166" t="s">
        <v>24</v>
      </c>
      <c r="C24" s="264">
        <v>0</v>
      </c>
      <c r="D24" s="264">
        <v>0</v>
      </c>
      <c r="E24" s="264">
        <v>0</v>
      </c>
      <c r="F24" s="264">
        <v>0</v>
      </c>
      <c r="G24" s="264">
        <v>0</v>
      </c>
      <c r="H24" s="264">
        <v>0</v>
      </c>
      <c r="I24" s="264">
        <v>0</v>
      </c>
      <c r="J24" s="264">
        <v>0</v>
      </c>
      <c r="K24" s="264">
        <v>0</v>
      </c>
      <c r="L24" s="264">
        <v>0</v>
      </c>
      <c r="M24" s="264">
        <v>1</v>
      </c>
      <c r="N24" s="264">
        <v>8.48</v>
      </c>
      <c r="O24" s="265">
        <f t="shared" ref="O24:P24" si="18">C24+E24+G24+I24+K24+M24</f>
        <v>1</v>
      </c>
      <c r="P24" s="265">
        <f t="shared" si="18"/>
        <v>8.48</v>
      </c>
    </row>
    <row r="25" spans="1:16" ht="12.75" customHeight="1" x14ac:dyDescent="0.2">
      <c r="A25" s="165">
        <v>19</v>
      </c>
      <c r="B25" s="166" t="s">
        <v>25</v>
      </c>
      <c r="C25" s="264">
        <v>345</v>
      </c>
      <c r="D25" s="264">
        <v>1402.4900000000002</v>
      </c>
      <c r="E25" s="264">
        <v>542</v>
      </c>
      <c r="F25" s="264">
        <v>1380.02</v>
      </c>
      <c r="G25" s="264">
        <v>2</v>
      </c>
      <c r="H25" s="264">
        <v>0.77</v>
      </c>
      <c r="I25" s="264">
        <v>90</v>
      </c>
      <c r="J25" s="264">
        <v>624</v>
      </c>
      <c r="K25" s="264">
        <v>0</v>
      </c>
      <c r="L25" s="264">
        <v>0</v>
      </c>
      <c r="M25" s="264">
        <v>13</v>
      </c>
      <c r="N25" s="264">
        <v>55.330000000000005</v>
      </c>
      <c r="O25" s="265">
        <f t="shared" ref="O25:P25" si="19">C25+E25+G25+I25+K25+M25</f>
        <v>992</v>
      </c>
      <c r="P25" s="265">
        <f t="shared" si="19"/>
        <v>3462.61</v>
      </c>
    </row>
    <row r="26" spans="1:16" ht="12.75" customHeight="1" x14ac:dyDescent="0.2">
      <c r="A26" s="165">
        <v>20</v>
      </c>
      <c r="B26" s="166" t="s">
        <v>26</v>
      </c>
      <c r="C26" s="264">
        <v>425</v>
      </c>
      <c r="D26" s="264">
        <v>355.30000000000013</v>
      </c>
      <c r="E26" s="264">
        <v>23640</v>
      </c>
      <c r="F26" s="264">
        <v>48667.449999999968</v>
      </c>
      <c r="G26" s="264">
        <v>11</v>
      </c>
      <c r="H26" s="264">
        <v>60.98</v>
      </c>
      <c r="I26" s="264">
        <v>1326</v>
      </c>
      <c r="J26" s="264">
        <v>13352.740000000002</v>
      </c>
      <c r="K26" s="264">
        <v>1</v>
      </c>
      <c r="L26" s="264">
        <v>0.06</v>
      </c>
      <c r="M26" s="264">
        <v>668</v>
      </c>
      <c r="N26" s="264">
        <v>12043.010000000002</v>
      </c>
      <c r="O26" s="265">
        <f t="shared" ref="O26:P26" si="20">C26+E26+G26+I26+K26+M26</f>
        <v>26071</v>
      </c>
      <c r="P26" s="265">
        <f t="shared" si="20"/>
        <v>74479.539999999979</v>
      </c>
    </row>
    <row r="27" spans="1:16" ht="12.75" customHeight="1" x14ac:dyDescent="0.2">
      <c r="A27" s="165">
        <v>21</v>
      </c>
      <c r="B27" s="166" t="s">
        <v>27</v>
      </c>
      <c r="C27" s="264">
        <v>546</v>
      </c>
      <c r="D27" s="264">
        <v>3861.2299999999996</v>
      </c>
      <c r="E27" s="264">
        <v>15946</v>
      </c>
      <c r="F27" s="264">
        <v>71055.989999999991</v>
      </c>
      <c r="G27" s="264">
        <v>111</v>
      </c>
      <c r="H27" s="264">
        <v>752.19</v>
      </c>
      <c r="I27" s="264">
        <v>1477</v>
      </c>
      <c r="J27" s="264">
        <v>16927.66</v>
      </c>
      <c r="K27" s="264">
        <v>120</v>
      </c>
      <c r="L27" s="264">
        <v>247.74</v>
      </c>
      <c r="M27" s="264">
        <v>984</v>
      </c>
      <c r="N27" s="264">
        <v>16863.309999999998</v>
      </c>
      <c r="O27" s="265">
        <f t="shared" ref="O27:P27" si="21">C27+E27+G27+I27+K27+M27</f>
        <v>19184</v>
      </c>
      <c r="P27" s="265">
        <f t="shared" si="21"/>
        <v>109708.12</v>
      </c>
    </row>
    <row r="28" spans="1:16" ht="12.75" customHeight="1" x14ac:dyDescent="0.2">
      <c r="A28" s="165">
        <v>22</v>
      </c>
      <c r="B28" s="166" t="s">
        <v>28</v>
      </c>
      <c r="C28" s="264">
        <v>130</v>
      </c>
      <c r="D28" s="264">
        <v>1101.33</v>
      </c>
      <c r="E28" s="264">
        <v>3882</v>
      </c>
      <c r="F28" s="264">
        <v>9329.0999999999985</v>
      </c>
      <c r="G28" s="264">
        <v>17</v>
      </c>
      <c r="H28" s="264">
        <v>127.43</v>
      </c>
      <c r="I28" s="264">
        <v>277</v>
      </c>
      <c r="J28" s="264">
        <v>1961.4600000000003</v>
      </c>
      <c r="K28" s="264">
        <v>0</v>
      </c>
      <c r="L28" s="264">
        <v>0</v>
      </c>
      <c r="M28" s="264">
        <v>1018</v>
      </c>
      <c r="N28" s="264">
        <v>13182.060000000001</v>
      </c>
      <c r="O28" s="265">
        <f t="shared" ref="O28:P28" si="22">C28+E28+G28+I28+K28+M28</f>
        <v>5324</v>
      </c>
      <c r="P28" s="265">
        <f t="shared" si="22"/>
        <v>25701.38</v>
      </c>
    </row>
    <row r="29" spans="1:16" ht="12.75" customHeight="1" x14ac:dyDescent="0.2">
      <c r="A29" s="165">
        <v>23</v>
      </c>
      <c r="B29" s="166" t="s">
        <v>29</v>
      </c>
      <c r="C29" s="264">
        <v>66</v>
      </c>
      <c r="D29" s="264">
        <v>16.779999999999998</v>
      </c>
      <c r="E29" s="264">
        <v>9642</v>
      </c>
      <c r="F29" s="264">
        <v>2335.2300000000005</v>
      </c>
      <c r="G29" s="264">
        <v>7</v>
      </c>
      <c r="H29" s="264">
        <v>1.21</v>
      </c>
      <c r="I29" s="264">
        <v>248</v>
      </c>
      <c r="J29" s="264">
        <v>61.510000000000005</v>
      </c>
      <c r="K29" s="264">
        <v>12</v>
      </c>
      <c r="L29" s="264">
        <v>2.3899999999999997</v>
      </c>
      <c r="M29" s="264">
        <v>31</v>
      </c>
      <c r="N29" s="264">
        <v>10.959999999999999</v>
      </c>
      <c r="O29" s="265">
        <f t="shared" ref="O29:P29" si="23">C29+E29+G29+I29+K29+M29</f>
        <v>10006</v>
      </c>
      <c r="P29" s="265">
        <f t="shared" si="23"/>
        <v>2428.0800000000008</v>
      </c>
    </row>
    <row r="30" spans="1:16" ht="12.75" customHeight="1" x14ac:dyDescent="0.2">
      <c r="A30" s="165">
        <v>24</v>
      </c>
      <c r="B30" s="166" t="s">
        <v>30</v>
      </c>
      <c r="C30" s="264">
        <v>639</v>
      </c>
      <c r="D30" s="264">
        <v>213.29</v>
      </c>
      <c r="E30" s="264">
        <v>115170</v>
      </c>
      <c r="F30" s="264">
        <v>36168.61</v>
      </c>
      <c r="G30" s="264">
        <v>114</v>
      </c>
      <c r="H30" s="264">
        <v>54.659999999999989</v>
      </c>
      <c r="I30" s="264">
        <v>159</v>
      </c>
      <c r="J30" s="264">
        <v>1127.6800000000003</v>
      </c>
      <c r="K30" s="264">
        <v>8</v>
      </c>
      <c r="L30" s="264">
        <v>18.04</v>
      </c>
      <c r="M30" s="264">
        <v>151</v>
      </c>
      <c r="N30" s="264">
        <v>1344.7200000000003</v>
      </c>
      <c r="O30" s="265">
        <f t="shared" ref="O30:P30" si="24">C30+E30+G30+I30+K30+M30</f>
        <v>116241</v>
      </c>
      <c r="P30" s="265">
        <f t="shared" si="24"/>
        <v>38927.000000000007</v>
      </c>
    </row>
    <row r="31" spans="1:16" ht="12.75" customHeight="1" x14ac:dyDescent="0.2">
      <c r="A31" s="165">
        <v>25</v>
      </c>
      <c r="B31" s="166" t="s">
        <v>31</v>
      </c>
      <c r="C31" s="264">
        <v>1</v>
      </c>
      <c r="D31" s="264">
        <v>0.96</v>
      </c>
      <c r="E31" s="264">
        <v>238</v>
      </c>
      <c r="F31" s="264">
        <v>1349.26</v>
      </c>
      <c r="G31" s="264">
        <v>11</v>
      </c>
      <c r="H31" s="264">
        <v>85.4</v>
      </c>
      <c r="I31" s="264">
        <v>12</v>
      </c>
      <c r="J31" s="264">
        <v>93.259999999999991</v>
      </c>
      <c r="K31" s="264">
        <v>0</v>
      </c>
      <c r="L31" s="264">
        <v>0</v>
      </c>
      <c r="M31" s="264">
        <v>0</v>
      </c>
      <c r="N31" s="264">
        <v>0</v>
      </c>
      <c r="O31" s="265">
        <f t="shared" ref="O31:P31" si="25">C31+E31+G31+I31+K31+M31</f>
        <v>262</v>
      </c>
      <c r="P31" s="265">
        <f t="shared" si="25"/>
        <v>1528.88</v>
      </c>
    </row>
    <row r="32" spans="1:16" ht="12.75" customHeight="1" x14ac:dyDescent="0.2">
      <c r="A32" s="165">
        <v>26</v>
      </c>
      <c r="B32" s="166" t="s">
        <v>32</v>
      </c>
      <c r="C32" s="264">
        <v>1</v>
      </c>
      <c r="D32" s="264">
        <v>2.76</v>
      </c>
      <c r="E32" s="264">
        <v>51</v>
      </c>
      <c r="F32" s="264">
        <v>323.38</v>
      </c>
      <c r="G32" s="264">
        <v>0</v>
      </c>
      <c r="H32" s="264">
        <v>0</v>
      </c>
      <c r="I32" s="264">
        <v>2</v>
      </c>
      <c r="J32" s="264">
        <v>22.52</v>
      </c>
      <c r="K32" s="264">
        <v>0</v>
      </c>
      <c r="L32" s="264">
        <v>0</v>
      </c>
      <c r="M32" s="264">
        <v>11</v>
      </c>
      <c r="N32" s="264">
        <v>129.47999999999999</v>
      </c>
      <c r="O32" s="265">
        <f t="shared" ref="O32:P32" si="26">C32+E32+G32+I32+K32+M32</f>
        <v>65</v>
      </c>
      <c r="P32" s="265">
        <f t="shared" si="26"/>
        <v>478.14</v>
      </c>
    </row>
    <row r="33" spans="1:16" ht="12.75" customHeight="1" x14ac:dyDescent="0.2">
      <c r="A33" s="165">
        <v>27</v>
      </c>
      <c r="B33" s="166" t="s">
        <v>33</v>
      </c>
      <c r="C33" s="264">
        <v>1</v>
      </c>
      <c r="D33" s="264">
        <v>4.76</v>
      </c>
      <c r="E33" s="264">
        <v>15</v>
      </c>
      <c r="F33" s="264">
        <v>93.759999999999991</v>
      </c>
      <c r="G33" s="264">
        <v>1</v>
      </c>
      <c r="H33" s="264">
        <v>50.13</v>
      </c>
      <c r="I33" s="264">
        <v>2</v>
      </c>
      <c r="J33" s="264">
        <v>17.059999999999999</v>
      </c>
      <c r="K33" s="264">
        <v>0</v>
      </c>
      <c r="L33" s="264">
        <v>0</v>
      </c>
      <c r="M33" s="264">
        <v>7</v>
      </c>
      <c r="N33" s="264">
        <v>13.940000000000001</v>
      </c>
      <c r="O33" s="265">
        <f t="shared" ref="O33:P33" si="27">C33+E33+G33+I33+K33+M33</f>
        <v>26</v>
      </c>
      <c r="P33" s="265">
        <f t="shared" si="27"/>
        <v>179.65</v>
      </c>
    </row>
    <row r="34" spans="1:16" ht="12.75" customHeight="1" x14ac:dyDescent="0.2">
      <c r="A34" s="165">
        <v>28</v>
      </c>
      <c r="B34" s="166" t="s">
        <v>34</v>
      </c>
      <c r="C34" s="264">
        <v>53</v>
      </c>
      <c r="D34" s="264">
        <v>232.92999999999998</v>
      </c>
      <c r="E34" s="264">
        <v>3464</v>
      </c>
      <c r="F34" s="264">
        <v>20039.390000000003</v>
      </c>
      <c r="G34" s="264">
        <v>6</v>
      </c>
      <c r="H34" s="264">
        <v>13.959999999999999</v>
      </c>
      <c r="I34" s="264">
        <v>922</v>
      </c>
      <c r="J34" s="264">
        <v>9959.26</v>
      </c>
      <c r="K34" s="264">
        <v>3</v>
      </c>
      <c r="L34" s="264">
        <v>8.9699999999999989</v>
      </c>
      <c r="M34" s="264">
        <v>657</v>
      </c>
      <c r="N34" s="264">
        <v>15240.669999999998</v>
      </c>
      <c r="O34" s="265">
        <f t="shared" ref="O34:P34" si="28">C34+E34+G34+I34+K34+M34</f>
        <v>5105</v>
      </c>
      <c r="P34" s="265">
        <f t="shared" si="28"/>
        <v>45495.18</v>
      </c>
    </row>
    <row r="35" spans="1:16" ht="12.75" customHeight="1" x14ac:dyDescent="0.2">
      <c r="A35" s="165">
        <v>29</v>
      </c>
      <c r="B35" s="166" t="s">
        <v>35</v>
      </c>
      <c r="C35" s="264">
        <v>0</v>
      </c>
      <c r="D35" s="264">
        <v>0</v>
      </c>
      <c r="E35" s="264">
        <v>0</v>
      </c>
      <c r="F35" s="264">
        <v>0</v>
      </c>
      <c r="G35" s="264">
        <v>0</v>
      </c>
      <c r="H35" s="264">
        <v>0</v>
      </c>
      <c r="I35" s="264">
        <v>0</v>
      </c>
      <c r="J35" s="264">
        <v>0</v>
      </c>
      <c r="K35" s="264">
        <v>0</v>
      </c>
      <c r="L35" s="264">
        <v>0</v>
      </c>
      <c r="M35" s="264">
        <v>0</v>
      </c>
      <c r="N35" s="264">
        <v>0</v>
      </c>
      <c r="O35" s="265">
        <f t="shared" ref="O35:P35" si="29">C35+E35+G35+I35+K35+M35</f>
        <v>0</v>
      </c>
      <c r="P35" s="265">
        <f t="shared" si="29"/>
        <v>0</v>
      </c>
    </row>
    <row r="36" spans="1:16" ht="12.75" customHeight="1" x14ac:dyDescent="0.2">
      <c r="A36" s="165">
        <v>30</v>
      </c>
      <c r="B36" s="166" t="s">
        <v>36</v>
      </c>
      <c r="C36" s="264">
        <v>72</v>
      </c>
      <c r="D36" s="264">
        <v>49.02</v>
      </c>
      <c r="E36" s="264">
        <v>11154</v>
      </c>
      <c r="F36" s="264">
        <v>3919.58</v>
      </c>
      <c r="G36" s="264">
        <v>12</v>
      </c>
      <c r="H36" s="264">
        <v>11.44</v>
      </c>
      <c r="I36" s="264">
        <v>73</v>
      </c>
      <c r="J36" s="264">
        <v>51.15</v>
      </c>
      <c r="K36" s="264">
        <v>63</v>
      </c>
      <c r="L36" s="264">
        <v>109.1</v>
      </c>
      <c r="M36" s="264">
        <v>4</v>
      </c>
      <c r="N36" s="264">
        <v>1.49</v>
      </c>
      <c r="O36" s="265">
        <f t="shared" ref="O36:P36" si="30">C36+E36+G36+I36+K36+M36</f>
        <v>11378</v>
      </c>
      <c r="P36" s="265">
        <f t="shared" si="30"/>
        <v>4141.78</v>
      </c>
    </row>
    <row r="37" spans="1:16" ht="12.75" customHeight="1" x14ac:dyDescent="0.2">
      <c r="A37" s="165">
        <v>31</v>
      </c>
      <c r="B37" s="166" t="s">
        <v>37</v>
      </c>
      <c r="C37" s="264">
        <v>55</v>
      </c>
      <c r="D37" s="264">
        <v>202.23</v>
      </c>
      <c r="E37" s="264">
        <v>15</v>
      </c>
      <c r="F37" s="264">
        <v>25.42</v>
      </c>
      <c r="G37" s="264">
        <v>0</v>
      </c>
      <c r="H37" s="264">
        <v>0</v>
      </c>
      <c r="I37" s="264">
        <v>0</v>
      </c>
      <c r="J37" s="264">
        <v>0</v>
      </c>
      <c r="K37" s="264">
        <v>0</v>
      </c>
      <c r="L37" s="264">
        <v>0</v>
      </c>
      <c r="M37" s="264">
        <v>1</v>
      </c>
      <c r="N37" s="264">
        <v>0.86</v>
      </c>
      <c r="O37" s="265">
        <f t="shared" ref="O37:P37" si="31">C37+E37+G37+I37+K37+M37</f>
        <v>71</v>
      </c>
      <c r="P37" s="265">
        <f t="shared" si="31"/>
        <v>228.51</v>
      </c>
    </row>
    <row r="38" spans="1:16" ht="12.75" customHeight="1" x14ac:dyDescent="0.2">
      <c r="A38" s="165">
        <v>32</v>
      </c>
      <c r="B38" s="166" t="s">
        <v>38</v>
      </c>
      <c r="C38" s="264">
        <v>0</v>
      </c>
      <c r="D38" s="264">
        <v>0</v>
      </c>
      <c r="E38" s="264">
        <v>0</v>
      </c>
      <c r="F38" s="264">
        <v>0</v>
      </c>
      <c r="G38" s="264">
        <v>0</v>
      </c>
      <c r="H38" s="264">
        <v>0</v>
      </c>
      <c r="I38" s="264">
        <v>0</v>
      </c>
      <c r="J38" s="264">
        <v>0</v>
      </c>
      <c r="K38" s="264">
        <v>0</v>
      </c>
      <c r="L38" s="264">
        <v>0</v>
      </c>
      <c r="M38" s="264">
        <v>0</v>
      </c>
      <c r="N38" s="264">
        <v>0</v>
      </c>
      <c r="O38" s="265">
        <f t="shared" ref="O38:P38" si="32">C38+E38+G38+I38+K38+M38</f>
        <v>0</v>
      </c>
      <c r="P38" s="265">
        <f t="shared" si="32"/>
        <v>0</v>
      </c>
    </row>
    <row r="39" spans="1:16" ht="12.75" customHeight="1" x14ac:dyDescent="0.2">
      <c r="A39" s="165">
        <v>33</v>
      </c>
      <c r="B39" s="166" t="s">
        <v>39</v>
      </c>
      <c r="C39" s="264">
        <v>8</v>
      </c>
      <c r="D39" s="264">
        <v>69.41</v>
      </c>
      <c r="E39" s="264">
        <v>41</v>
      </c>
      <c r="F39" s="264">
        <v>265.04000000000002</v>
      </c>
      <c r="G39" s="264">
        <v>0</v>
      </c>
      <c r="H39" s="264">
        <v>0</v>
      </c>
      <c r="I39" s="264">
        <v>0</v>
      </c>
      <c r="J39" s="264">
        <v>0</v>
      </c>
      <c r="K39" s="264">
        <v>0</v>
      </c>
      <c r="L39" s="264">
        <v>0</v>
      </c>
      <c r="M39" s="264">
        <v>3</v>
      </c>
      <c r="N39" s="264">
        <v>10.34</v>
      </c>
      <c r="O39" s="265">
        <f t="shared" ref="O39:P39" si="33">C39+E39+G39+I39+K39+M39</f>
        <v>52</v>
      </c>
      <c r="P39" s="265">
        <f t="shared" si="33"/>
        <v>344.79</v>
      </c>
    </row>
    <row r="40" spans="1:16" ht="12.75" customHeight="1" x14ac:dyDescent="0.2">
      <c r="A40" s="165">
        <v>34</v>
      </c>
      <c r="B40" s="166" t="s">
        <v>40</v>
      </c>
      <c r="C40" s="264">
        <v>25</v>
      </c>
      <c r="D40" s="264">
        <v>119.02000000000001</v>
      </c>
      <c r="E40" s="264">
        <v>3761</v>
      </c>
      <c r="F40" s="264">
        <v>7351.699999999998</v>
      </c>
      <c r="G40" s="264">
        <v>2</v>
      </c>
      <c r="H40" s="264">
        <v>3.99</v>
      </c>
      <c r="I40" s="264">
        <v>171</v>
      </c>
      <c r="J40" s="264">
        <v>1708.02</v>
      </c>
      <c r="K40" s="264">
        <v>0</v>
      </c>
      <c r="L40" s="264">
        <v>0</v>
      </c>
      <c r="M40" s="264">
        <v>144</v>
      </c>
      <c r="N40" s="264">
        <v>6907.79</v>
      </c>
      <c r="O40" s="265">
        <f t="shared" ref="O40:P40" si="34">C40+E40+G40+I40+K40+M40</f>
        <v>4103</v>
      </c>
      <c r="P40" s="265">
        <f t="shared" si="34"/>
        <v>16090.519999999997</v>
      </c>
    </row>
    <row r="41" spans="1:16" ht="12.75" customHeight="1" x14ac:dyDescent="0.2">
      <c r="A41" s="164"/>
      <c r="B41" s="169" t="s">
        <v>106</v>
      </c>
      <c r="C41" s="223">
        <f t="shared" ref="C41:P41" si="35">SUM(C19:C40)</f>
        <v>3049</v>
      </c>
      <c r="D41" s="223">
        <f t="shared" si="35"/>
        <v>9354.76</v>
      </c>
      <c r="E41" s="223">
        <f t="shared" si="35"/>
        <v>321465</v>
      </c>
      <c r="F41" s="223">
        <f t="shared" si="35"/>
        <v>285952.5</v>
      </c>
      <c r="G41" s="223">
        <f t="shared" si="35"/>
        <v>326</v>
      </c>
      <c r="H41" s="223">
        <f t="shared" si="35"/>
        <v>1222.5500000000004</v>
      </c>
      <c r="I41" s="223">
        <f t="shared" si="35"/>
        <v>6312</v>
      </c>
      <c r="J41" s="223">
        <f t="shared" si="35"/>
        <v>54643.770000000004</v>
      </c>
      <c r="K41" s="223">
        <f t="shared" si="35"/>
        <v>228</v>
      </c>
      <c r="L41" s="223">
        <f t="shared" si="35"/>
        <v>4156.97</v>
      </c>
      <c r="M41" s="223">
        <f t="shared" si="35"/>
        <v>5154</v>
      </c>
      <c r="N41" s="223">
        <f t="shared" si="35"/>
        <v>81743.039999999994</v>
      </c>
      <c r="O41" s="223">
        <f t="shared" si="35"/>
        <v>336534</v>
      </c>
      <c r="P41" s="223">
        <f t="shared" si="35"/>
        <v>437073.59000000008</v>
      </c>
    </row>
    <row r="42" spans="1:16" ht="12.75" customHeight="1" x14ac:dyDescent="0.2">
      <c r="A42" s="164"/>
      <c r="B42" s="169" t="s">
        <v>42</v>
      </c>
      <c r="C42" s="266">
        <f t="shared" ref="C42:P42" si="36">C41+C18</f>
        <v>15193</v>
      </c>
      <c r="D42" s="266">
        <f t="shared" si="36"/>
        <v>60654.609999999993</v>
      </c>
      <c r="E42" s="266">
        <f t="shared" si="36"/>
        <v>481751</v>
      </c>
      <c r="F42" s="266">
        <f t="shared" si="36"/>
        <v>650639.14000000013</v>
      </c>
      <c r="G42" s="266">
        <f t="shared" si="36"/>
        <v>6995</v>
      </c>
      <c r="H42" s="266">
        <f t="shared" si="36"/>
        <v>19093.430000000004</v>
      </c>
      <c r="I42" s="266">
        <f t="shared" si="36"/>
        <v>20798</v>
      </c>
      <c r="J42" s="266">
        <f t="shared" si="36"/>
        <v>142108.72000000003</v>
      </c>
      <c r="K42" s="266">
        <f t="shared" si="36"/>
        <v>331</v>
      </c>
      <c r="L42" s="266">
        <f t="shared" si="36"/>
        <v>4494.05</v>
      </c>
      <c r="M42" s="266">
        <f t="shared" si="36"/>
        <v>27644</v>
      </c>
      <c r="N42" s="266">
        <f t="shared" si="36"/>
        <v>255015.3</v>
      </c>
      <c r="O42" s="266">
        <f t="shared" si="36"/>
        <v>552712</v>
      </c>
      <c r="P42" s="266">
        <f t="shared" si="36"/>
        <v>1132005.25</v>
      </c>
    </row>
    <row r="43" spans="1:16" ht="12.75" customHeight="1" x14ac:dyDescent="0.2">
      <c r="A43" s="165">
        <v>35</v>
      </c>
      <c r="B43" s="166" t="s">
        <v>43</v>
      </c>
      <c r="C43" s="264">
        <v>130</v>
      </c>
      <c r="D43" s="264">
        <v>270.99</v>
      </c>
      <c r="E43" s="264">
        <v>12251</v>
      </c>
      <c r="F43" s="264">
        <v>17174.189999999995</v>
      </c>
      <c r="G43" s="264">
        <v>0</v>
      </c>
      <c r="H43" s="264">
        <v>0</v>
      </c>
      <c r="I43" s="264">
        <v>943</v>
      </c>
      <c r="J43" s="264">
        <v>2112.94</v>
      </c>
      <c r="K43" s="264">
        <v>0</v>
      </c>
      <c r="L43" s="264">
        <v>0</v>
      </c>
      <c r="M43" s="264">
        <v>28747</v>
      </c>
      <c r="N43" s="264">
        <v>30629.439999999991</v>
      </c>
      <c r="O43" s="265">
        <f t="shared" ref="O43:P43" si="37">C43+E43+G43+I43+K43+M43</f>
        <v>42071</v>
      </c>
      <c r="P43" s="265">
        <f t="shared" si="37"/>
        <v>50187.559999999983</v>
      </c>
    </row>
    <row r="44" spans="1:16" ht="12.75" customHeight="1" x14ac:dyDescent="0.2">
      <c r="A44" s="165">
        <v>36</v>
      </c>
      <c r="B44" s="166" t="s">
        <v>44</v>
      </c>
      <c r="C44" s="264">
        <v>822</v>
      </c>
      <c r="D44" s="264">
        <v>1152.6099999999997</v>
      </c>
      <c r="E44" s="264">
        <v>34416</v>
      </c>
      <c r="F44" s="264">
        <v>48189.209999999985</v>
      </c>
      <c r="G44" s="264">
        <v>384</v>
      </c>
      <c r="H44" s="264">
        <v>253.99</v>
      </c>
      <c r="I44" s="264">
        <v>2305</v>
      </c>
      <c r="J44" s="264">
        <v>2923.4399999999982</v>
      </c>
      <c r="K44" s="264">
        <v>2</v>
      </c>
      <c r="L44" s="264">
        <v>6.9499999999999993</v>
      </c>
      <c r="M44" s="264">
        <v>2464</v>
      </c>
      <c r="N44" s="264">
        <v>7898.15</v>
      </c>
      <c r="O44" s="265">
        <f t="shared" ref="O44:P44" si="38">C44+E44+G44+I44+K44+M44</f>
        <v>40393</v>
      </c>
      <c r="P44" s="265">
        <f t="shared" si="38"/>
        <v>60424.349999999977</v>
      </c>
    </row>
    <row r="45" spans="1:16" ht="12.75" customHeight="1" x14ac:dyDescent="0.2">
      <c r="A45" s="164"/>
      <c r="B45" s="169" t="s">
        <v>45</v>
      </c>
      <c r="C45" s="223">
        <f t="shared" ref="C45:P45" si="39">SUM(C43:C44)</f>
        <v>952</v>
      </c>
      <c r="D45" s="223">
        <f t="shared" si="39"/>
        <v>1423.5999999999997</v>
      </c>
      <c r="E45" s="223">
        <f t="shared" si="39"/>
        <v>46667</v>
      </c>
      <c r="F45" s="223">
        <f t="shared" si="39"/>
        <v>65363.39999999998</v>
      </c>
      <c r="G45" s="223">
        <f t="shared" si="39"/>
        <v>384</v>
      </c>
      <c r="H45" s="223">
        <f t="shared" si="39"/>
        <v>253.99</v>
      </c>
      <c r="I45" s="223">
        <f t="shared" si="39"/>
        <v>3248</v>
      </c>
      <c r="J45" s="223">
        <f t="shared" si="39"/>
        <v>5036.3799999999983</v>
      </c>
      <c r="K45" s="223">
        <f t="shared" si="39"/>
        <v>2</v>
      </c>
      <c r="L45" s="223">
        <f t="shared" si="39"/>
        <v>6.9499999999999993</v>
      </c>
      <c r="M45" s="223">
        <f t="shared" si="39"/>
        <v>31211</v>
      </c>
      <c r="N45" s="223">
        <f t="shared" si="39"/>
        <v>38527.589999999989</v>
      </c>
      <c r="O45" s="223">
        <f t="shared" si="39"/>
        <v>82464</v>
      </c>
      <c r="P45" s="223">
        <f t="shared" si="39"/>
        <v>110611.90999999996</v>
      </c>
    </row>
    <row r="46" spans="1:16" ht="12.75" customHeight="1" x14ac:dyDescent="0.2">
      <c r="A46" s="165">
        <v>37</v>
      </c>
      <c r="B46" s="166" t="s">
        <v>46</v>
      </c>
      <c r="C46" s="264">
        <v>2142</v>
      </c>
      <c r="D46" s="264">
        <v>493</v>
      </c>
      <c r="E46" s="264">
        <v>86332</v>
      </c>
      <c r="F46" s="264">
        <v>42303</v>
      </c>
      <c r="G46" s="264">
        <v>7420</v>
      </c>
      <c r="H46" s="264">
        <v>2152</v>
      </c>
      <c r="I46" s="264">
        <v>4548</v>
      </c>
      <c r="J46" s="264">
        <v>2775</v>
      </c>
      <c r="K46" s="264">
        <v>0</v>
      </c>
      <c r="L46" s="264">
        <v>0</v>
      </c>
      <c r="M46" s="264">
        <v>12803</v>
      </c>
      <c r="N46" s="264">
        <v>8901</v>
      </c>
      <c r="O46" s="265">
        <f t="shared" ref="O46:P46" si="40">C46+E46+G46+I46+K46+M46</f>
        <v>113245</v>
      </c>
      <c r="P46" s="265">
        <f t="shared" si="40"/>
        <v>56624</v>
      </c>
    </row>
    <row r="47" spans="1:16" ht="12.75" customHeight="1" x14ac:dyDescent="0.2">
      <c r="A47" s="164"/>
      <c r="B47" s="169" t="s">
        <v>47</v>
      </c>
      <c r="C47" s="223">
        <f t="shared" ref="C47:P47" si="41">C46</f>
        <v>2142</v>
      </c>
      <c r="D47" s="223">
        <f t="shared" si="41"/>
        <v>493</v>
      </c>
      <c r="E47" s="223">
        <f t="shared" si="41"/>
        <v>86332</v>
      </c>
      <c r="F47" s="223">
        <f t="shared" si="41"/>
        <v>42303</v>
      </c>
      <c r="G47" s="223">
        <f t="shared" si="41"/>
        <v>7420</v>
      </c>
      <c r="H47" s="223">
        <f t="shared" si="41"/>
        <v>2152</v>
      </c>
      <c r="I47" s="223">
        <f t="shared" si="41"/>
        <v>4548</v>
      </c>
      <c r="J47" s="223">
        <f t="shared" si="41"/>
        <v>2775</v>
      </c>
      <c r="K47" s="223">
        <f t="shared" si="41"/>
        <v>0</v>
      </c>
      <c r="L47" s="223">
        <f t="shared" si="41"/>
        <v>0</v>
      </c>
      <c r="M47" s="223">
        <f t="shared" si="41"/>
        <v>12803</v>
      </c>
      <c r="N47" s="223">
        <f t="shared" si="41"/>
        <v>8901</v>
      </c>
      <c r="O47" s="223">
        <f t="shared" si="41"/>
        <v>113245</v>
      </c>
      <c r="P47" s="223">
        <f t="shared" si="41"/>
        <v>56624</v>
      </c>
    </row>
    <row r="48" spans="1:16" ht="12.75" customHeight="1" x14ac:dyDescent="0.2">
      <c r="A48" s="165">
        <v>38</v>
      </c>
      <c r="B48" s="166" t="s">
        <v>48</v>
      </c>
      <c r="C48" s="264">
        <v>70</v>
      </c>
      <c r="D48" s="264">
        <v>608.79</v>
      </c>
      <c r="E48" s="264">
        <v>11974</v>
      </c>
      <c r="F48" s="264">
        <v>67508.439999999988</v>
      </c>
      <c r="G48" s="264">
        <v>1</v>
      </c>
      <c r="H48" s="264">
        <v>1.1000000000000001</v>
      </c>
      <c r="I48" s="264">
        <v>285</v>
      </c>
      <c r="J48" s="264">
        <v>2910.7200000000003</v>
      </c>
      <c r="K48" s="264">
        <v>0</v>
      </c>
      <c r="L48" s="264">
        <v>0</v>
      </c>
      <c r="M48" s="264">
        <v>2289</v>
      </c>
      <c r="N48" s="264">
        <v>24112.37</v>
      </c>
      <c r="O48" s="265">
        <f t="shared" ref="O48:P48" si="42">C48+E48+G48+I48+K48+M48</f>
        <v>14619</v>
      </c>
      <c r="P48" s="265">
        <f t="shared" si="42"/>
        <v>95141.419999999984</v>
      </c>
    </row>
    <row r="49" spans="1:16" ht="12.75" customHeight="1" x14ac:dyDescent="0.2">
      <c r="A49" s="165">
        <v>39</v>
      </c>
      <c r="B49" s="166" t="s">
        <v>49</v>
      </c>
      <c r="C49" s="264">
        <v>81</v>
      </c>
      <c r="D49" s="264">
        <v>60.140000000000008</v>
      </c>
      <c r="E49" s="264">
        <v>6354</v>
      </c>
      <c r="F49" s="264">
        <v>3704.3900000000008</v>
      </c>
      <c r="G49" s="264">
        <v>39</v>
      </c>
      <c r="H49" s="264">
        <v>11.26</v>
      </c>
      <c r="I49" s="264">
        <v>67</v>
      </c>
      <c r="J49" s="264">
        <v>20.470000000000006</v>
      </c>
      <c r="K49" s="264">
        <v>4</v>
      </c>
      <c r="L49" s="264">
        <v>1.0299999999999998</v>
      </c>
      <c r="M49" s="264">
        <v>29</v>
      </c>
      <c r="N49" s="264">
        <v>8.2899999999999991</v>
      </c>
      <c r="O49" s="265">
        <f t="shared" ref="O49:O56" si="43">C49+E49+G49+I49+K49+M49</f>
        <v>6574</v>
      </c>
      <c r="P49" s="265">
        <f t="shared" ref="P49:P56" si="44">D49+F49+H49+J49+L49+N49</f>
        <v>3805.5800000000008</v>
      </c>
    </row>
    <row r="50" spans="1:16" ht="12.75" customHeight="1" x14ac:dyDescent="0.2">
      <c r="A50" s="165">
        <v>40</v>
      </c>
      <c r="B50" s="166" t="s">
        <v>50</v>
      </c>
      <c r="C50" s="264">
        <v>329</v>
      </c>
      <c r="D50" s="264">
        <v>140.02000000000004</v>
      </c>
      <c r="E50" s="264">
        <v>14469</v>
      </c>
      <c r="F50" s="264">
        <v>3813.2600000000007</v>
      </c>
      <c r="G50" s="264">
        <v>55</v>
      </c>
      <c r="H50" s="264">
        <v>21.879999999999995</v>
      </c>
      <c r="I50" s="264">
        <v>203</v>
      </c>
      <c r="J50" s="264">
        <v>75.070000000000007</v>
      </c>
      <c r="K50" s="264">
        <v>0</v>
      </c>
      <c r="L50" s="264">
        <v>0</v>
      </c>
      <c r="M50" s="264">
        <v>90</v>
      </c>
      <c r="N50" s="264">
        <v>153.94</v>
      </c>
      <c r="O50" s="265">
        <f t="shared" si="43"/>
        <v>15146</v>
      </c>
      <c r="P50" s="265">
        <f t="shared" si="44"/>
        <v>4204.170000000001</v>
      </c>
    </row>
    <row r="51" spans="1:16" ht="12.75" customHeight="1" x14ac:dyDescent="0.2">
      <c r="A51" s="165">
        <v>41</v>
      </c>
      <c r="B51" s="166" t="s">
        <v>51</v>
      </c>
      <c r="C51" s="264">
        <v>191</v>
      </c>
      <c r="D51" s="264">
        <v>44.84</v>
      </c>
      <c r="E51" s="264">
        <v>5003</v>
      </c>
      <c r="F51" s="264">
        <v>1014.5300000000001</v>
      </c>
      <c r="G51" s="264">
        <v>0</v>
      </c>
      <c r="H51" s="264">
        <v>0</v>
      </c>
      <c r="I51" s="264">
        <v>15</v>
      </c>
      <c r="J51" s="264">
        <v>11.63</v>
      </c>
      <c r="K51" s="264">
        <v>0</v>
      </c>
      <c r="L51" s="264">
        <v>0</v>
      </c>
      <c r="M51" s="264">
        <v>0</v>
      </c>
      <c r="N51" s="264">
        <v>0</v>
      </c>
      <c r="O51" s="265">
        <f t="shared" si="43"/>
        <v>5209</v>
      </c>
      <c r="P51" s="265">
        <f t="shared" si="44"/>
        <v>1071.0000000000002</v>
      </c>
    </row>
    <row r="52" spans="1:16" ht="12.75" customHeight="1" x14ac:dyDescent="0.2">
      <c r="A52" s="165">
        <v>42</v>
      </c>
      <c r="B52" s="166" t="s">
        <v>52</v>
      </c>
      <c r="C52" s="264">
        <v>2002</v>
      </c>
      <c r="D52" s="264">
        <v>864.67</v>
      </c>
      <c r="E52" s="264">
        <v>16140</v>
      </c>
      <c r="F52" s="264">
        <v>6796.8899999999994</v>
      </c>
      <c r="G52" s="264">
        <v>28316</v>
      </c>
      <c r="H52" s="264">
        <v>10947.169999999998</v>
      </c>
      <c r="I52" s="264">
        <v>102</v>
      </c>
      <c r="J52" s="264">
        <v>114.14999999999998</v>
      </c>
      <c r="K52" s="264">
        <v>12</v>
      </c>
      <c r="L52" s="264">
        <v>5.9200000000000008</v>
      </c>
      <c r="M52" s="264">
        <v>701</v>
      </c>
      <c r="N52" s="264">
        <v>335.18999999999994</v>
      </c>
      <c r="O52" s="265">
        <f t="shared" si="43"/>
        <v>47273</v>
      </c>
      <c r="P52" s="265">
        <f t="shared" si="44"/>
        <v>19063.989999999994</v>
      </c>
    </row>
    <row r="53" spans="1:16" ht="12.75" customHeight="1" x14ac:dyDescent="0.2">
      <c r="A53" s="165">
        <v>43</v>
      </c>
      <c r="B53" s="130" t="s">
        <v>1012</v>
      </c>
      <c r="C53" s="264">
        <v>1</v>
      </c>
      <c r="D53" s="264">
        <v>5.03</v>
      </c>
      <c r="E53" s="264">
        <v>119</v>
      </c>
      <c r="F53" s="264">
        <v>608.21</v>
      </c>
      <c r="G53" s="264">
        <v>0</v>
      </c>
      <c r="H53" s="264">
        <v>0</v>
      </c>
      <c r="I53" s="264">
        <v>27</v>
      </c>
      <c r="J53" s="264">
        <v>148.53</v>
      </c>
      <c r="K53" s="264">
        <v>0</v>
      </c>
      <c r="L53" s="264">
        <v>0</v>
      </c>
      <c r="M53" s="264">
        <v>31</v>
      </c>
      <c r="N53" s="264">
        <v>152.07000000000002</v>
      </c>
      <c r="O53" s="265">
        <f t="shared" si="43"/>
        <v>178</v>
      </c>
      <c r="P53" s="265">
        <f t="shared" si="44"/>
        <v>913.84</v>
      </c>
    </row>
    <row r="54" spans="1:16" ht="12.75" customHeight="1" x14ac:dyDescent="0.2">
      <c r="A54" s="165">
        <v>44</v>
      </c>
      <c r="B54" s="166" t="s">
        <v>53</v>
      </c>
      <c r="C54" s="264">
        <v>90</v>
      </c>
      <c r="D54" s="264">
        <v>28.03</v>
      </c>
      <c r="E54" s="264">
        <v>7915</v>
      </c>
      <c r="F54" s="264">
        <v>2812.9199999999992</v>
      </c>
      <c r="G54" s="264">
        <v>4</v>
      </c>
      <c r="H54" s="264">
        <v>1.28</v>
      </c>
      <c r="I54" s="264">
        <v>31</v>
      </c>
      <c r="J54" s="264">
        <v>14.07</v>
      </c>
      <c r="K54" s="264">
        <v>29</v>
      </c>
      <c r="L54" s="264">
        <v>11.090000000000002</v>
      </c>
      <c r="M54" s="264">
        <v>17</v>
      </c>
      <c r="N54" s="264">
        <v>39.620000000000005</v>
      </c>
      <c r="O54" s="265">
        <f t="shared" si="43"/>
        <v>8086</v>
      </c>
      <c r="P54" s="265">
        <f t="shared" si="44"/>
        <v>2907.0099999999998</v>
      </c>
    </row>
    <row r="55" spans="1:16" ht="12.75" customHeight="1" x14ac:dyDescent="0.2">
      <c r="A55" s="165">
        <v>45</v>
      </c>
      <c r="B55" s="166" t="s">
        <v>54</v>
      </c>
      <c r="C55" s="264">
        <v>460</v>
      </c>
      <c r="D55" s="264">
        <v>11.959999999999999</v>
      </c>
      <c r="E55" s="264">
        <v>10705</v>
      </c>
      <c r="F55" s="264">
        <v>2668.98</v>
      </c>
      <c r="G55" s="264">
        <v>990</v>
      </c>
      <c r="H55" s="264">
        <v>18.490000000000002</v>
      </c>
      <c r="I55" s="264">
        <v>1250</v>
      </c>
      <c r="J55" s="264">
        <v>32.699999999999996</v>
      </c>
      <c r="K55" s="264">
        <v>40</v>
      </c>
      <c r="L55" s="264">
        <v>0.87000000000000011</v>
      </c>
      <c r="M55" s="264">
        <v>110</v>
      </c>
      <c r="N55" s="264">
        <v>2.44</v>
      </c>
      <c r="O55" s="265">
        <f t="shared" si="43"/>
        <v>13555</v>
      </c>
      <c r="P55" s="265">
        <f t="shared" si="44"/>
        <v>2735.4399999999996</v>
      </c>
    </row>
    <row r="56" spans="1:16" ht="12.75" customHeight="1" x14ac:dyDescent="0.2">
      <c r="A56" s="165">
        <v>46</v>
      </c>
      <c r="B56" s="166" t="s">
        <v>55</v>
      </c>
      <c r="C56" s="264">
        <v>117</v>
      </c>
      <c r="D56" s="264">
        <v>41.97</v>
      </c>
      <c r="E56" s="264">
        <v>3531</v>
      </c>
      <c r="F56" s="264">
        <v>1666.6300000000003</v>
      </c>
      <c r="G56" s="264">
        <v>23</v>
      </c>
      <c r="H56" s="264">
        <v>7.18</v>
      </c>
      <c r="I56" s="264">
        <v>48</v>
      </c>
      <c r="J56" s="264">
        <v>13.129999999999999</v>
      </c>
      <c r="K56" s="264">
        <v>8</v>
      </c>
      <c r="L56" s="264">
        <v>1.75</v>
      </c>
      <c r="M56" s="264">
        <v>68</v>
      </c>
      <c r="N56" s="264">
        <v>42.71</v>
      </c>
      <c r="O56" s="265">
        <f t="shared" si="43"/>
        <v>3795</v>
      </c>
      <c r="P56" s="265">
        <f t="shared" si="44"/>
        <v>1773.3700000000006</v>
      </c>
    </row>
    <row r="57" spans="1:16" ht="12.75" customHeight="1" x14ac:dyDescent="0.2">
      <c r="A57" s="164"/>
      <c r="B57" s="169" t="s">
        <v>56</v>
      </c>
      <c r="C57" s="223">
        <f>SUM(C48:C56)</f>
        <v>3341</v>
      </c>
      <c r="D57" s="223">
        <f t="shared" ref="D57:P57" si="45">SUM(D48:D56)</f>
        <v>1805.45</v>
      </c>
      <c r="E57" s="223">
        <f t="shared" si="45"/>
        <v>76210</v>
      </c>
      <c r="F57" s="223">
        <f t="shared" si="45"/>
        <v>90594.249999999985</v>
      </c>
      <c r="G57" s="223">
        <f t="shared" si="45"/>
        <v>29428</v>
      </c>
      <c r="H57" s="223">
        <f t="shared" si="45"/>
        <v>11008.359999999999</v>
      </c>
      <c r="I57" s="223">
        <f t="shared" si="45"/>
        <v>2028</v>
      </c>
      <c r="J57" s="223">
        <f t="shared" si="45"/>
        <v>3340.4700000000007</v>
      </c>
      <c r="K57" s="223">
        <f t="shared" si="45"/>
        <v>93</v>
      </c>
      <c r="L57" s="223">
        <f t="shared" si="45"/>
        <v>20.660000000000004</v>
      </c>
      <c r="M57" s="223">
        <f t="shared" si="45"/>
        <v>3335</v>
      </c>
      <c r="N57" s="223">
        <f t="shared" si="45"/>
        <v>24846.629999999994</v>
      </c>
      <c r="O57" s="223">
        <f t="shared" si="45"/>
        <v>114435</v>
      </c>
      <c r="P57" s="223">
        <f t="shared" si="45"/>
        <v>131615.81999999998</v>
      </c>
    </row>
    <row r="58" spans="1:16" ht="12.75" customHeight="1" x14ac:dyDescent="0.2">
      <c r="A58" s="262"/>
      <c r="B58" s="266" t="s">
        <v>6</v>
      </c>
      <c r="C58" s="223">
        <f t="shared" ref="C58:P58" si="46">C57+C47+C45+C42</f>
        <v>21628</v>
      </c>
      <c r="D58" s="223">
        <f t="shared" si="46"/>
        <v>64376.659999999989</v>
      </c>
      <c r="E58" s="223">
        <f t="shared" si="46"/>
        <v>690960</v>
      </c>
      <c r="F58" s="223">
        <f t="shared" si="46"/>
        <v>848899.79</v>
      </c>
      <c r="G58" s="223">
        <f t="shared" si="46"/>
        <v>44227</v>
      </c>
      <c r="H58" s="223">
        <f t="shared" si="46"/>
        <v>32507.780000000002</v>
      </c>
      <c r="I58" s="223">
        <f t="shared" si="46"/>
        <v>30622</v>
      </c>
      <c r="J58" s="223">
        <f t="shared" si="46"/>
        <v>153260.57000000004</v>
      </c>
      <c r="K58" s="223">
        <f t="shared" si="46"/>
        <v>426</v>
      </c>
      <c r="L58" s="223">
        <f t="shared" si="46"/>
        <v>4521.66</v>
      </c>
      <c r="M58" s="223">
        <f t="shared" si="46"/>
        <v>74993</v>
      </c>
      <c r="N58" s="223">
        <f t="shared" si="46"/>
        <v>327290.51999999996</v>
      </c>
      <c r="O58" s="223">
        <f t="shared" si="46"/>
        <v>862856</v>
      </c>
      <c r="P58" s="223">
        <f t="shared" si="46"/>
        <v>1430856.98</v>
      </c>
    </row>
    <row r="59" spans="1:16" ht="12.75" customHeight="1" x14ac:dyDescent="0.2">
      <c r="A59" s="104"/>
      <c r="C59" s="205"/>
      <c r="D59" s="205"/>
      <c r="E59" s="205"/>
      <c r="F59" s="205"/>
      <c r="G59" s="205"/>
      <c r="H59" s="186" t="s">
        <v>1068</v>
      </c>
      <c r="I59" s="205"/>
      <c r="J59" s="205"/>
      <c r="K59" s="205"/>
      <c r="L59" s="205"/>
      <c r="M59" s="205"/>
      <c r="N59" s="205"/>
      <c r="O59" s="205"/>
      <c r="P59" s="205"/>
    </row>
    <row r="60" spans="1:16" ht="12.75" customHeight="1" x14ac:dyDescent="0.2">
      <c r="A60" s="104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O60" s="205"/>
      <c r="P60" s="205"/>
    </row>
    <row r="61" spans="1:16" ht="12.75" customHeight="1" x14ac:dyDescent="0.2">
      <c r="A61" s="104"/>
      <c r="C61" s="205"/>
      <c r="D61" s="205"/>
      <c r="E61" s="205"/>
      <c r="F61" s="205"/>
      <c r="G61" s="205"/>
      <c r="H61" s="205"/>
      <c r="I61" s="205"/>
      <c r="J61" s="205"/>
      <c r="K61" s="205"/>
      <c r="L61" s="205"/>
      <c r="M61" s="205"/>
      <c r="N61" s="205"/>
      <c r="O61" s="205"/>
      <c r="P61" s="205"/>
    </row>
    <row r="62" spans="1:16" ht="12.75" customHeight="1" x14ac:dyDescent="0.2">
      <c r="A62" s="267"/>
      <c r="B62" s="268"/>
      <c r="C62" s="269"/>
      <c r="D62" s="269"/>
      <c r="E62" s="269"/>
      <c r="F62" s="269"/>
      <c r="G62" s="269"/>
      <c r="H62" s="269"/>
      <c r="I62" s="269"/>
      <c r="J62" s="269"/>
      <c r="K62" s="269"/>
      <c r="L62" s="269"/>
      <c r="M62" s="269"/>
      <c r="N62" s="269"/>
      <c r="O62" s="269"/>
      <c r="P62" s="269"/>
    </row>
    <row r="63" spans="1:16" ht="12.75" customHeight="1" x14ac:dyDescent="0.2">
      <c r="A63" s="104"/>
      <c r="C63" s="205"/>
      <c r="D63" s="205"/>
      <c r="E63" s="205"/>
      <c r="F63" s="205"/>
      <c r="G63" s="205"/>
      <c r="H63" s="205"/>
      <c r="I63" s="205"/>
      <c r="J63" s="205"/>
      <c r="K63" s="205"/>
      <c r="L63" s="205"/>
      <c r="M63" s="205"/>
      <c r="N63" s="205"/>
      <c r="O63" s="205"/>
      <c r="P63" s="205"/>
    </row>
    <row r="64" spans="1:16" ht="12.75" customHeight="1" x14ac:dyDescent="0.2">
      <c r="A64" s="104"/>
      <c r="C64" s="205"/>
      <c r="D64" s="205"/>
      <c r="E64" s="205"/>
      <c r="F64" s="205"/>
      <c r="G64" s="205"/>
      <c r="H64" s="205"/>
      <c r="I64" s="205"/>
      <c r="J64" s="205"/>
      <c r="K64" s="205"/>
      <c r="L64" s="205"/>
      <c r="M64" s="205"/>
      <c r="N64" s="205"/>
      <c r="O64" s="205"/>
      <c r="P64" s="205"/>
    </row>
    <row r="65" spans="1:16" ht="12.75" customHeight="1" x14ac:dyDescent="0.2">
      <c r="A65" s="104"/>
      <c r="C65" s="207"/>
      <c r="D65" s="207"/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7"/>
      <c r="P65" s="207"/>
    </row>
    <row r="66" spans="1:16" ht="12.75" customHeight="1" x14ac:dyDescent="0.2">
      <c r="A66" s="104"/>
      <c r="C66" s="205"/>
      <c r="D66" s="205"/>
      <c r="E66" s="205"/>
      <c r="F66" s="205"/>
      <c r="G66" s="205"/>
      <c r="H66" s="205"/>
      <c r="I66" s="205"/>
      <c r="J66" s="205"/>
      <c r="K66" s="205"/>
      <c r="L66" s="205"/>
      <c r="M66" s="205"/>
      <c r="N66" s="205"/>
      <c r="O66" s="205"/>
      <c r="P66" s="205"/>
    </row>
    <row r="67" spans="1:16" ht="12.75" customHeight="1" x14ac:dyDescent="0.2">
      <c r="A67" s="104"/>
      <c r="C67" s="205"/>
      <c r="D67" s="205"/>
      <c r="E67" s="205"/>
      <c r="F67" s="205"/>
      <c r="G67" s="205"/>
      <c r="H67" s="205"/>
      <c r="I67" s="205"/>
      <c r="J67" s="205"/>
      <c r="K67" s="205"/>
      <c r="L67" s="205"/>
      <c r="M67" s="205"/>
      <c r="N67" s="205"/>
      <c r="O67" s="205"/>
      <c r="P67" s="205"/>
    </row>
    <row r="68" spans="1:16" ht="12.75" customHeight="1" x14ac:dyDescent="0.2">
      <c r="A68" s="104"/>
      <c r="C68" s="205"/>
      <c r="D68" s="205"/>
      <c r="E68" s="205"/>
      <c r="F68" s="205"/>
      <c r="G68" s="205"/>
      <c r="H68" s="205"/>
      <c r="I68" s="205"/>
      <c r="J68" s="205"/>
      <c r="K68" s="205"/>
      <c r="L68" s="205"/>
      <c r="M68" s="205"/>
      <c r="N68" s="205"/>
      <c r="O68" s="205"/>
      <c r="P68" s="205"/>
    </row>
    <row r="69" spans="1:16" ht="12.75" customHeight="1" x14ac:dyDescent="0.2">
      <c r="A69" s="104"/>
      <c r="C69" s="205"/>
      <c r="D69" s="205"/>
      <c r="E69" s="205"/>
      <c r="F69" s="205"/>
      <c r="G69" s="205"/>
      <c r="H69" s="205"/>
      <c r="I69" s="205"/>
      <c r="J69" s="205"/>
      <c r="K69" s="205"/>
      <c r="L69" s="205"/>
      <c r="M69" s="205"/>
      <c r="N69" s="205"/>
      <c r="O69" s="205"/>
      <c r="P69" s="205"/>
    </row>
    <row r="70" spans="1:16" ht="12.75" customHeight="1" x14ac:dyDescent="0.2">
      <c r="A70" s="104"/>
      <c r="C70" s="205"/>
      <c r="D70" s="205"/>
      <c r="E70" s="205"/>
      <c r="F70" s="205"/>
      <c r="G70" s="205"/>
      <c r="H70" s="205"/>
      <c r="I70" s="205"/>
      <c r="J70" s="205"/>
      <c r="K70" s="205"/>
      <c r="L70" s="205"/>
      <c r="M70" s="205"/>
      <c r="N70" s="205"/>
      <c r="O70" s="205"/>
      <c r="P70" s="205"/>
    </row>
    <row r="71" spans="1:16" ht="12.75" customHeight="1" x14ac:dyDescent="0.2">
      <c r="A71" s="104"/>
      <c r="C71" s="205"/>
      <c r="D71" s="205"/>
      <c r="E71" s="205"/>
      <c r="F71" s="205"/>
      <c r="G71" s="205"/>
      <c r="H71" s="205"/>
      <c r="I71" s="205"/>
      <c r="J71" s="205"/>
      <c r="K71" s="205"/>
      <c r="L71" s="205"/>
      <c r="M71" s="205"/>
      <c r="N71" s="205"/>
      <c r="O71" s="205"/>
      <c r="P71" s="205"/>
    </row>
    <row r="72" spans="1:16" ht="12.75" customHeight="1" x14ac:dyDescent="0.2">
      <c r="A72" s="104"/>
      <c r="C72" s="205"/>
      <c r="D72" s="205"/>
      <c r="E72" s="205"/>
      <c r="F72" s="205"/>
      <c r="G72" s="205"/>
      <c r="H72" s="205"/>
      <c r="I72" s="205"/>
      <c r="J72" s="205"/>
      <c r="K72" s="205"/>
      <c r="L72" s="205"/>
      <c r="M72" s="205"/>
      <c r="N72" s="205"/>
      <c r="O72" s="205"/>
      <c r="P72" s="205"/>
    </row>
    <row r="73" spans="1:16" ht="12.75" customHeight="1" x14ac:dyDescent="0.2">
      <c r="A73" s="104"/>
      <c r="C73" s="205"/>
      <c r="D73" s="205"/>
      <c r="E73" s="205"/>
      <c r="F73" s="205"/>
      <c r="G73" s="205"/>
      <c r="H73" s="205"/>
      <c r="I73" s="205"/>
      <c r="J73" s="205"/>
      <c r="K73" s="205"/>
      <c r="L73" s="205"/>
      <c r="M73" s="205"/>
      <c r="N73" s="205"/>
      <c r="O73" s="205"/>
      <c r="P73" s="205"/>
    </row>
    <row r="74" spans="1:16" ht="12.75" customHeight="1" x14ac:dyDescent="0.2">
      <c r="A74" s="104"/>
      <c r="C74" s="205"/>
      <c r="D74" s="205"/>
      <c r="E74" s="205"/>
      <c r="F74" s="205"/>
      <c r="G74" s="205"/>
      <c r="H74" s="205"/>
      <c r="I74" s="205"/>
      <c r="J74" s="205"/>
      <c r="K74" s="205"/>
      <c r="L74" s="205"/>
      <c r="M74" s="205"/>
      <c r="N74" s="205"/>
      <c r="O74" s="205"/>
      <c r="P74" s="205"/>
    </row>
    <row r="75" spans="1:16" ht="12.75" customHeight="1" x14ac:dyDescent="0.2">
      <c r="A75" s="104"/>
      <c r="C75" s="205"/>
      <c r="D75" s="205"/>
      <c r="E75" s="205"/>
      <c r="F75" s="205"/>
      <c r="G75" s="205"/>
      <c r="H75" s="205"/>
      <c r="I75" s="205"/>
      <c r="J75" s="205"/>
      <c r="K75" s="205"/>
      <c r="L75" s="205"/>
      <c r="M75" s="205"/>
      <c r="N75" s="205"/>
      <c r="O75" s="205"/>
      <c r="P75" s="205"/>
    </row>
    <row r="76" spans="1:16" ht="12.75" customHeight="1" x14ac:dyDescent="0.2">
      <c r="A76" s="104"/>
      <c r="C76" s="205"/>
      <c r="D76" s="205"/>
      <c r="E76" s="205"/>
      <c r="F76" s="205"/>
      <c r="G76" s="205"/>
      <c r="H76" s="205"/>
      <c r="I76" s="205"/>
      <c r="J76" s="205"/>
      <c r="K76" s="205"/>
      <c r="L76" s="205"/>
      <c r="M76" s="205"/>
      <c r="N76" s="205"/>
      <c r="O76" s="205"/>
      <c r="P76" s="205"/>
    </row>
    <row r="77" spans="1:16" ht="12.75" customHeight="1" x14ac:dyDescent="0.2">
      <c r="A77" s="104"/>
      <c r="C77" s="205"/>
      <c r="D77" s="205"/>
      <c r="E77" s="205"/>
      <c r="F77" s="205"/>
      <c r="G77" s="205"/>
      <c r="H77" s="205"/>
      <c r="I77" s="205"/>
      <c r="J77" s="205"/>
      <c r="K77" s="205"/>
      <c r="L77" s="205"/>
      <c r="M77" s="205"/>
      <c r="N77" s="205"/>
      <c r="O77" s="205"/>
      <c r="P77" s="205"/>
    </row>
    <row r="78" spans="1:16" ht="12.75" customHeight="1" x14ac:dyDescent="0.2">
      <c r="A78" s="104"/>
      <c r="C78" s="205"/>
      <c r="D78" s="205"/>
      <c r="E78" s="205"/>
      <c r="F78" s="205"/>
      <c r="G78" s="205"/>
      <c r="H78" s="205"/>
      <c r="I78" s="205"/>
      <c r="J78" s="205"/>
      <c r="K78" s="205"/>
      <c r="L78" s="205"/>
      <c r="M78" s="205"/>
      <c r="N78" s="205"/>
      <c r="O78" s="205"/>
      <c r="P78" s="205"/>
    </row>
    <row r="79" spans="1:16" ht="12.75" customHeight="1" x14ac:dyDescent="0.2">
      <c r="A79" s="104"/>
      <c r="C79" s="205"/>
      <c r="D79" s="205"/>
      <c r="E79" s="205"/>
      <c r="F79" s="205"/>
      <c r="G79" s="205"/>
      <c r="H79" s="205"/>
      <c r="I79" s="205"/>
      <c r="J79" s="205"/>
      <c r="K79" s="205"/>
      <c r="L79" s="205"/>
      <c r="M79" s="205"/>
      <c r="N79" s="205"/>
      <c r="O79" s="205"/>
      <c r="P79" s="205"/>
    </row>
    <row r="80" spans="1:16" ht="12.75" customHeight="1" x14ac:dyDescent="0.2">
      <c r="A80" s="104"/>
      <c r="C80" s="205"/>
      <c r="D80" s="205"/>
      <c r="E80" s="205"/>
      <c r="F80" s="205"/>
      <c r="G80" s="205"/>
      <c r="H80" s="205"/>
      <c r="I80" s="205"/>
      <c r="J80" s="205"/>
      <c r="K80" s="205"/>
      <c r="L80" s="205"/>
      <c r="M80" s="205"/>
      <c r="N80" s="205"/>
      <c r="O80" s="205"/>
      <c r="P80" s="205"/>
    </row>
    <row r="81" spans="1:16" ht="12.75" customHeight="1" x14ac:dyDescent="0.2">
      <c r="A81" s="104"/>
      <c r="C81" s="205"/>
      <c r="D81" s="205"/>
      <c r="E81" s="205"/>
      <c r="F81" s="205"/>
      <c r="G81" s="205"/>
      <c r="H81" s="205"/>
      <c r="I81" s="205"/>
      <c r="J81" s="205"/>
      <c r="K81" s="205"/>
      <c r="L81" s="205"/>
      <c r="M81" s="205"/>
      <c r="N81" s="205"/>
      <c r="O81" s="205"/>
      <c r="P81" s="205"/>
    </row>
    <row r="82" spans="1:16" ht="12.75" customHeight="1" x14ac:dyDescent="0.2">
      <c r="A82" s="104"/>
      <c r="C82" s="205"/>
      <c r="D82" s="205"/>
      <c r="E82" s="205"/>
      <c r="F82" s="205"/>
      <c r="G82" s="205"/>
      <c r="H82" s="205"/>
      <c r="I82" s="205"/>
      <c r="J82" s="205"/>
      <c r="K82" s="205"/>
      <c r="L82" s="205"/>
      <c r="M82" s="205"/>
      <c r="N82" s="205"/>
      <c r="O82" s="205"/>
      <c r="P82" s="205"/>
    </row>
    <row r="83" spans="1:16" ht="12.75" customHeight="1" x14ac:dyDescent="0.2">
      <c r="A83" s="104"/>
      <c r="C83" s="205"/>
      <c r="D83" s="205"/>
      <c r="E83" s="205"/>
      <c r="F83" s="205"/>
      <c r="G83" s="205"/>
      <c r="H83" s="205"/>
      <c r="I83" s="205"/>
      <c r="J83" s="205"/>
      <c r="K83" s="205"/>
      <c r="L83" s="205"/>
      <c r="M83" s="205"/>
      <c r="N83" s="205"/>
      <c r="O83" s="205"/>
      <c r="P83" s="205"/>
    </row>
    <row r="84" spans="1:16" ht="12.75" customHeight="1" x14ac:dyDescent="0.2">
      <c r="A84" s="104"/>
      <c r="C84" s="205"/>
      <c r="D84" s="205"/>
      <c r="E84" s="205"/>
      <c r="F84" s="205"/>
      <c r="G84" s="205"/>
      <c r="H84" s="205"/>
      <c r="I84" s="205"/>
      <c r="J84" s="205"/>
      <c r="K84" s="205"/>
      <c r="L84" s="205"/>
      <c r="M84" s="205"/>
      <c r="N84" s="205"/>
      <c r="O84" s="205"/>
      <c r="P84" s="205"/>
    </row>
    <row r="85" spans="1:16" ht="12.75" customHeight="1" x14ac:dyDescent="0.2">
      <c r="A85" s="104"/>
      <c r="C85" s="205"/>
      <c r="D85" s="205"/>
      <c r="E85" s="205"/>
      <c r="F85" s="205"/>
      <c r="G85" s="205"/>
      <c r="H85" s="205"/>
      <c r="I85" s="205"/>
      <c r="J85" s="205"/>
      <c r="K85" s="205"/>
      <c r="L85" s="205"/>
      <c r="M85" s="205"/>
      <c r="N85" s="205"/>
      <c r="O85" s="205"/>
      <c r="P85" s="205"/>
    </row>
    <row r="86" spans="1:16" ht="12.75" customHeight="1" x14ac:dyDescent="0.2">
      <c r="A86" s="104"/>
      <c r="C86" s="205"/>
      <c r="D86" s="205"/>
      <c r="E86" s="205"/>
      <c r="F86" s="205"/>
      <c r="G86" s="205"/>
      <c r="H86" s="205"/>
      <c r="I86" s="205"/>
      <c r="J86" s="205"/>
      <c r="K86" s="205"/>
      <c r="L86" s="205"/>
      <c r="M86" s="205"/>
      <c r="N86" s="205"/>
      <c r="O86" s="205"/>
      <c r="P86" s="205"/>
    </row>
    <row r="87" spans="1:16" ht="12.75" customHeight="1" x14ac:dyDescent="0.2">
      <c r="A87" s="104"/>
      <c r="C87" s="205"/>
      <c r="D87" s="205"/>
      <c r="E87" s="205"/>
      <c r="F87" s="205"/>
      <c r="G87" s="205"/>
      <c r="H87" s="205"/>
      <c r="I87" s="205"/>
      <c r="J87" s="205"/>
      <c r="K87" s="205"/>
      <c r="L87" s="205"/>
      <c r="M87" s="205"/>
      <c r="N87" s="205"/>
      <c r="O87" s="205"/>
      <c r="P87" s="205"/>
    </row>
    <row r="88" spans="1:16" ht="12.75" customHeight="1" x14ac:dyDescent="0.2">
      <c r="A88" s="104"/>
      <c r="C88" s="205"/>
      <c r="D88" s="205"/>
      <c r="E88" s="205"/>
      <c r="F88" s="205"/>
      <c r="G88" s="205"/>
      <c r="H88" s="205"/>
      <c r="I88" s="205"/>
      <c r="J88" s="205"/>
      <c r="K88" s="205"/>
      <c r="L88" s="205"/>
      <c r="M88" s="205"/>
      <c r="N88" s="205"/>
      <c r="O88" s="205"/>
      <c r="P88" s="205"/>
    </row>
    <row r="89" spans="1:16" ht="12.75" customHeight="1" x14ac:dyDescent="0.2">
      <c r="A89" s="104"/>
      <c r="C89" s="205"/>
      <c r="D89" s="205"/>
      <c r="E89" s="205"/>
      <c r="F89" s="205"/>
      <c r="G89" s="205"/>
      <c r="H89" s="205"/>
      <c r="I89" s="205"/>
      <c r="J89" s="205"/>
      <c r="K89" s="205"/>
      <c r="L89" s="205"/>
      <c r="M89" s="205"/>
      <c r="N89" s="205"/>
      <c r="O89" s="205"/>
      <c r="P89" s="205"/>
    </row>
    <row r="90" spans="1:16" ht="12.75" customHeight="1" x14ac:dyDescent="0.2">
      <c r="A90" s="104"/>
      <c r="C90" s="205"/>
      <c r="D90" s="205"/>
      <c r="E90" s="205"/>
      <c r="F90" s="205"/>
      <c r="G90" s="205"/>
      <c r="H90" s="205"/>
      <c r="I90" s="205"/>
      <c r="J90" s="205"/>
      <c r="K90" s="205"/>
      <c r="L90" s="205"/>
      <c r="M90" s="205"/>
      <c r="N90" s="205"/>
      <c r="O90" s="205"/>
      <c r="P90" s="205"/>
    </row>
    <row r="91" spans="1:16" ht="12.75" customHeight="1" x14ac:dyDescent="0.2">
      <c r="A91" s="104"/>
      <c r="C91" s="205"/>
      <c r="D91" s="205"/>
      <c r="E91" s="205"/>
      <c r="F91" s="205"/>
      <c r="G91" s="205"/>
      <c r="H91" s="205"/>
      <c r="I91" s="205"/>
      <c r="J91" s="205"/>
      <c r="K91" s="205"/>
      <c r="L91" s="205"/>
      <c r="M91" s="205"/>
      <c r="N91" s="205"/>
      <c r="O91" s="205"/>
      <c r="P91" s="205"/>
    </row>
    <row r="92" spans="1:16" ht="12.75" customHeight="1" x14ac:dyDescent="0.2">
      <c r="A92" s="104"/>
      <c r="C92" s="205"/>
      <c r="D92" s="205"/>
      <c r="E92" s="205"/>
      <c r="F92" s="205"/>
      <c r="G92" s="205"/>
      <c r="H92" s="205"/>
      <c r="I92" s="205"/>
      <c r="J92" s="205"/>
      <c r="K92" s="205"/>
      <c r="L92" s="205"/>
      <c r="M92" s="205"/>
      <c r="N92" s="205"/>
      <c r="O92" s="205"/>
      <c r="P92" s="205"/>
    </row>
    <row r="93" spans="1:16" ht="12.75" customHeight="1" x14ac:dyDescent="0.2">
      <c r="A93" s="104"/>
      <c r="C93" s="205"/>
      <c r="D93" s="205"/>
      <c r="E93" s="205"/>
      <c r="F93" s="205"/>
      <c r="G93" s="205"/>
      <c r="H93" s="205"/>
      <c r="I93" s="205"/>
      <c r="J93" s="205"/>
      <c r="K93" s="205"/>
      <c r="L93" s="205"/>
      <c r="M93" s="205"/>
      <c r="N93" s="205"/>
      <c r="O93" s="205"/>
      <c r="P93" s="205"/>
    </row>
    <row r="94" spans="1:16" ht="12.75" customHeight="1" x14ac:dyDescent="0.2">
      <c r="A94" s="104"/>
      <c r="C94" s="205"/>
      <c r="D94" s="205"/>
      <c r="E94" s="205"/>
      <c r="F94" s="205"/>
      <c r="G94" s="205"/>
      <c r="H94" s="205"/>
      <c r="I94" s="205"/>
      <c r="J94" s="205"/>
      <c r="K94" s="205"/>
      <c r="L94" s="205"/>
      <c r="M94" s="205"/>
      <c r="N94" s="205"/>
      <c r="O94" s="205"/>
      <c r="P94" s="205"/>
    </row>
    <row r="95" spans="1:16" ht="12.75" customHeight="1" x14ac:dyDescent="0.2">
      <c r="A95" s="104"/>
      <c r="C95" s="205"/>
      <c r="D95" s="205"/>
      <c r="E95" s="205"/>
      <c r="F95" s="205"/>
      <c r="G95" s="205"/>
      <c r="H95" s="205"/>
      <c r="I95" s="205"/>
      <c r="J95" s="205"/>
      <c r="K95" s="205"/>
      <c r="L95" s="205"/>
      <c r="M95" s="205"/>
      <c r="N95" s="205"/>
      <c r="O95" s="205"/>
      <c r="P95" s="205"/>
    </row>
    <row r="96" spans="1:16" ht="12.75" customHeight="1" x14ac:dyDescent="0.2">
      <c r="A96" s="104"/>
      <c r="C96" s="205"/>
      <c r="D96" s="205"/>
      <c r="E96" s="205"/>
      <c r="F96" s="205"/>
      <c r="G96" s="205"/>
      <c r="H96" s="205"/>
      <c r="I96" s="205"/>
      <c r="J96" s="205"/>
      <c r="K96" s="205"/>
      <c r="L96" s="205"/>
      <c r="M96" s="205"/>
      <c r="N96" s="205"/>
      <c r="O96" s="205"/>
      <c r="P96" s="205"/>
    </row>
    <row r="97" spans="1:16" ht="12.75" customHeight="1" x14ac:dyDescent="0.2">
      <c r="A97" s="104"/>
      <c r="C97" s="205"/>
      <c r="D97" s="205"/>
      <c r="E97" s="205"/>
      <c r="F97" s="205"/>
      <c r="G97" s="205"/>
      <c r="H97" s="205"/>
      <c r="I97" s="205"/>
      <c r="J97" s="205"/>
      <c r="K97" s="205"/>
      <c r="L97" s="205"/>
      <c r="M97" s="205"/>
      <c r="N97" s="205"/>
      <c r="O97" s="205"/>
      <c r="P97" s="205"/>
    </row>
    <row r="98" spans="1:16" ht="12.75" customHeight="1" x14ac:dyDescent="0.2">
      <c r="A98" s="104"/>
      <c r="C98" s="205"/>
      <c r="D98" s="205"/>
      <c r="E98" s="205"/>
      <c r="F98" s="205"/>
      <c r="G98" s="205"/>
      <c r="H98" s="205"/>
      <c r="I98" s="205"/>
      <c r="J98" s="205"/>
      <c r="K98" s="205"/>
      <c r="L98" s="205"/>
      <c r="M98" s="205"/>
      <c r="N98" s="205"/>
      <c r="O98" s="205"/>
      <c r="P98" s="205"/>
    </row>
    <row r="99" spans="1:16" ht="12.75" customHeight="1" x14ac:dyDescent="0.2">
      <c r="A99" s="104"/>
      <c r="C99" s="205"/>
      <c r="D99" s="205"/>
      <c r="E99" s="205"/>
      <c r="F99" s="205"/>
      <c r="G99" s="205"/>
      <c r="H99" s="205"/>
      <c r="I99" s="205"/>
      <c r="J99" s="205"/>
      <c r="K99" s="205"/>
      <c r="L99" s="205"/>
      <c r="M99" s="205"/>
      <c r="N99" s="205"/>
      <c r="O99" s="205"/>
      <c r="P99" s="205"/>
    </row>
    <row r="100" spans="1:16" ht="12.75" customHeight="1" x14ac:dyDescent="0.2">
      <c r="A100" s="104"/>
      <c r="C100" s="205"/>
      <c r="D100" s="205"/>
      <c r="E100" s="205"/>
      <c r="F100" s="205"/>
      <c r="G100" s="205"/>
      <c r="H100" s="205"/>
      <c r="I100" s="205"/>
      <c r="J100" s="205"/>
      <c r="K100" s="205"/>
      <c r="L100" s="205"/>
      <c r="M100" s="205"/>
      <c r="N100" s="205"/>
      <c r="O100" s="205"/>
      <c r="P100" s="205"/>
    </row>
    <row r="101" spans="1:16" ht="12.75" customHeight="1" x14ac:dyDescent="0.2">
      <c r="A101" s="104"/>
      <c r="C101" s="205"/>
      <c r="D101" s="205"/>
      <c r="E101" s="205"/>
      <c r="F101" s="205"/>
      <c r="G101" s="205"/>
      <c r="H101" s="205"/>
      <c r="I101" s="205"/>
      <c r="J101" s="205"/>
      <c r="K101" s="205"/>
      <c r="L101" s="205"/>
      <c r="M101" s="205"/>
      <c r="N101" s="205"/>
      <c r="O101" s="205"/>
      <c r="P101" s="205"/>
    </row>
  </sheetData>
  <mergeCells count="13">
    <mergeCell ref="B3:D3"/>
    <mergeCell ref="E4:F4"/>
    <mergeCell ref="G4:H4"/>
    <mergeCell ref="A1:P1"/>
    <mergeCell ref="A2:P2"/>
    <mergeCell ref="K4:L4"/>
    <mergeCell ref="M3:N3"/>
    <mergeCell ref="I4:J4"/>
    <mergeCell ref="M4:N4"/>
    <mergeCell ref="O4:P4"/>
    <mergeCell ref="C4:D4"/>
    <mergeCell ref="A4:A5"/>
    <mergeCell ref="B4:B5"/>
  </mergeCells>
  <conditionalFormatting sqref="M3">
    <cfRule type="cellIs" dxfId="2" priority="3" operator="lessThan">
      <formula>0</formula>
    </cfRule>
  </conditionalFormatting>
  <printOptions horizontalCentered="1"/>
  <pageMargins left="0.2" right="0.25" top="0.75" bottom="0.75" header="0" footer="0"/>
  <pageSetup paperSize="9" scale="62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0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20" sqref="G20"/>
    </sheetView>
  </sheetViews>
  <sheetFormatPr defaultColWidth="14.42578125" defaultRowHeight="15" customHeight="1" x14ac:dyDescent="0.2"/>
  <cols>
    <col min="1" max="1" width="6" style="106" customWidth="1"/>
    <col min="2" max="2" width="24.42578125" style="106" customWidth="1"/>
    <col min="3" max="3" width="13.140625" style="106" customWidth="1"/>
    <col min="4" max="4" width="14.85546875" style="106" customWidth="1"/>
    <col min="5" max="5" width="13.42578125" style="106" customWidth="1"/>
    <col min="6" max="6" width="14.5703125" style="106" customWidth="1"/>
    <col min="7" max="16384" width="14.42578125" style="106"/>
  </cols>
  <sheetData>
    <row r="1" spans="1:6" ht="15.75" customHeight="1" x14ac:dyDescent="0.2">
      <c r="A1" s="446" t="s">
        <v>1070</v>
      </c>
      <c r="B1" s="370"/>
      <c r="C1" s="370"/>
      <c r="D1" s="370"/>
      <c r="E1" s="370"/>
      <c r="F1" s="370"/>
    </row>
    <row r="2" spans="1:6" ht="12.75" customHeight="1" x14ac:dyDescent="0.2">
      <c r="A2" s="250"/>
      <c r="B2" s="250"/>
      <c r="C2" s="270"/>
      <c r="D2" s="270"/>
      <c r="E2" s="270"/>
      <c r="F2" s="270"/>
    </row>
    <row r="3" spans="1:6" ht="15" customHeight="1" x14ac:dyDescent="0.2">
      <c r="A3" s="251"/>
      <c r="B3" s="483" t="s">
        <v>61</v>
      </c>
      <c r="C3" s="379"/>
      <c r="D3" s="379"/>
      <c r="E3" s="185"/>
      <c r="F3" s="216" t="s">
        <v>235</v>
      </c>
    </row>
    <row r="4" spans="1:6" ht="14.25" customHeight="1" x14ac:dyDescent="0.2">
      <c r="A4" s="393" t="s">
        <v>68</v>
      </c>
      <c r="B4" s="472" t="s">
        <v>2</v>
      </c>
      <c r="C4" s="472" t="s">
        <v>236</v>
      </c>
      <c r="D4" s="485"/>
      <c r="E4" s="371" t="s">
        <v>237</v>
      </c>
      <c r="F4" s="373"/>
    </row>
    <row r="5" spans="1:6" ht="12.75" customHeight="1" x14ac:dyDescent="0.2">
      <c r="A5" s="376"/>
      <c r="B5" s="484"/>
      <c r="C5" s="129" t="s">
        <v>85</v>
      </c>
      <c r="D5" s="110" t="s">
        <v>86</v>
      </c>
      <c r="E5" s="129" t="s">
        <v>85</v>
      </c>
      <c r="F5" s="129" t="s">
        <v>86</v>
      </c>
    </row>
    <row r="6" spans="1:6" ht="12.75" customHeight="1" x14ac:dyDescent="0.2">
      <c r="A6" s="162">
        <v>1</v>
      </c>
      <c r="B6" s="130" t="s">
        <v>7</v>
      </c>
      <c r="C6" s="130">
        <v>17390</v>
      </c>
      <c r="D6" s="130">
        <v>38229.780000000013</v>
      </c>
      <c r="E6" s="130">
        <v>26069</v>
      </c>
      <c r="F6" s="130">
        <v>50039.309999999983</v>
      </c>
    </row>
    <row r="7" spans="1:6" ht="12.75" customHeight="1" x14ac:dyDescent="0.2">
      <c r="A7" s="162">
        <v>2</v>
      </c>
      <c r="B7" s="130" t="s">
        <v>8</v>
      </c>
      <c r="C7" s="130">
        <v>32943</v>
      </c>
      <c r="D7" s="130">
        <v>58799.140000000007</v>
      </c>
      <c r="E7" s="130">
        <v>52621</v>
      </c>
      <c r="F7" s="130">
        <v>90873.10000000002</v>
      </c>
    </row>
    <row r="8" spans="1:6" ht="12.75" customHeight="1" x14ac:dyDescent="0.2">
      <c r="A8" s="162">
        <v>3</v>
      </c>
      <c r="B8" s="130" t="s">
        <v>9</v>
      </c>
      <c r="C8" s="130">
        <v>3993</v>
      </c>
      <c r="D8" s="130">
        <v>5642.1099999999988</v>
      </c>
      <c r="E8" s="130">
        <v>4162</v>
      </c>
      <c r="F8" s="130">
        <v>4951.5100000000011</v>
      </c>
    </row>
    <row r="9" spans="1:6" ht="12.75" customHeight="1" x14ac:dyDescent="0.2">
      <c r="A9" s="162">
        <v>4</v>
      </c>
      <c r="B9" s="130" t="s">
        <v>10</v>
      </c>
      <c r="C9" s="130">
        <v>15471</v>
      </c>
      <c r="D9" s="130">
        <v>35002.060000000012</v>
      </c>
      <c r="E9" s="130">
        <v>18312</v>
      </c>
      <c r="F9" s="130">
        <v>39000.680000000008</v>
      </c>
    </row>
    <row r="10" spans="1:6" ht="12.75" customHeight="1" x14ac:dyDescent="0.2">
      <c r="A10" s="162">
        <v>5</v>
      </c>
      <c r="B10" s="130" t="s">
        <v>11</v>
      </c>
      <c r="C10" s="130">
        <v>49292</v>
      </c>
      <c r="D10" s="130">
        <v>76083.999999999971</v>
      </c>
      <c r="E10" s="130">
        <v>60450</v>
      </c>
      <c r="F10" s="130">
        <v>102539.61</v>
      </c>
    </row>
    <row r="11" spans="1:6" ht="12.75" customHeight="1" x14ac:dyDescent="0.2">
      <c r="A11" s="162">
        <v>6</v>
      </c>
      <c r="B11" s="130" t="s">
        <v>12</v>
      </c>
      <c r="C11" s="130">
        <v>15687</v>
      </c>
      <c r="D11" s="130">
        <v>28016.809999999994</v>
      </c>
      <c r="E11" s="130">
        <v>10449</v>
      </c>
      <c r="F11" s="130">
        <v>20324.040000000005</v>
      </c>
    </row>
    <row r="12" spans="1:6" ht="12.75" customHeight="1" x14ac:dyDescent="0.2">
      <c r="A12" s="162">
        <v>7</v>
      </c>
      <c r="B12" s="130" t="s">
        <v>13</v>
      </c>
      <c r="C12" s="130">
        <v>311</v>
      </c>
      <c r="D12" s="130">
        <v>1095.9300000000003</v>
      </c>
      <c r="E12" s="130">
        <v>98</v>
      </c>
      <c r="F12" s="130">
        <v>613.64999999999986</v>
      </c>
    </row>
    <row r="13" spans="1:6" ht="12.75" customHeight="1" x14ac:dyDescent="0.2">
      <c r="A13" s="162">
        <v>8</v>
      </c>
      <c r="B13" s="130" t="s">
        <v>971</v>
      </c>
      <c r="C13" s="130">
        <v>941</v>
      </c>
      <c r="D13" s="130">
        <v>1893.4199999999994</v>
      </c>
      <c r="E13" s="130">
        <v>374</v>
      </c>
      <c r="F13" s="130">
        <v>809.15999999999974</v>
      </c>
    </row>
    <row r="14" spans="1:6" ht="12.75" customHeight="1" x14ac:dyDescent="0.2">
      <c r="A14" s="162">
        <v>9</v>
      </c>
      <c r="B14" s="130" t="s">
        <v>14</v>
      </c>
      <c r="C14" s="130">
        <v>24232</v>
      </c>
      <c r="D14" s="130">
        <v>44367.689999999981</v>
      </c>
      <c r="E14" s="130">
        <v>16161</v>
      </c>
      <c r="F14" s="130">
        <v>28842.160000000007</v>
      </c>
    </row>
    <row r="15" spans="1:6" ht="12.75" customHeight="1" x14ac:dyDescent="0.2">
      <c r="A15" s="162">
        <v>10</v>
      </c>
      <c r="B15" s="130" t="s">
        <v>15</v>
      </c>
      <c r="C15" s="130">
        <v>167549</v>
      </c>
      <c r="D15" s="130">
        <v>456340.08</v>
      </c>
      <c r="E15" s="130">
        <v>122189</v>
      </c>
      <c r="F15" s="130">
        <v>372169.9699999998</v>
      </c>
    </row>
    <row r="16" spans="1:6" ht="12.75" customHeight="1" x14ac:dyDescent="0.2">
      <c r="A16" s="162">
        <v>11</v>
      </c>
      <c r="B16" s="130" t="s">
        <v>16</v>
      </c>
      <c r="C16" s="130">
        <v>9999</v>
      </c>
      <c r="D16" s="130">
        <v>17382.540000000005</v>
      </c>
      <c r="E16" s="130">
        <v>4764</v>
      </c>
      <c r="F16" s="130">
        <v>9499.7800000000025</v>
      </c>
    </row>
    <row r="17" spans="1:6" ht="12.75" customHeight="1" x14ac:dyDescent="0.2">
      <c r="A17" s="162">
        <v>12</v>
      </c>
      <c r="B17" s="130" t="s">
        <v>17</v>
      </c>
      <c r="C17" s="130">
        <v>35314</v>
      </c>
      <c r="D17" s="130">
        <v>58681.94999999999</v>
      </c>
      <c r="E17" s="130">
        <v>27493</v>
      </c>
      <c r="F17" s="130">
        <v>59869.689999999995</v>
      </c>
    </row>
    <row r="18" spans="1:6" ht="12.75" customHeight="1" x14ac:dyDescent="0.2">
      <c r="A18" s="153"/>
      <c r="B18" s="137" t="s">
        <v>18</v>
      </c>
      <c r="C18" s="137">
        <f t="shared" ref="C18:F18" si="0">SUM(C6:C17)</f>
        <v>373122</v>
      </c>
      <c r="D18" s="137">
        <f t="shared" si="0"/>
        <v>821535.51</v>
      </c>
      <c r="E18" s="137">
        <f t="shared" si="0"/>
        <v>343142</v>
      </c>
      <c r="F18" s="137">
        <f t="shared" si="0"/>
        <v>779532.6599999998</v>
      </c>
    </row>
    <row r="19" spans="1:6" ht="12.75" customHeight="1" x14ac:dyDescent="0.2">
      <c r="A19" s="162">
        <v>13</v>
      </c>
      <c r="B19" s="130" t="s">
        <v>19</v>
      </c>
      <c r="C19" s="130">
        <v>23429</v>
      </c>
      <c r="D19" s="130">
        <v>19477.46</v>
      </c>
      <c r="E19" s="130">
        <v>21253</v>
      </c>
      <c r="F19" s="130">
        <v>19323.230000000003</v>
      </c>
    </row>
    <row r="20" spans="1:6" ht="12.75" customHeight="1" x14ac:dyDescent="0.2">
      <c r="A20" s="162">
        <v>14</v>
      </c>
      <c r="B20" s="130" t="s">
        <v>20</v>
      </c>
      <c r="C20" s="130">
        <v>37267</v>
      </c>
      <c r="D20" s="130">
        <v>18124.809999999994</v>
      </c>
      <c r="E20" s="130">
        <v>28394</v>
      </c>
      <c r="F20" s="130">
        <v>12836.509999999995</v>
      </c>
    </row>
    <row r="21" spans="1:6" ht="12.75" customHeight="1" x14ac:dyDescent="0.2">
      <c r="A21" s="162">
        <v>15</v>
      </c>
      <c r="B21" s="130" t="s">
        <v>21</v>
      </c>
      <c r="C21" s="130">
        <v>59</v>
      </c>
      <c r="D21" s="130">
        <v>71.63</v>
      </c>
      <c r="E21" s="130">
        <v>4</v>
      </c>
      <c r="F21" s="130">
        <v>2.6100000000000003</v>
      </c>
    </row>
    <row r="22" spans="1:6" ht="12.75" customHeight="1" x14ac:dyDescent="0.2">
      <c r="A22" s="162">
        <v>16</v>
      </c>
      <c r="B22" s="130" t="s">
        <v>22</v>
      </c>
      <c r="C22" s="130">
        <v>0</v>
      </c>
      <c r="D22" s="130">
        <v>0</v>
      </c>
      <c r="E22" s="130">
        <v>0</v>
      </c>
      <c r="F22" s="130">
        <v>0</v>
      </c>
    </row>
    <row r="23" spans="1:6" ht="12.75" customHeight="1" x14ac:dyDescent="0.2">
      <c r="A23" s="162">
        <v>17</v>
      </c>
      <c r="B23" s="130" t="s">
        <v>23</v>
      </c>
      <c r="C23" s="130">
        <v>63</v>
      </c>
      <c r="D23" s="130">
        <v>157.57999999999998</v>
      </c>
      <c r="E23" s="130">
        <v>10</v>
      </c>
      <c r="F23" s="130">
        <v>42.650000000000006</v>
      </c>
    </row>
    <row r="24" spans="1:6" ht="12.75" customHeight="1" x14ac:dyDescent="0.2">
      <c r="A24" s="162">
        <v>18</v>
      </c>
      <c r="B24" s="130" t="s">
        <v>24</v>
      </c>
      <c r="C24" s="130">
        <v>0</v>
      </c>
      <c r="D24" s="130">
        <v>0</v>
      </c>
      <c r="E24" s="130">
        <v>0</v>
      </c>
      <c r="F24" s="130">
        <v>0</v>
      </c>
    </row>
    <row r="25" spans="1:6" ht="12.75" customHeight="1" x14ac:dyDescent="0.2">
      <c r="A25" s="162">
        <v>19</v>
      </c>
      <c r="B25" s="130" t="s">
        <v>25</v>
      </c>
      <c r="C25" s="130">
        <v>218</v>
      </c>
      <c r="D25" s="130">
        <v>401.94999999999993</v>
      </c>
      <c r="E25" s="130">
        <v>75</v>
      </c>
      <c r="F25" s="130">
        <v>122.86999999999999</v>
      </c>
    </row>
    <row r="26" spans="1:6" ht="12.75" customHeight="1" x14ac:dyDescent="0.2">
      <c r="A26" s="162">
        <v>20</v>
      </c>
      <c r="B26" s="130" t="s">
        <v>26</v>
      </c>
      <c r="C26" s="130">
        <v>1266</v>
      </c>
      <c r="D26" s="130">
        <v>4866.0499999999975</v>
      </c>
      <c r="E26" s="130">
        <v>1210</v>
      </c>
      <c r="F26" s="130">
        <v>4828.6099999999988</v>
      </c>
    </row>
    <row r="27" spans="1:6" ht="12.75" customHeight="1" x14ac:dyDescent="0.2">
      <c r="A27" s="162">
        <v>21</v>
      </c>
      <c r="B27" s="130" t="s">
        <v>27</v>
      </c>
      <c r="C27" s="130">
        <v>14471</v>
      </c>
      <c r="D27" s="130">
        <v>45738.109999999979</v>
      </c>
      <c r="E27" s="130">
        <v>9759</v>
      </c>
      <c r="F27" s="130">
        <v>42044.609999999986</v>
      </c>
    </row>
    <row r="28" spans="1:6" ht="12.75" customHeight="1" x14ac:dyDescent="0.2">
      <c r="A28" s="162">
        <v>22</v>
      </c>
      <c r="B28" s="130" t="s">
        <v>28</v>
      </c>
      <c r="C28" s="130">
        <v>4606</v>
      </c>
      <c r="D28" s="130">
        <v>8809.9499999999989</v>
      </c>
      <c r="E28" s="130">
        <v>3108</v>
      </c>
      <c r="F28" s="130">
        <v>5918.5999999999985</v>
      </c>
    </row>
    <row r="29" spans="1:6" ht="12.75" customHeight="1" x14ac:dyDescent="0.2">
      <c r="A29" s="162">
        <v>23</v>
      </c>
      <c r="B29" s="130" t="s">
        <v>29</v>
      </c>
      <c r="C29" s="130">
        <v>40337</v>
      </c>
      <c r="D29" s="130">
        <v>18439.749999999993</v>
      </c>
      <c r="E29" s="130">
        <v>35423</v>
      </c>
      <c r="F29" s="130">
        <v>13873.749999999998</v>
      </c>
    </row>
    <row r="30" spans="1:6" ht="12.75" customHeight="1" x14ac:dyDescent="0.2">
      <c r="A30" s="162">
        <v>24</v>
      </c>
      <c r="B30" s="130" t="s">
        <v>30</v>
      </c>
      <c r="C30" s="130">
        <v>274071</v>
      </c>
      <c r="D30" s="130">
        <v>62841.509999999987</v>
      </c>
      <c r="E30" s="130">
        <v>158010</v>
      </c>
      <c r="F30" s="130">
        <v>40047.490000000005</v>
      </c>
    </row>
    <row r="31" spans="1:6" ht="12.75" customHeight="1" x14ac:dyDescent="0.2">
      <c r="A31" s="162">
        <v>25</v>
      </c>
      <c r="B31" s="130" t="s">
        <v>31</v>
      </c>
      <c r="C31" s="130">
        <v>10</v>
      </c>
      <c r="D31" s="130">
        <v>85.4</v>
      </c>
      <c r="E31" s="130">
        <v>3</v>
      </c>
      <c r="F31" s="130">
        <v>36.5</v>
      </c>
    </row>
    <row r="32" spans="1:6" ht="12.75" customHeight="1" x14ac:dyDescent="0.2">
      <c r="A32" s="162">
        <v>26</v>
      </c>
      <c r="B32" s="130" t="s">
        <v>32</v>
      </c>
      <c r="C32" s="130">
        <v>32</v>
      </c>
      <c r="D32" s="130">
        <v>254.49</v>
      </c>
      <c r="E32" s="130">
        <v>2</v>
      </c>
      <c r="F32" s="130">
        <v>0.1</v>
      </c>
    </row>
    <row r="33" spans="1:6" ht="12.75" customHeight="1" x14ac:dyDescent="0.2">
      <c r="A33" s="162">
        <v>27</v>
      </c>
      <c r="B33" s="130" t="s">
        <v>33</v>
      </c>
      <c r="C33" s="130">
        <v>72</v>
      </c>
      <c r="D33" s="130">
        <v>819.16000000000008</v>
      </c>
      <c r="E33" s="130">
        <v>0</v>
      </c>
      <c r="F33" s="130">
        <v>0</v>
      </c>
    </row>
    <row r="34" spans="1:6" ht="12.75" customHeight="1" x14ac:dyDescent="0.2">
      <c r="A34" s="162">
        <v>28</v>
      </c>
      <c r="B34" s="130" t="s">
        <v>34</v>
      </c>
      <c r="C34" s="130">
        <v>129381</v>
      </c>
      <c r="D34" s="130">
        <v>53541.09</v>
      </c>
      <c r="E34" s="130">
        <v>86921</v>
      </c>
      <c r="F34" s="130">
        <v>50665.540000000008</v>
      </c>
    </row>
    <row r="35" spans="1:6" ht="12.75" customHeight="1" x14ac:dyDescent="0.2">
      <c r="A35" s="162">
        <v>29</v>
      </c>
      <c r="B35" s="130" t="s">
        <v>35</v>
      </c>
      <c r="C35" s="130">
        <v>0</v>
      </c>
      <c r="D35" s="130">
        <v>0</v>
      </c>
      <c r="E35" s="130">
        <v>0</v>
      </c>
      <c r="F35" s="130">
        <v>0</v>
      </c>
    </row>
    <row r="36" spans="1:6" ht="12.75" customHeight="1" x14ac:dyDescent="0.2">
      <c r="A36" s="162">
        <v>30</v>
      </c>
      <c r="B36" s="130" t="s">
        <v>36</v>
      </c>
      <c r="C36" s="130">
        <v>28268</v>
      </c>
      <c r="D36" s="130">
        <v>9418.8900000000012</v>
      </c>
      <c r="E36" s="130">
        <v>16233</v>
      </c>
      <c r="F36" s="130">
        <v>6655.55</v>
      </c>
    </row>
    <row r="37" spans="1:6" ht="12.75" customHeight="1" x14ac:dyDescent="0.2">
      <c r="A37" s="162">
        <v>31</v>
      </c>
      <c r="B37" s="130" t="s">
        <v>37</v>
      </c>
      <c r="C37" s="130">
        <v>11</v>
      </c>
      <c r="D37" s="130">
        <v>24.23</v>
      </c>
      <c r="E37" s="130">
        <v>0</v>
      </c>
      <c r="F37" s="130">
        <v>0</v>
      </c>
    </row>
    <row r="38" spans="1:6" ht="12.75" customHeight="1" x14ac:dyDescent="0.2">
      <c r="A38" s="162">
        <v>32</v>
      </c>
      <c r="B38" s="130" t="s">
        <v>38</v>
      </c>
      <c r="C38" s="130">
        <v>0</v>
      </c>
      <c r="D38" s="130">
        <v>0</v>
      </c>
      <c r="E38" s="130">
        <v>0</v>
      </c>
      <c r="F38" s="130">
        <v>0</v>
      </c>
    </row>
    <row r="39" spans="1:6" ht="12.75" customHeight="1" x14ac:dyDescent="0.2">
      <c r="A39" s="162">
        <v>33</v>
      </c>
      <c r="B39" s="130" t="s">
        <v>39</v>
      </c>
      <c r="C39" s="130">
        <v>5</v>
      </c>
      <c r="D39" s="130">
        <v>15.99</v>
      </c>
      <c r="E39" s="130">
        <v>14</v>
      </c>
      <c r="F39" s="130">
        <v>14.29</v>
      </c>
    </row>
    <row r="40" spans="1:6" ht="12.75" customHeight="1" x14ac:dyDescent="0.2">
      <c r="A40" s="162">
        <v>34</v>
      </c>
      <c r="B40" s="130" t="s">
        <v>40</v>
      </c>
      <c r="C40" s="130">
        <v>17819</v>
      </c>
      <c r="D40" s="130">
        <v>9150.8299999999981</v>
      </c>
      <c r="E40" s="130">
        <v>11762</v>
      </c>
      <c r="F40" s="130">
        <v>4654.5200000000004</v>
      </c>
    </row>
    <row r="41" spans="1:6" ht="12.75" customHeight="1" x14ac:dyDescent="0.2">
      <c r="A41" s="153"/>
      <c r="B41" s="137" t="s">
        <v>106</v>
      </c>
      <c r="C41" s="137">
        <f t="shared" ref="C41:F41" si="1">SUM(C19:C40)</f>
        <v>571385</v>
      </c>
      <c r="D41" s="137">
        <f t="shared" si="1"/>
        <v>252238.87999999992</v>
      </c>
      <c r="E41" s="137">
        <f t="shared" si="1"/>
        <v>372181</v>
      </c>
      <c r="F41" s="137">
        <f t="shared" si="1"/>
        <v>201067.43</v>
      </c>
    </row>
    <row r="42" spans="1:6" ht="12.75" customHeight="1" x14ac:dyDescent="0.2">
      <c r="A42" s="153"/>
      <c r="B42" s="137" t="s">
        <v>42</v>
      </c>
      <c r="C42" s="189">
        <f t="shared" ref="C42:F42" si="2">C41+C18</f>
        <v>944507</v>
      </c>
      <c r="D42" s="189">
        <f t="shared" si="2"/>
        <v>1073774.3899999999</v>
      </c>
      <c r="E42" s="189">
        <f t="shared" si="2"/>
        <v>715323</v>
      </c>
      <c r="F42" s="189">
        <f t="shared" si="2"/>
        <v>980600.08999999985</v>
      </c>
    </row>
    <row r="43" spans="1:6" ht="12.75" customHeight="1" x14ac:dyDescent="0.2">
      <c r="A43" s="162">
        <v>35</v>
      </c>
      <c r="B43" s="130" t="s">
        <v>43</v>
      </c>
      <c r="C43" s="130">
        <v>25032</v>
      </c>
      <c r="D43" s="130">
        <v>34671.209999999992</v>
      </c>
      <c r="E43" s="130">
        <v>10062</v>
      </c>
      <c r="F43" s="130">
        <v>13133.42</v>
      </c>
    </row>
    <row r="44" spans="1:6" ht="12.75" customHeight="1" x14ac:dyDescent="0.2">
      <c r="A44" s="162">
        <v>36</v>
      </c>
      <c r="B44" s="130" t="s">
        <v>44</v>
      </c>
      <c r="C44" s="130">
        <v>72057</v>
      </c>
      <c r="D44" s="130">
        <v>68268.330000000016</v>
      </c>
      <c r="E44" s="130">
        <v>138008</v>
      </c>
      <c r="F44" s="130">
        <v>146217.07000000007</v>
      </c>
    </row>
    <row r="45" spans="1:6" ht="12.75" customHeight="1" x14ac:dyDescent="0.2">
      <c r="A45" s="153"/>
      <c r="B45" s="137" t="s">
        <v>45</v>
      </c>
      <c r="C45" s="137">
        <f t="shared" ref="C45:F45" si="3">SUM(C43:C44)</f>
        <v>97089</v>
      </c>
      <c r="D45" s="137">
        <f t="shared" si="3"/>
        <v>102939.54000000001</v>
      </c>
      <c r="E45" s="137">
        <f t="shared" si="3"/>
        <v>148070</v>
      </c>
      <c r="F45" s="137">
        <f t="shared" si="3"/>
        <v>159350.49000000008</v>
      </c>
    </row>
    <row r="46" spans="1:6" ht="12.75" customHeight="1" x14ac:dyDescent="0.2">
      <c r="A46" s="162">
        <v>37</v>
      </c>
      <c r="B46" s="130" t="s">
        <v>46</v>
      </c>
      <c r="C46" s="130">
        <v>422469</v>
      </c>
      <c r="D46" s="130">
        <v>214857</v>
      </c>
      <c r="E46" s="130">
        <v>809138</v>
      </c>
      <c r="F46" s="130">
        <v>458873</v>
      </c>
    </row>
    <row r="47" spans="1:6" ht="12.75" customHeight="1" x14ac:dyDescent="0.2">
      <c r="A47" s="153"/>
      <c r="B47" s="137" t="s">
        <v>47</v>
      </c>
      <c r="C47" s="137">
        <f t="shared" ref="C47:F47" si="4">C46</f>
        <v>422469</v>
      </c>
      <c r="D47" s="137">
        <f t="shared" si="4"/>
        <v>214857</v>
      </c>
      <c r="E47" s="137">
        <f t="shared" si="4"/>
        <v>809138</v>
      </c>
      <c r="F47" s="137">
        <f t="shared" si="4"/>
        <v>458873</v>
      </c>
    </row>
    <row r="48" spans="1:6" ht="12.75" customHeight="1" x14ac:dyDescent="0.2">
      <c r="A48" s="162">
        <v>38</v>
      </c>
      <c r="B48" s="130" t="s">
        <v>48</v>
      </c>
      <c r="C48" s="130">
        <v>2545</v>
      </c>
      <c r="D48" s="130">
        <v>9509.1800000000021</v>
      </c>
      <c r="E48" s="130">
        <v>2143</v>
      </c>
      <c r="F48" s="130">
        <v>8147.16</v>
      </c>
    </row>
    <row r="49" spans="1:6" ht="12.75" customHeight="1" x14ac:dyDescent="0.2">
      <c r="A49" s="271">
        <v>39</v>
      </c>
      <c r="B49" s="135" t="s">
        <v>49</v>
      </c>
      <c r="C49" s="135">
        <v>8584</v>
      </c>
      <c r="D49" s="135">
        <v>3147.34</v>
      </c>
      <c r="E49" s="135">
        <v>4853</v>
      </c>
      <c r="F49" s="135">
        <v>1626.08</v>
      </c>
    </row>
    <row r="50" spans="1:6" ht="12.75" customHeight="1" x14ac:dyDescent="0.2">
      <c r="A50" s="162">
        <v>40</v>
      </c>
      <c r="B50" s="130" t="s">
        <v>50</v>
      </c>
      <c r="C50" s="130">
        <v>48761</v>
      </c>
      <c r="D50" s="130">
        <v>11525.2</v>
      </c>
      <c r="E50" s="130">
        <v>45855</v>
      </c>
      <c r="F50" s="130">
        <v>10551.18</v>
      </c>
    </row>
    <row r="51" spans="1:6" ht="12.75" customHeight="1" x14ac:dyDescent="0.2">
      <c r="A51" s="271">
        <v>41</v>
      </c>
      <c r="B51" s="130" t="s">
        <v>51</v>
      </c>
      <c r="C51" s="130">
        <v>11389</v>
      </c>
      <c r="D51" s="130">
        <v>2127.4699999999998</v>
      </c>
      <c r="E51" s="130">
        <v>10600</v>
      </c>
      <c r="F51" s="130">
        <v>1993.5299999999997</v>
      </c>
    </row>
    <row r="52" spans="1:6" ht="12.75" customHeight="1" x14ac:dyDescent="0.2">
      <c r="A52" s="162">
        <v>42</v>
      </c>
      <c r="B52" s="130" t="s">
        <v>52</v>
      </c>
      <c r="C52" s="130">
        <v>69542</v>
      </c>
      <c r="D52" s="130">
        <v>24266.939999999995</v>
      </c>
      <c r="E52" s="130">
        <v>63095</v>
      </c>
      <c r="F52" s="130">
        <v>20743.480000000003</v>
      </c>
    </row>
    <row r="53" spans="1:6" ht="12.75" customHeight="1" x14ac:dyDescent="0.2">
      <c r="A53" s="271">
        <v>43</v>
      </c>
      <c r="B53" s="130" t="s">
        <v>1012</v>
      </c>
      <c r="C53" s="130">
        <v>304</v>
      </c>
      <c r="D53" s="130">
        <v>245.98999999999998</v>
      </c>
      <c r="E53" s="130">
        <v>111</v>
      </c>
      <c r="F53" s="130">
        <v>85.009999999999991</v>
      </c>
    </row>
    <row r="54" spans="1:6" ht="12.75" customHeight="1" x14ac:dyDescent="0.2">
      <c r="A54" s="162">
        <v>44</v>
      </c>
      <c r="B54" s="130" t="s">
        <v>53</v>
      </c>
      <c r="C54" s="130">
        <v>14943</v>
      </c>
      <c r="D54" s="130">
        <v>4331.329999999999</v>
      </c>
      <c r="E54" s="130">
        <v>11341</v>
      </c>
      <c r="F54" s="130">
        <v>3359.81</v>
      </c>
    </row>
    <row r="55" spans="1:6" ht="12.75" customHeight="1" x14ac:dyDescent="0.2">
      <c r="A55" s="271">
        <v>45</v>
      </c>
      <c r="B55" s="130" t="s">
        <v>54</v>
      </c>
      <c r="C55" s="130">
        <v>33586</v>
      </c>
      <c r="D55" s="130">
        <v>9205.27</v>
      </c>
      <c r="E55" s="130">
        <v>20293</v>
      </c>
      <c r="F55" s="130">
        <v>5174.1099999999997</v>
      </c>
    </row>
    <row r="56" spans="1:6" ht="12.75" customHeight="1" x14ac:dyDescent="0.2">
      <c r="A56" s="162">
        <v>46</v>
      </c>
      <c r="B56" s="130" t="s">
        <v>55</v>
      </c>
      <c r="C56" s="130">
        <v>29573</v>
      </c>
      <c r="D56" s="130">
        <v>9037.2599999999984</v>
      </c>
      <c r="E56" s="130">
        <v>15090</v>
      </c>
      <c r="F56" s="130">
        <v>5012.1499999999996</v>
      </c>
    </row>
    <row r="57" spans="1:6" ht="12.75" customHeight="1" x14ac:dyDescent="0.2">
      <c r="A57" s="153"/>
      <c r="B57" s="137" t="s">
        <v>56</v>
      </c>
      <c r="C57" s="137">
        <f>SUM(C48:C56)</f>
        <v>219227</v>
      </c>
      <c r="D57" s="137">
        <f t="shared" ref="D57:F57" si="5">SUM(D48:D56)</f>
        <v>73395.98</v>
      </c>
      <c r="E57" s="137">
        <f t="shared" si="5"/>
        <v>173381</v>
      </c>
      <c r="F57" s="137">
        <f t="shared" si="5"/>
        <v>56692.51</v>
      </c>
    </row>
    <row r="58" spans="1:6" ht="12.75" customHeight="1" x14ac:dyDescent="0.2">
      <c r="A58" s="129"/>
      <c r="B58" s="189" t="s">
        <v>6</v>
      </c>
      <c r="C58" s="137">
        <f t="shared" ref="C58:F58" si="6">C57+C47+C45+C42</f>
        <v>1683292</v>
      </c>
      <c r="D58" s="137">
        <f t="shared" si="6"/>
        <v>1464966.91</v>
      </c>
      <c r="E58" s="137">
        <f t="shared" si="6"/>
        <v>1845912</v>
      </c>
      <c r="F58" s="137">
        <f t="shared" si="6"/>
        <v>1655516.0899999999</v>
      </c>
    </row>
    <row r="59" spans="1:6" ht="12.75" customHeight="1" x14ac:dyDescent="0.2">
      <c r="A59" s="82"/>
      <c r="B59" s="82"/>
      <c r="C59" s="185"/>
      <c r="D59" s="186" t="s">
        <v>1069</v>
      </c>
      <c r="E59" s="185"/>
      <c r="F59" s="185"/>
    </row>
    <row r="60" spans="1:6" ht="12.75" customHeight="1" x14ac:dyDescent="0.2">
      <c r="A60" s="82"/>
      <c r="B60" s="82"/>
      <c r="C60" s="185"/>
      <c r="D60" s="185"/>
      <c r="E60" s="185"/>
      <c r="F60" s="185"/>
    </row>
    <row r="61" spans="1:6" ht="12.75" customHeight="1" x14ac:dyDescent="0.2">
      <c r="A61" s="82"/>
      <c r="B61" s="82"/>
      <c r="C61" s="252"/>
      <c r="D61" s="252"/>
      <c r="E61" s="252"/>
      <c r="F61" s="252"/>
    </row>
    <row r="62" spans="1:6" ht="12.75" customHeight="1" x14ac:dyDescent="0.2">
      <c r="A62" s="82"/>
      <c r="B62" s="82"/>
      <c r="C62" s="185"/>
      <c r="D62" s="185"/>
      <c r="E62" s="185"/>
      <c r="F62" s="185"/>
    </row>
    <row r="63" spans="1:6" ht="12.75" customHeight="1" x14ac:dyDescent="0.2">
      <c r="A63" s="82"/>
      <c r="B63" s="82"/>
      <c r="C63" s="187"/>
      <c r="D63" s="187"/>
      <c r="E63" s="187"/>
      <c r="F63" s="187"/>
    </row>
    <row r="64" spans="1:6" ht="12.75" customHeight="1" x14ac:dyDescent="0.2">
      <c r="A64" s="82"/>
      <c r="B64" s="82"/>
      <c r="C64" s="185"/>
      <c r="D64" s="185"/>
      <c r="E64" s="185"/>
      <c r="F64" s="185"/>
    </row>
    <row r="65" spans="1:6" ht="12.75" customHeight="1" x14ac:dyDescent="0.2">
      <c r="A65" s="82"/>
      <c r="B65" s="82"/>
      <c r="C65" s="185"/>
      <c r="D65" s="185"/>
      <c r="E65" s="185"/>
      <c r="F65" s="185"/>
    </row>
    <row r="66" spans="1:6" ht="12.75" customHeight="1" x14ac:dyDescent="0.2">
      <c r="A66" s="82"/>
      <c r="B66" s="82"/>
      <c r="C66" s="185"/>
      <c r="D66" s="185"/>
      <c r="E66" s="185"/>
      <c r="F66" s="185"/>
    </row>
    <row r="67" spans="1:6" ht="12.75" customHeight="1" x14ac:dyDescent="0.2">
      <c r="A67" s="82"/>
      <c r="B67" s="82"/>
      <c r="C67" s="185"/>
      <c r="D67" s="185"/>
      <c r="E67" s="185"/>
      <c r="F67" s="185"/>
    </row>
    <row r="68" spans="1:6" ht="12.75" customHeight="1" x14ac:dyDescent="0.2">
      <c r="A68" s="82"/>
      <c r="B68" s="82"/>
      <c r="C68" s="185"/>
      <c r="D68" s="185"/>
      <c r="E68" s="185"/>
      <c r="F68" s="185"/>
    </row>
    <row r="69" spans="1:6" ht="12.75" customHeight="1" x14ac:dyDescent="0.2">
      <c r="A69" s="82"/>
      <c r="B69" s="82"/>
      <c r="C69" s="185"/>
      <c r="D69" s="185"/>
      <c r="E69" s="185"/>
      <c r="F69" s="185"/>
    </row>
    <row r="70" spans="1:6" ht="12.75" customHeight="1" x14ac:dyDescent="0.2">
      <c r="A70" s="82"/>
      <c r="B70" s="82"/>
      <c r="C70" s="185"/>
      <c r="D70" s="185"/>
      <c r="E70" s="185"/>
      <c r="F70" s="185"/>
    </row>
    <row r="71" spans="1:6" ht="12.75" customHeight="1" x14ac:dyDescent="0.2">
      <c r="A71" s="82"/>
      <c r="B71" s="82"/>
      <c r="C71" s="185"/>
      <c r="D71" s="185"/>
      <c r="E71" s="185"/>
      <c r="F71" s="185"/>
    </row>
    <row r="72" spans="1:6" ht="12.75" customHeight="1" x14ac:dyDescent="0.2">
      <c r="A72" s="82"/>
      <c r="B72" s="82"/>
      <c r="C72" s="185"/>
      <c r="D72" s="185"/>
      <c r="E72" s="185"/>
      <c r="F72" s="185"/>
    </row>
    <row r="73" spans="1:6" ht="12.75" customHeight="1" x14ac:dyDescent="0.2">
      <c r="A73" s="82"/>
      <c r="B73" s="82"/>
      <c r="C73" s="185"/>
      <c r="D73" s="185"/>
      <c r="E73" s="185"/>
      <c r="F73" s="185"/>
    </row>
    <row r="74" spans="1:6" ht="12.75" customHeight="1" x14ac:dyDescent="0.2">
      <c r="A74" s="82"/>
      <c r="B74" s="82"/>
      <c r="C74" s="185"/>
      <c r="D74" s="185"/>
      <c r="E74" s="185"/>
      <c r="F74" s="185"/>
    </row>
    <row r="75" spans="1:6" ht="12.75" customHeight="1" x14ac:dyDescent="0.2">
      <c r="A75" s="82"/>
      <c r="B75" s="82"/>
      <c r="C75" s="185"/>
      <c r="D75" s="185"/>
      <c r="E75" s="185"/>
      <c r="F75" s="185"/>
    </row>
    <row r="76" spans="1:6" ht="12.75" customHeight="1" x14ac:dyDescent="0.2">
      <c r="A76" s="82"/>
      <c r="B76" s="82"/>
      <c r="C76" s="185"/>
      <c r="D76" s="185"/>
      <c r="E76" s="185"/>
      <c r="F76" s="185"/>
    </row>
    <row r="77" spans="1:6" ht="12.75" customHeight="1" x14ac:dyDescent="0.2">
      <c r="A77" s="82"/>
      <c r="B77" s="82"/>
      <c r="C77" s="185"/>
      <c r="D77" s="185"/>
      <c r="E77" s="185"/>
      <c r="F77" s="185"/>
    </row>
    <row r="78" spans="1:6" ht="12.75" customHeight="1" x14ac:dyDescent="0.2">
      <c r="A78" s="82"/>
      <c r="B78" s="82"/>
      <c r="C78" s="185"/>
      <c r="D78" s="185"/>
      <c r="E78" s="185"/>
      <c r="F78" s="185"/>
    </row>
    <row r="79" spans="1:6" ht="12.75" customHeight="1" x14ac:dyDescent="0.2">
      <c r="A79" s="82"/>
      <c r="B79" s="82"/>
      <c r="C79" s="185"/>
      <c r="D79" s="185"/>
      <c r="E79" s="185"/>
      <c r="F79" s="185"/>
    </row>
    <row r="80" spans="1:6" ht="12.75" customHeight="1" x14ac:dyDescent="0.2">
      <c r="A80" s="82"/>
      <c r="B80" s="82"/>
      <c r="C80" s="185"/>
      <c r="D80" s="185"/>
      <c r="E80" s="185"/>
      <c r="F80" s="185"/>
    </row>
    <row r="81" spans="1:6" ht="12.75" customHeight="1" x14ac:dyDescent="0.2">
      <c r="A81" s="82"/>
      <c r="B81" s="82"/>
      <c r="C81" s="185"/>
      <c r="D81" s="185"/>
      <c r="E81" s="185"/>
      <c r="F81" s="185"/>
    </row>
    <row r="82" spans="1:6" ht="12.75" customHeight="1" x14ac:dyDescent="0.2">
      <c r="A82" s="82"/>
      <c r="B82" s="82"/>
      <c r="C82" s="185"/>
      <c r="D82" s="185"/>
      <c r="E82" s="185"/>
      <c r="F82" s="185"/>
    </row>
    <row r="83" spans="1:6" ht="12.75" customHeight="1" x14ac:dyDescent="0.2">
      <c r="A83" s="82"/>
      <c r="B83" s="82"/>
      <c r="C83" s="185"/>
      <c r="D83" s="185"/>
      <c r="E83" s="185"/>
      <c r="F83" s="185"/>
    </row>
    <row r="84" spans="1:6" ht="12.75" customHeight="1" x14ac:dyDescent="0.2">
      <c r="A84" s="82"/>
      <c r="B84" s="82"/>
      <c r="C84" s="185"/>
      <c r="D84" s="185"/>
      <c r="E84" s="185"/>
      <c r="F84" s="185"/>
    </row>
    <row r="85" spans="1:6" ht="12.75" customHeight="1" x14ac:dyDescent="0.2">
      <c r="A85" s="82"/>
      <c r="B85" s="82"/>
      <c r="C85" s="185"/>
      <c r="D85" s="185"/>
      <c r="E85" s="185"/>
      <c r="F85" s="185"/>
    </row>
    <row r="86" spans="1:6" ht="12.75" customHeight="1" x14ac:dyDescent="0.2">
      <c r="A86" s="82"/>
      <c r="B86" s="82"/>
      <c r="C86" s="185"/>
      <c r="D86" s="185"/>
      <c r="E86" s="185"/>
      <c r="F86" s="185"/>
    </row>
    <row r="87" spans="1:6" ht="12.75" customHeight="1" x14ac:dyDescent="0.2">
      <c r="A87" s="82"/>
      <c r="B87" s="82"/>
      <c r="C87" s="185"/>
      <c r="D87" s="185"/>
      <c r="E87" s="185"/>
      <c r="F87" s="185"/>
    </row>
    <row r="88" spans="1:6" ht="12.75" customHeight="1" x14ac:dyDescent="0.2">
      <c r="A88" s="82"/>
      <c r="B88" s="82"/>
      <c r="C88" s="185"/>
      <c r="D88" s="185"/>
      <c r="E88" s="185"/>
      <c r="F88" s="185"/>
    </row>
    <row r="89" spans="1:6" ht="12.75" customHeight="1" x14ac:dyDescent="0.2">
      <c r="A89" s="82"/>
      <c r="B89" s="82"/>
      <c r="C89" s="185"/>
      <c r="D89" s="185"/>
      <c r="E89" s="185"/>
      <c r="F89" s="185"/>
    </row>
    <row r="90" spans="1:6" ht="12.75" customHeight="1" x14ac:dyDescent="0.2">
      <c r="A90" s="82"/>
      <c r="B90" s="82"/>
      <c r="C90" s="185"/>
      <c r="D90" s="185"/>
      <c r="E90" s="185"/>
      <c r="F90" s="185"/>
    </row>
    <row r="91" spans="1:6" ht="12.75" customHeight="1" x14ac:dyDescent="0.2">
      <c r="A91" s="82"/>
      <c r="B91" s="82"/>
      <c r="C91" s="185"/>
      <c r="D91" s="185"/>
      <c r="E91" s="185"/>
      <c r="F91" s="185"/>
    </row>
    <row r="92" spans="1:6" ht="12.75" customHeight="1" x14ac:dyDescent="0.2">
      <c r="A92" s="82"/>
      <c r="B92" s="82"/>
      <c r="C92" s="185"/>
      <c r="D92" s="185"/>
      <c r="E92" s="185"/>
      <c r="F92" s="185"/>
    </row>
    <row r="93" spans="1:6" ht="12.75" customHeight="1" x14ac:dyDescent="0.2">
      <c r="A93" s="82"/>
      <c r="B93" s="82"/>
      <c r="C93" s="185"/>
      <c r="D93" s="185"/>
      <c r="E93" s="185"/>
      <c r="F93" s="185"/>
    </row>
    <row r="94" spans="1:6" ht="12.75" customHeight="1" x14ac:dyDescent="0.2">
      <c r="A94" s="82"/>
      <c r="B94" s="82"/>
      <c r="C94" s="185"/>
      <c r="D94" s="185"/>
      <c r="E94" s="185"/>
      <c r="F94" s="185"/>
    </row>
    <row r="95" spans="1:6" ht="12.75" customHeight="1" x14ac:dyDescent="0.2">
      <c r="A95" s="82"/>
      <c r="B95" s="82"/>
      <c r="C95" s="185"/>
      <c r="D95" s="185"/>
      <c r="E95" s="185"/>
      <c r="F95" s="185"/>
    </row>
    <row r="96" spans="1:6" ht="12.75" customHeight="1" x14ac:dyDescent="0.2">
      <c r="A96" s="82"/>
      <c r="B96" s="82"/>
      <c r="C96" s="185"/>
      <c r="D96" s="185"/>
      <c r="E96" s="185"/>
      <c r="F96" s="185"/>
    </row>
    <row r="97" spans="1:6" ht="12.75" customHeight="1" x14ac:dyDescent="0.2">
      <c r="A97" s="82"/>
      <c r="B97" s="82"/>
      <c r="C97" s="185"/>
      <c r="D97" s="185"/>
      <c r="E97" s="185"/>
      <c r="F97" s="185"/>
    </row>
    <row r="98" spans="1:6" ht="12.75" customHeight="1" x14ac:dyDescent="0.2">
      <c r="A98" s="82"/>
      <c r="B98" s="82"/>
      <c r="C98" s="185"/>
      <c r="D98" s="185"/>
      <c r="E98" s="185"/>
      <c r="F98" s="185"/>
    </row>
    <row r="99" spans="1:6" ht="12.75" customHeight="1" x14ac:dyDescent="0.2">
      <c r="A99" s="82"/>
      <c r="B99" s="82"/>
      <c r="C99" s="185"/>
      <c r="D99" s="185"/>
      <c r="E99" s="185"/>
      <c r="F99" s="185"/>
    </row>
    <row r="100" spans="1:6" ht="12.75" customHeight="1" x14ac:dyDescent="0.2">
      <c r="A100" s="82"/>
      <c r="B100" s="82"/>
      <c r="C100" s="185"/>
      <c r="D100" s="185"/>
      <c r="E100" s="185"/>
      <c r="F100" s="185"/>
    </row>
    <row r="101" spans="1:6" ht="12.75" customHeight="1" x14ac:dyDescent="0.2">
      <c r="A101" s="82"/>
      <c r="B101" s="82"/>
      <c r="C101" s="185"/>
      <c r="D101" s="185"/>
      <c r="E101" s="185"/>
      <c r="F101" s="185"/>
    </row>
  </sheetData>
  <mergeCells count="6">
    <mergeCell ref="A1:F1"/>
    <mergeCell ref="B3:D3"/>
    <mergeCell ref="A4:A5"/>
    <mergeCell ref="B4:B5"/>
    <mergeCell ref="C4:D4"/>
    <mergeCell ref="E4:F4"/>
  </mergeCells>
  <conditionalFormatting sqref="G1:G1048576">
    <cfRule type="cellIs" dxfId="1" priority="1" operator="greaterThan">
      <formula>100</formula>
    </cfRule>
  </conditionalFormatting>
  <pageMargins left="1.45" right="0.7" top="0.25" bottom="0.25" header="0" footer="0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01"/>
  <sheetViews>
    <sheetView workbookViewId="0">
      <pane xSplit="2" ySplit="5" topLeftCell="C48" activePane="bottomRight" state="frozen"/>
      <selection pane="topRight" activeCell="C1" sqref="C1"/>
      <selection pane="bottomLeft" activeCell="A6" sqref="A6"/>
      <selection pane="bottomRight" activeCell="K59" sqref="K59"/>
    </sheetView>
  </sheetViews>
  <sheetFormatPr defaultColWidth="14.42578125" defaultRowHeight="15" customHeight="1" x14ac:dyDescent="0.2"/>
  <cols>
    <col min="1" max="1" width="5" style="106" customWidth="1"/>
    <col min="2" max="2" width="24.42578125" style="106" customWidth="1"/>
    <col min="3" max="3" width="15" style="106" customWidth="1"/>
    <col min="4" max="4" width="12.42578125" style="106" customWidth="1"/>
    <col min="5" max="5" width="15.85546875" style="106" customWidth="1"/>
    <col min="6" max="6" width="14" style="106" customWidth="1"/>
    <col min="7" max="16384" width="14.42578125" style="106"/>
  </cols>
  <sheetData>
    <row r="1" spans="1:6" ht="12.75" customHeight="1" x14ac:dyDescent="0.2">
      <c r="A1" s="446" t="s">
        <v>1071</v>
      </c>
      <c r="B1" s="370"/>
      <c r="C1" s="370"/>
      <c r="D1" s="370"/>
      <c r="E1" s="370"/>
      <c r="F1" s="370"/>
    </row>
    <row r="2" spans="1:6" ht="12.75" customHeight="1" x14ac:dyDescent="0.2">
      <c r="A2" s="250"/>
      <c r="B2" s="250"/>
      <c r="C2" s="270"/>
      <c r="D2" s="270"/>
      <c r="E2" s="270"/>
      <c r="F2" s="270"/>
    </row>
    <row r="3" spans="1:6" ht="12.75" customHeight="1" x14ac:dyDescent="0.2">
      <c r="A3" s="253"/>
      <c r="B3" s="486" t="s">
        <v>61</v>
      </c>
      <c r="C3" s="370"/>
      <c r="D3" s="370"/>
      <c r="E3" s="201"/>
      <c r="F3" s="272" t="s">
        <v>238</v>
      </c>
    </row>
    <row r="4" spans="1:6" ht="15" customHeight="1" x14ac:dyDescent="0.2">
      <c r="A4" s="393" t="s">
        <v>68</v>
      </c>
      <c r="B4" s="393" t="s">
        <v>2</v>
      </c>
      <c r="C4" s="371" t="s">
        <v>236</v>
      </c>
      <c r="D4" s="373"/>
      <c r="E4" s="371" t="s">
        <v>237</v>
      </c>
      <c r="F4" s="373"/>
    </row>
    <row r="5" spans="1:6" ht="15" customHeight="1" x14ac:dyDescent="0.2">
      <c r="A5" s="381"/>
      <c r="B5" s="381"/>
      <c r="C5" s="129" t="s">
        <v>85</v>
      </c>
      <c r="D5" s="129" t="s">
        <v>86</v>
      </c>
      <c r="E5" s="129" t="s">
        <v>85</v>
      </c>
      <c r="F5" s="129" t="s">
        <v>86</v>
      </c>
    </row>
    <row r="6" spans="1:6" ht="12.75" customHeight="1" x14ac:dyDescent="0.2">
      <c r="A6" s="162">
        <v>1</v>
      </c>
      <c r="B6" s="130" t="s">
        <v>7</v>
      </c>
      <c r="C6" s="130">
        <v>2575</v>
      </c>
      <c r="D6" s="130">
        <v>5864.6500000000033</v>
      </c>
      <c r="E6" s="130">
        <v>1869</v>
      </c>
      <c r="F6" s="130">
        <v>5840.76</v>
      </c>
    </row>
    <row r="7" spans="1:6" ht="12.75" customHeight="1" x14ac:dyDescent="0.2">
      <c r="A7" s="162">
        <v>2</v>
      </c>
      <c r="B7" s="130" t="s">
        <v>8</v>
      </c>
      <c r="C7" s="130">
        <v>10666</v>
      </c>
      <c r="D7" s="130">
        <v>6343.720000000003</v>
      </c>
      <c r="E7" s="130">
        <v>13232</v>
      </c>
      <c r="F7" s="130">
        <v>7890.96</v>
      </c>
    </row>
    <row r="8" spans="1:6" ht="12.75" customHeight="1" x14ac:dyDescent="0.2">
      <c r="A8" s="162">
        <v>3</v>
      </c>
      <c r="B8" s="130" t="s">
        <v>9</v>
      </c>
      <c r="C8" s="130">
        <v>742</v>
      </c>
      <c r="D8" s="130">
        <v>829.1900000000004</v>
      </c>
      <c r="E8" s="130">
        <v>296</v>
      </c>
      <c r="F8" s="130">
        <v>751.95000000000016</v>
      </c>
    </row>
    <row r="9" spans="1:6" ht="12.75" customHeight="1" x14ac:dyDescent="0.2">
      <c r="A9" s="162">
        <v>4</v>
      </c>
      <c r="B9" s="130" t="s">
        <v>10</v>
      </c>
      <c r="C9" s="130">
        <v>2756</v>
      </c>
      <c r="D9" s="130">
        <v>5184.0900000000011</v>
      </c>
      <c r="E9" s="130">
        <v>2179</v>
      </c>
      <c r="F9" s="130">
        <v>4947.4400000000014</v>
      </c>
    </row>
    <row r="10" spans="1:6" ht="12.75" customHeight="1" x14ac:dyDescent="0.2">
      <c r="A10" s="162">
        <v>5</v>
      </c>
      <c r="B10" s="130" t="s">
        <v>11</v>
      </c>
      <c r="C10" s="130">
        <v>19095</v>
      </c>
      <c r="D10" s="130">
        <v>18610.88</v>
      </c>
      <c r="E10" s="130">
        <v>26118</v>
      </c>
      <c r="F10" s="130">
        <v>20684.929999999997</v>
      </c>
    </row>
    <row r="11" spans="1:6" ht="12.75" customHeight="1" x14ac:dyDescent="0.2">
      <c r="A11" s="162">
        <v>6</v>
      </c>
      <c r="B11" s="130" t="s">
        <v>12</v>
      </c>
      <c r="C11" s="130">
        <v>2709</v>
      </c>
      <c r="D11" s="130">
        <v>2783.7200000000012</v>
      </c>
      <c r="E11" s="130">
        <v>1618</v>
      </c>
      <c r="F11" s="130">
        <v>1796.4499999999998</v>
      </c>
    </row>
    <row r="12" spans="1:6" ht="12.75" customHeight="1" x14ac:dyDescent="0.2">
      <c r="A12" s="162">
        <v>7</v>
      </c>
      <c r="B12" s="130" t="s">
        <v>13</v>
      </c>
      <c r="C12" s="130">
        <v>27</v>
      </c>
      <c r="D12" s="130">
        <v>16.11</v>
      </c>
      <c r="E12" s="130">
        <v>6</v>
      </c>
      <c r="F12" s="130">
        <v>31.83</v>
      </c>
    </row>
    <row r="13" spans="1:6" ht="12.75" customHeight="1" x14ac:dyDescent="0.2">
      <c r="A13" s="162">
        <v>8</v>
      </c>
      <c r="B13" s="130" t="s">
        <v>971</v>
      </c>
      <c r="C13" s="130">
        <v>116</v>
      </c>
      <c r="D13" s="130">
        <v>89.54</v>
      </c>
      <c r="E13" s="130">
        <v>37</v>
      </c>
      <c r="F13" s="130">
        <v>46.720000000000013</v>
      </c>
    </row>
    <row r="14" spans="1:6" ht="12.75" customHeight="1" x14ac:dyDescent="0.2">
      <c r="A14" s="162">
        <v>9</v>
      </c>
      <c r="B14" s="130" t="s">
        <v>14</v>
      </c>
      <c r="C14" s="130">
        <v>2452</v>
      </c>
      <c r="D14" s="130">
        <v>3499.5099999999998</v>
      </c>
      <c r="E14" s="130">
        <v>1120</v>
      </c>
      <c r="F14" s="130">
        <v>1632.4599999999991</v>
      </c>
    </row>
    <row r="15" spans="1:6" ht="12.75" customHeight="1" x14ac:dyDescent="0.2">
      <c r="A15" s="162">
        <v>10</v>
      </c>
      <c r="B15" s="130" t="s">
        <v>15</v>
      </c>
      <c r="C15" s="130">
        <v>19680</v>
      </c>
      <c r="D15" s="130">
        <v>54356.819999999992</v>
      </c>
      <c r="E15" s="130">
        <v>12444</v>
      </c>
      <c r="F15" s="130">
        <v>36655.57</v>
      </c>
    </row>
    <row r="16" spans="1:6" ht="12.75" customHeight="1" x14ac:dyDescent="0.2">
      <c r="A16" s="162">
        <v>11</v>
      </c>
      <c r="B16" s="130" t="s">
        <v>16</v>
      </c>
      <c r="C16" s="130">
        <v>724</v>
      </c>
      <c r="D16" s="130">
        <v>1001.9099999999997</v>
      </c>
      <c r="E16" s="130">
        <v>232</v>
      </c>
      <c r="F16" s="130">
        <v>433.28000000000014</v>
      </c>
    </row>
    <row r="17" spans="1:6" ht="12.75" customHeight="1" x14ac:dyDescent="0.2">
      <c r="A17" s="162">
        <v>12</v>
      </c>
      <c r="B17" s="130" t="s">
        <v>17</v>
      </c>
      <c r="C17" s="130">
        <v>5544</v>
      </c>
      <c r="D17" s="130">
        <v>6765.4900000000016</v>
      </c>
      <c r="E17" s="130">
        <v>6230</v>
      </c>
      <c r="F17" s="130">
        <v>6418.89</v>
      </c>
    </row>
    <row r="18" spans="1:6" ht="12.75" customHeight="1" x14ac:dyDescent="0.2">
      <c r="A18" s="153"/>
      <c r="B18" s="137" t="s">
        <v>18</v>
      </c>
      <c r="C18" s="137">
        <f t="shared" ref="C18:F18" si="0">SUM(C6:C17)</f>
        <v>67086</v>
      </c>
      <c r="D18" s="137">
        <f t="shared" si="0"/>
        <v>105345.63000000002</v>
      </c>
      <c r="E18" s="137">
        <f t="shared" si="0"/>
        <v>65381</v>
      </c>
      <c r="F18" s="137">
        <f t="shared" si="0"/>
        <v>87131.24</v>
      </c>
    </row>
    <row r="19" spans="1:6" ht="12.75" customHeight="1" x14ac:dyDescent="0.2">
      <c r="A19" s="162">
        <v>13</v>
      </c>
      <c r="B19" s="130" t="s">
        <v>19</v>
      </c>
      <c r="C19" s="130">
        <v>2173</v>
      </c>
      <c r="D19" s="130">
        <v>942.04000000000008</v>
      </c>
      <c r="E19" s="130">
        <v>2317</v>
      </c>
      <c r="F19" s="130">
        <v>858.4099999999994</v>
      </c>
    </row>
    <row r="20" spans="1:6" ht="12.75" customHeight="1" x14ac:dyDescent="0.2">
      <c r="A20" s="162">
        <v>14</v>
      </c>
      <c r="B20" s="130" t="s">
        <v>20</v>
      </c>
      <c r="C20" s="130">
        <v>10526</v>
      </c>
      <c r="D20" s="130">
        <v>8272.1500000000033</v>
      </c>
      <c r="E20" s="130">
        <v>8256</v>
      </c>
      <c r="F20" s="130">
        <v>6423.5800000000017</v>
      </c>
    </row>
    <row r="21" spans="1:6" ht="12.75" customHeight="1" x14ac:dyDescent="0.2">
      <c r="A21" s="162">
        <v>15</v>
      </c>
      <c r="B21" s="130" t="s">
        <v>21</v>
      </c>
      <c r="C21" s="130">
        <v>49</v>
      </c>
      <c r="D21" s="130">
        <v>53.25</v>
      </c>
      <c r="E21" s="130">
        <v>6</v>
      </c>
      <c r="F21" s="130">
        <v>4.5600000000000005</v>
      </c>
    </row>
    <row r="22" spans="1:6" ht="12.75" customHeight="1" x14ac:dyDescent="0.2">
      <c r="A22" s="162">
        <v>16</v>
      </c>
      <c r="B22" s="130" t="s">
        <v>22</v>
      </c>
      <c r="C22" s="130">
        <v>0</v>
      </c>
      <c r="D22" s="130">
        <v>0</v>
      </c>
      <c r="E22" s="130">
        <v>0</v>
      </c>
      <c r="F22" s="130">
        <v>0</v>
      </c>
    </row>
    <row r="23" spans="1:6" ht="12.75" customHeight="1" x14ac:dyDescent="0.2">
      <c r="A23" s="162">
        <v>17</v>
      </c>
      <c r="B23" s="130" t="s">
        <v>23</v>
      </c>
      <c r="C23" s="130">
        <v>1</v>
      </c>
      <c r="D23" s="130">
        <v>8.99</v>
      </c>
      <c r="E23" s="130">
        <v>0</v>
      </c>
      <c r="F23" s="130">
        <v>0</v>
      </c>
    </row>
    <row r="24" spans="1:6" ht="12.75" customHeight="1" x14ac:dyDescent="0.2">
      <c r="A24" s="162">
        <v>18</v>
      </c>
      <c r="B24" s="130" t="s">
        <v>24</v>
      </c>
      <c r="C24" s="130">
        <v>0</v>
      </c>
      <c r="D24" s="130">
        <v>0</v>
      </c>
      <c r="E24" s="130">
        <v>0</v>
      </c>
      <c r="F24" s="130">
        <v>0</v>
      </c>
    </row>
    <row r="25" spans="1:6" ht="12.75" customHeight="1" x14ac:dyDescent="0.2">
      <c r="A25" s="162">
        <v>19</v>
      </c>
      <c r="B25" s="130" t="s">
        <v>25</v>
      </c>
      <c r="C25" s="130">
        <v>57</v>
      </c>
      <c r="D25" s="130">
        <v>52.850000000000009</v>
      </c>
      <c r="E25" s="130">
        <v>17</v>
      </c>
      <c r="F25" s="130">
        <v>13.2</v>
      </c>
    </row>
    <row r="26" spans="1:6" ht="12.75" customHeight="1" x14ac:dyDescent="0.2">
      <c r="A26" s="162">
        <v>20</v>
      </c>
      <c r="B26" s="130" t="s">
        <v>26</v>
      </c>
      <c r="C26" s="130">
        <v>260</v>
      </c>
      <c r="D26" s="130">
        <v>428.31999999999988</v>
      </c>
      <c r="E26" s="130">
        <v>138</v>
      </c>
      <c r="F26" s="130">
        <v>398.58999999999986</v>
      </c>
    </row>
    <row r="27" spans="1:6" ht="12.75" customHeight="1" x14ac:dyDescent="0.2">
      <c r="A27" s="162">
        <v>21</v>
      </c>
      <c r="B27" s="130" t="s">
        <v>27</v>
      </c>
      <c r="C27" s="130">
        <v>3897</v>
      </c>
      <c r="D27" s="130">
        <v>6212.9199999999983</v>
      </c>
      <c r="E27" s="130">
        <v>2138</v>
      </c>
      <c r="F27" s="130">
        <v>5776.3600000000015</v>
      </c>
    </row>
    <row r="28" spans="1:6" ht="12.75" customHeight="1" x14ac:dyDescent="0.2">
      <c r="A28" s="162">
        <v>22</v>
      </c>
      <c r="B28" s="130" t="s">
        <v>28</v>
      </c>
      <c r="C28" s="130">
        <v>676</v>
      </c>
      <c r="D28" s="130">
        <v>1055.9999999999998</v>
      </c>
      <c r="E28" s="130">
        <v>320</v>
      </c>
      <c r="F28" s="130">
        <v>441.1099999999999</v>
      </c>
    </row>
    <row r="29" spans="1:6" ht="12.75" customHeight="1" x14ac:dyDescent="0.2">
      <c r="A29" s="162">
        <v>23</v>
      </c>
      <c r="B29" s="130" t="s">
        <v>29</v>
      </c>
      <c r="C29" s="130">
        <v>7148</v>
      </c>
      <c r="D29" s="130">
        <v>4041.0299999999993</v>
      </c>
      <c r="E29" s="130">
        <v>5961</v>
      </c>
      <c r="F29" s="130">
        <v>3013.17</v>
      </c>
    </row>
    <row r="30" spans="1:6" ht="12.75" customHeight="1" x14ac:dyDescent="0.2">
      <c r="A30" s="162">
        <v>24</v>
      </c>
      <c r="B30" s="130" t="s">
        <v>30</v>
      </c>
      <c r="C30" s="130">
        <v>101180</v>
      </c>
      <c r="D30" s="130">
        <v>38060.92</v>
      </c>
      <c r="E30" s="130">
        <v>59138</v>
      </c>
      <c r="F30" s="130">
        <v>23504.05</v>
      </c>
    </row>
    <row r="31" spans="1:6" ht="12.75" customHeight="1" x14ac:dyDescent="0.2">
      <c r="A31" s="162">
        <v>25</v>
      </c>
      <c r="B31" s="130" t="s">
        <v>31</v>
      </c>
      <c r="C31" s="130">
        <v>6</v>
      </c>
      <c r="D31" s="130">
        <v>15.8</v>
      </c>
      <c r="E31" s="130">
        <v>1</v>
      </c>
      <c r="F31" s="130">
        <v>10</v>
      </c>
    </row>
    <row r="32" spans="1:6" ht="12.75" customHeight="1" x14ac:dyDescent="0.2">
      <c r="A32" s="162">
        <v>26</v>
      </c>
      <c r="B32" s="130" t="s">
        <v>32</v>
      </c>
      <c r="C32" s="130">
        <v>2</v>
      </c>
      <c r="D32" s="130">
        <v>0.5</v>
      </c>
      <c r="E32" s="130">
        <v>0</v>
      </c>
      <c r="F32" s="130">
        <v>0</v>
      </c>
    </row>
    <row r="33" spans="1:6" ht="12.75" customHeight="1" x14ac:dyDescent="0.2">
      <c r="A33" s="162">
        <v>27</v>
      </c>
      <c r="B33" s="130" t="s">
        <v>33</v>
      </c>
      <c r="C33" s="130">
        <v>8</v>
      </c>
      <c r="D33" s="130">
        <v>78.510000000000005</v>
      </c>
      <c r="E33" s="130">
        <v>0</v>
      </c>
      <c r="F33" s="130">
        <v>0</v>
      </c>
    </row>
    <row r="34" spans="1:6" ht="12.75" customHeight="1" x14ac:dyDescent="0.2">
      <c r="A34" s="162">
        <v>28</v>
      </c>
      <c r="B34" s="130" t="s">
        <v>34</v>
      </c>
      <c r="C34" s="130">
        <v>38298</v>
      </c>
      <c r="D34" s="130">
        <v>19326.14</v>
      </c>
      <c r="E34" s="130">
        <v>25808</v>
      </c>
      <c r="F34" s="130">
        <v>14643.310000000001</v>
      </c>
    </row>
    <row r="35" spans="1:6" ht="12.75" customHeight="1" x14ac:dyDescent="0.2">
      <c r="A35" s="162">
        <v>29</v>
      </c>
      <c r="B35" s="130" t="s">
        <v>35</v>
      </c>
      <c r="C35" s="130">
        <v>0</v>
      </c>
      <c r="D35" s="130">
        <v>0</v>
      </c>
      <c r="E35" s="130">
        <v>0</v>
      </c>
      <c r="F35" s="130">
        <v>0</v>
      </c>
    </row>
    <row r="36" spans="1:6" ht="12.75" customHeight="1" x14ac:dyDescent="0.2">
      <c r="A36" s="162">
        <v>30</v>
      </c>
      <c r="B36" s="130" t="s">
        <v>36</v>
      </c>
      <c r="C36" s="130">
        <v>8931</v>
      </c>
      <c r="D36" s="130">
        <v>4147.6200000000008</v>
      </c>
      <c r="E36" s="130">
        <v>5228</v>
      </c>
      <c r="F36" s="130">
        <v>2677.44</v>
      </c>
    </row>
    <row r="37" spans="1:6" ht="12.75" customHeight="1" x14ac:dyDescent="0.2">
      <c r="A37" s="162">
        <v>31</v>
      </c>
      <c r="B37" s="130" t="s">
        <v>37</v>
      </c>
      <c r="C37" s="130">
        <v>2</v>
      </c>
      <c r="D37" s="130">
        <v>0.12000000000000001</v>
      </c>
      <c r="E37" s="130">
        <v>0</v>
      </c>
      <c r="F37" s="130">
        <v>0</v>
      </c>
    </row>
    <row r="38" spans="1:6" ht="12.75" customHeight="1" x14ac:dyDescent="0.2">
      <c r="A38" s="162">
        <v>32</v>
      </c>
      <c r="B38" s="130" t="s">
        <v>38</v>
      </c>
      <c r="C38" s="130">
        <v>0</v>
      </c>
      <c r="D38" s="130">
        <v>0</v>
      </c>
      <c r="E38" s="130">
        <v>0</v>
      </c>
      <c r="F38" s="130">
        <v>0</v>
      </c>
    </row>
    <row r="39" spans="1:6" ht="12.75" customHeight="1" x14ac:dyDescent="0.2">
      <c r="A39" s="162">
        <v>33</v>
      </c>
      <c r="B39" s="130" t="s">
        <v>39</v>
      </c>
      <c r="C39" s="130">
        <v>3</v>
      </c>
      <c r="D39" s="130">
        <v>2.37</v>
      </c>
      <c r="E39" s="130">
        <v>9</v>
      </c>
      <c r="F39" s="130">
        <v>5.67</v>
      </c>
    </row>
    <row r="40" spans="1:6" ht="12.75" customHeight="1" x14ac:dyDescent="0.2">
      <c r="A40" s="162">
        <v>34</v>
      </c>
      <c r="B40" s="130" t="s">
        <v>40</v>
      </c>
      <c r="C40" s="130">
        <v>2732</v>
      </c>
      <c r="D40" s="130">
        <v>2072.2199999999998</v>
      </c>
      <c r="E40" s="130">
        <v>1612</v>
      </c>
      <c r="F40" s="130">
        <v>1161.7700000000002</v>
      </c>
    </row>
    <row r="41" spans="1:6" ht="12.75" customHeight="1" x14ac:dyDescent="0.2">
      <c r="A41" s="153"/>
      <c r="B41" s="137" t="s">
        <v>106</v>
      </c>
      <c r="C41" s="137">
        <f t="shared" ref="C41:F41" si="1">SUM(C19:C40)</f>
        <v>175949</v>
      </c>
      <c r="D41" s="137">
        <f t="shared" si="1"/>
        <v>84771.75</v>
      </c>
      <c r="E41" s="137">
        <f t="shared" si="1"/>
        <v>110949</v>
      </c>
      <c r="F41" s="137">
        <f t="shared" si="1"/>
        <v>58931.219999999994</v>
      </c>
    </row>
    <row r="42" spans="1:6" ht="12.75" customHeight="1" x14ac:dyDescent="0.2">
      <c r="A42" s="153"/>
      <c r="B42" s="137" t="s">
        <v>42</v>
      </c>
      <c r="C42" s="137">
        <f>C41+C18</f>
        <v>243035</v>
      </c>
      <c r="D42" s="137">
        <f t="shared" ref="D42:F42" si="2">D41+D18</f>
        <v>190117.38</v>
      </c>
      <c r="E42" s="137">
        <f t="shared" si="2"/>
        <v>176330</v>
      </c>
      <c r="F42" s="137">
        <f t="shared" si="2"/>
        <v>146062.46</v>
      </c>
    </row>
    <row r="43" spans="1:6" ht="12.75" customHeight="1" x14ac:dyDescent="0.2">
      <c r="A43" s="162">
        <v>35</v>
      </c>
      <c r="B43" s="130" t="s">
        <v>43</v>
      </c>
      <c r="C43" s="130">
        <v>13656</v>
      </c>
      <c r="D43" s="130">
        <v>6476.6100000000024</v>
      </c>
      <c r="E43" s="130">
        <v>768</v>
      </c>
      <c r="F43" s="130">
        <v>2418.9499999999994</v>
      </c>
    </row>
    <row r="44" spans="1:6" ht="12.75" customHeight="1" x14ac:dyDescent="0.2">
      <c r="A44" s="162">
        <v>36</v>
      </c>
      <c r="B44" s="130" t="s">
        <v>44</v>
      </c>
      <c r="C44" s="130">
        <v>21293</v>
      </c>
      <c r="D44" s="130">
        <v>25470.160000000003</v>
      </c>
      <c r="E44" s="130">
        <v>38844</v>
      </c>
      <c r="F44" s="130">
        <v>43802.060000000027</v>
      </c>
    </row>
    <row r="45" spans="1:6" ht="12.75" customHeight="1" x14ac:dyDescent="0.2">
      <c r="A45" s="153"/>
      <c r="B45" s="137" t="s">
        <v>45</v>
      </c>
      <c r="C45" s="137">
        <f t="shared" ref="C45:F45" si="3">SUM(C43:C44)</f>
        <v>34949</v>
      </c>
      <c r="D45" s="137">
        <f t="shared" si="3"/>
        <v>31946.770000000004</v>
      </c>
      <c r="E45" s="137">
        <f t="shared" si="3"/>
        <v>39612</v>
      </c>
      <c r="F45" s="137">
        <f t="shared" si="3"/>
        <v>46221.010000000024</v>
      </c>
    </row>
    <row r="46" spans="1:6" ht="12.75" customHeight="1" x14ac:dyDescent="0.2">
      <c r="A46" s="162">
        <v>37</v>
      </c>
      <c r="B46" s="130" t="s">
        <v>46</v>
      </c>
      <c r="C46" s="130">
        <v>178580</v>
      </c>
      <c r="D46" s="130">
        <v>108571</v>
      </c>
      <c r="E46" s="130">
        <v>393482</v>
      </c>
      <c r="F46" s="130">
        <v>270406</v>
      </c>
    </row>
    <row r="47" spans="1:6" ht="12.75" customHeight="1" x14ac:dyDescent="0.2">
      <c r="A47" s="153"/>
      <c r="B47" s="137" t="s">
        <v>47</v>
      </c>
      <c r="C47" s="137">
        <f t="shared" ref="C47:F47" si="4">C46</f>
        <v>178580</v>
      </c>
      <c r="D47" s="137">
        <f t="shared" si="4"/>
        <v>108571</v>
      </c>
      <c r="E47" s="137">
        <f t="shared" si="4"/>
        <v>393482</v>
      </c>
      <c r="F47" s="137">
        <f t="shared" si="4"/>
        <v>270406</v>
      </c>
    </row>
    <row r="48" spans="1:6" ht="12.75" customHeight="1" x14ac:dyDescent="0.2">
      <c r="A48" s="162">
        <v>38</v>
      </c>
      <c r="B48" s="130" t="s">
        <v>48</v>
      </c>
      <c r="C48" s="130">
        <v>524</v>
      </c>
      <c r="D48" s="130">
        <v>2606.2399999999998</v>
      </c>
      <c r="E48" s="130">
        <v>530</v>
      </c>
      <c r="F48" s="130">
        <v>2750.6700000000005</v>
      </c>
    </row>
    <row r="49" spans="1:6" ht="12.75" customHeight="1" x14ac:dyDescent="0.2">
      <c r="A49" s="162">
        <v>39</v>
      </c>
      <c r="B49" s="130" t="s">
        <v>49</v>
      </c>
      <c r="C49" s="130">
        <v>2729</v>
      </c>
      <c r="D49" s="130">
        <v>1301.83</v>
      </c>
      <c r="E49" s="130">
        <v>1696</v>
      </c>
      <c r="F49" s="130">
        <v>735.21000000000015</v>
      </c>
    </row>
    <row r="50" spans="1:6" ht="12.75" customHeight="1" x14ac:dyDescent="0.2">
      <c r="A50" s="162">
        <v>40</v>
      </c>
      <c r="B50" s="130" t="s">
        <v>50</v>
      </c>
      <c r="C50" s="130">
        <v>11802</v>
      </c>
      <c r="D50" s="130">
        <v>4753.4799999999996</v>
      </c>
      <c r="E50" s="130">
        <v>10342</v>
      </c>
      <c r="F50" s="130">
        <v>4131.5200000000004</v>
      </c>
    </row>
    <row r="51" spans="1:6" ht="12.75" customHeight="1" x14ac:dyDescent="0.2">
      <c r="A51" s="162">
        <v>41</v>
      </c>
      <c r="B51" s="130" t="s">
        <v>51</v>
      </c>
      <c r="C51" s="130">
        <v>1135</v>
      </c>
      <c r="D51" s="130">
        <v>554.21</v>
      </c>
      <c r="E51" s="130">
        <v>1000</v>
      </c>
      <c r="F51" s="130">
        <v>507.02000000000015</v>
      </c>
    </row>
    <row r="52" spans="1:6" ht="12.75" customHeight="1" x14ac:dyDescent="0.2">
      <c r="A52" s="162">
        <v>42</v>
      </c>
      <c r="B52" s="130" t="s">
        <v>52</v>
      </c>
      <c r="C52" s="130">
        <v>10624</v>
      </c>
      <c r="D52" s="130">
        <v>5655.1799999999994</v>
      </c>
      <c r="E52" s="130">
        <v>10904</v>
      </c>
      <c r="F52" s="130">
        <v>5369.1699999999992</v>
      </c>
    </row>
    <row r="53" spans="1:6" ht="12.75" customHeight="1" x14ac:dyDescent="0.2">
      <c r="A53" s="162">
        <v>43</v>
      </c>
      <c r="B53" s="130" t="s">
        <v>1012</v>
      </c>
      <c r="C53" s="130">
        <v>146</v>
      </c>
      <c r="D53" s="130">
        <v>152.66999999999999</v>
      </c>
      <c r="E53" s="130">
        <v>29</v>
      </c>
      <c r="F53" s="130">
        <v>53.540000000000006</v>
      </c>
    </row>
    <row r="54" spans="1:6" ht="12.75" customHeight="1" x14ac:dyDescent="0.2">
      <c r="A54" s="162">
        <v>44</v>
      </c>
      <c r="B54" s="130" t="s">
        <v>53</v>
      </c>
      <c r="C54" s="130">
        <v>2224</v>
      </c>
      <c r="D54" s="130">
        <v>1062.4000000000001</v>
      </c>
      <c r="E54" s="130">
        <v>1868</v>
      </c>
      <c r="F54" s="130">
        <v>818.93000000000018</v>
      </c>
    </row>
    <row r="55" spans="1:6" ht="12.75" customHeight="1" x14ac:dyDescent="0.2">
      <c r="A55" s="162">
        <v>45</v>
      </c>
      <c r="B55" s="130" t="s">
        <v>54</v>
      </c>
      <c r="C55" s="130">
        <v>3062</v>
      </c>
      <c r="D55" s="130">
        <v>1872.1999999999998</v>
      </c>
      <c r="E55" s="130">
        <v>2073</v>
      </c>
      <c r="F55" s="130">
        <v>1147.24</v>
      </c>
    </row>
    <row r="56" spans="1:6" ht="12.75" customHeight="1" x14ac:dyDescent="0.2">
      <c r="A56" s="162">
        <v>46</v>
      </c>
      <c r="B56" s="130" t="s">
        <v>55</v>
      </c>
      <c r="C56" s="130">
        <v>8945</v>
      </c>
      <c r="D56" s="130">
        <v>3911.8400000000006</v>
      </c>
      <c r="E56" s="130">
        <v>4872</v>
      </c>
      <c r="F56" s="130">
        <v>2286.89</v>
      </c>
    </row>
    <row r="57" spans="1:6" ht="12.75" customHeight="1" x14ac:dyDescent="0.2">
      <c r="A57" s="153"/>
      <c r="B57" s="137" t="s">
        <v>56</v>
      </c>
      <c r="C57" s="137">
        <f t="shared" ref="C57:F57" si="5">SUM(C48:C56)</f>
        <v>41191</v>
      </c>
      <c r="D57" s="137">
        <f t="shared" si="5"/>
        <v>21870.05</v>
      </c>
      <c r="E57" s="137">
        <f t="shared" si="5"/>
        <v>33314</v>
      </c>
      <c r="F57" s="137">
        <f t="shared" si="5"/>
        <v>17800.190000000002</v>
      </c>
    </row>
    <row r="58" spans="1:6" ht="12.75" customHeight="1" x14ac:dyDescent="0.2">
      <c r="A58" s="129"/>
      <c r="B58" s="189" t="s">
        <v>6</v>
      </c>
      <c r="C58" s="137">
        <f t="shared" ref="C58:F58" si="6">C57+C47+C45+C42</f>
        <v>497755</v>
      </c>
      <c r="D58" s="137">
        <f t="shared" si="6"/>
        <v>352505.2</v>
      </c>
      <c r="E58" s="137">
        <f t="shared" si="6"/>
        <v>642738</v>
      </c>
      <c r="F58" s="137">
        <f t="shared" si="6"/>
        <v>480489.66000000003</v>
      </c>
    </row>
    <row r="59" spans="1:6" ht="12.75" customHeight="1" x14ac:dyDescent="0.2">
      <c r="A59" s="208"/>
      <c r="B59" s="208"/>
      <c r="C59" s="201"/>
      <c r="D59" s="202" t="s">
        <v>1072</v>
      </c>
      <c r="E59" s="201"/>
      <c r="F59" s="201"/>
    </row>
    <row r="60" spans="1:6" ht="12.75" customHeight="1" x14ac:dyDescent="0.2">
      <c r="A60" s="208"/>
      <c r="B60" s="208"/>
      <c r="C60" s="181"/>
      <c r="D60" s="181"/>
      <c r="E60" s="181"/>
      <c r="F60" s="181"/>
    </row>
    <row r="61" spans="1:6" ht="12.75" customHeight="1" x14ac:dyDescent="0.2">
      <c r="A61" s="208"/>
      <c r="B61" s="208"/>
      <c r="C61" s="201"/>
      <c r="D61" s="201"/>
      <c r="E61" s="201"/>
      <c r="F61" s="201"/>
    </row>
    <row r="62" spans="1:6" ht="12.75" customHeight="1" x14ac:dyDescent="0.2">
      <c r="A62" s="208"/>
      <c r="B62" s="208"/>
      <c r="C62" s="201"/>
      <c r="D62" s="201"/>
      <c r="E62" s="201"/>
      <c r="F62" s="201"/>
    </row>
    <row r="63" spans="1:6" ht="12.75" customHeight="1" x14ac:dyDescent="0.2">
      <c r="A63" s="208"/>
      <c r="B63" s="208"/>
      <c r="C63" s="201"/>
      <c r="D63" s="201"/>
      <c r="E63" s="201"/>
      <c r="F63" s="201"/>
    </row>
    <row r="64" spans="1:6" ht="12.75" customHeight="1" x14ac:dyDescent="0.2">
      <c r="A64" s="208"/>
      <c r="B64" s="208"/>
      <c r="C64" s="201"/>
      <c r="D64" s="201"/>
      <c r="E64" s="201"/>
      <c r="F64" s="201"/>
    </row>
    <row r="65" spans="1:6" ht="12.75" customHeight="1" x14ac:dyDescent="0.2">
      <c r="A65" s="208"/>
      <c r="B65" s="208"/>
      <c r="C65" s="201"/>
      <c r="D65" s="201"/>
      <c r="E65" s="201"/>
      <c r="F65" s="201"/>
    </row>
    <row r="66" spans="1:6" ht="12.75" customHeight="1" x14ac:dyDescent="0.2">
      <c r="A66" s="208"/>
      <c r="B66" s="208"/>
      <c r="C66" s="201"/>
      <c r="D66" s="201"/>
      <c r="E66" s="201"/>
      <c r="F66" s="201"/>
    </row>
    <row r="67" spans="1:6" ht="12.75" customHeight="1" x14ac:dyDescent="0.2">
      <c r="A67" s="208"/>
      <c r="B67" s="208"/>
      <c r="C67" s="201"/>
      <c r="D67" s="201"/>
      <c r="E67" s="201"/>
      <c r="F67" s="201"/>
    </row>
    <row r="68" spans="1:6" ht="12.75" customHeight="1" x14ac:dyDescent="0.2">
      <c r="A68" s="208"/>
      <c r="B68" s="208"/>
      <c r="C68" s="201"/>
      <c r="D68" s="201"/>
      <c r="E68" s="201"/>
      <c r="F68" s="201"/>
    </row>
    <row r="69" spans="1:6" ht="12.75" customHeight="1" x14ac:dyDescent="0.2">
      <c r="A69" s="208"/>
      <c r="B69" s="208"/>
      <c r="C69" s="201"/>
      <c r="D69" s="201"/>
      <c r="E69" s="201"/>
      <c r="F69" s="201"/>
    </row>
    <row r="70" spans="1:6" ht="12.75" customHeight="1" x14ac:dyDescent="0.2">
      <c r="A70" s="208"/>
      <c r="B70" s="208"/>
      <c r="C70" s="201"/>
      <c r="D70" s="201"/>
      <c r="E70" s="201"/>
      <c r="F70" s="201"/>
    </row>
    <row r="71" spans="1:6" ht="12.75" customHeight="1" x14ac:dyDescent="0.2">
      <c r="A71" s="208"/>
      <c r="B71" s="208"/>
      <c r="C71" s="201"/>
      <c r="D71" s="201"/>
      <c r="E71" s="201"/>
      <c r="F71" s="201"/>
    </row>
    <row r="72" spans="1:6" ht="12.75" customHeight="1" x14ac:dyDescent="0.2">
      <c r="A72" s="208"/>
      <c r="B72" s="208"/>
      <c r="C72" s="201"/>
      <c r="D72" s="201"/>
      <c r="E72" s="201"/>
      <c r="F72" s="201"/>
    </row>
    <row r="73" spans="1:6" ht="12.75" customHeight="1" x14ac:dyDescent="0.2">
      <c r="A73" s="208"/>
      <c r="B73" s="208"/>
      <c r="C73" s="201"/>
      <c r="D73" s="201"/>
      <c r="E73" s="201"/>
      <c r="F73" s="201"/>
    </row>
    <row r="74" spans="1:6" ht="12.75" customHeight="1" x14ac:dyDescent="0.2">
      <c r="A74" s="208"/>
      <c r="B74" s="208"/>
      <c r="C74" s="201"/>
      <c r="D74" s="201"/>
      <c r="E74" s="201"/>
      <c r="F74" s="201"/>
    </row>
    <row r="75" spans="1:6" ht="12.75" customHeight="1" x14ac:dyDescent="0.2">
      <c r="A75" s="208"/>
      <c r="B75" s="208"/>
      <c r="C75" s="201"/>
      <c r="D75" s="201"/>
      <c r="E75" s="201"/>
      <c r="F75" s="201"/>
    </row>
    <row r="76" spans="1:6" ht="12.75" customHeight="1" x14ac:dyDescent="0.2">
      <c r="A76" s="208"/>
      <c r="B76" s="208"/>
      <c r="C76" s="201"/>
      <c r="D76" s="201"/>
      <c r="E76" s="201"/>
      <c r="F76" s="201"/>
    </row>
    <row r="77" spans="1:6" ht="12.75" customHeight="1" x14ac:dyDescent="0.2">
      <c r="A77" s="208"/>
      <c r="B77" s="208"/>
      <c r="C77" s="201"/>
      <c r="D77" s="201"/>
      <c r="E77" s="201"/>
      <c r="F77" s="201"/>
    </row>
    <row r="78" spans="1:6" ht="12.75" customHeight="1" x14ac:dyDescent="0.2">
      <c r="A78" s="208"/>
      <c r="B78" s="208"/>
      <c r="C78" s="201"/>
      <c r="D78" s="201"/>
      <c r="E78" s="201"/>
      <c r="F78" s="201"/>
    </row>
    <row r="79" spans="1:6" ht="12.75" customHeight="1" x14ac:dyDescent="0.2">
      <c r="A79" s="208"/>
      <c r="B79" s="208"/>
      <c r="C79" s="201"/>
      <c r="D79" s="201"/>
      <c r="E79" s="201"/>
      <c r="F79" s="201"/>
    </row>
    <row r="80" spans="1:6" ht="12.75" customHeight="1" x14ac:dyDescent="0.2">
      <c r="A80" s="208"/>
      <c r="B80" s="208"/>
      <c r="C80" s="201"/>
      <c r="D80" s="201"/>
      <c r="E80" s="201"/>
      <c r="F80" s="201"/>
    </row>
    <row r="81" spans="1:6" ht="12.75" customHeight="1" x14ac:dyDescent="0.2">
      <c r="A81" s="208"/>
      <c r="B81" s="208"/>
      <c r="C81" s="201"/>
      <c r="D81" s="201"/>
      <c r="E81" s="201"/>
      <c r="F81" s="201"/>
    </row>
    <row r="82" spans="1:6" ht="12.75" customHeight="1" x14ac:dyDescent="0.2">
      <c r="A82" s="208"/>
      <c r="B82" s="208"/>
      <c r="C82" s="201"/>
      <c r="D82" s="201"/>
      <c r="E82" s="201"/>
      <c r="F82" s="201"/>
    </row>
    <row r="83" spans="1:6" ht="12.75" customHeight="1" x14ac:dyDescent="0.2">
      <c r="A83" s="208"/>
      <c r="B83" s="208"/>
      <c r="C83" s="201"/>
      <c r="D83" s="201"/>
      <c r="E83" s="201"/>
      <c r="F83" s="201"/>
    </row>
    <row r="84" spans="1:6" ht="12.75" customHeight="1" x14ac:dyDescent="0.2">
      <c r="A84" s="208"/>
      <c r="B84" s="208"/>
      <c r="C84" s="201"/>
      <c r="D84" s="201"/>
      <c r="E84" s="201"/>
      <c r="F84" s="201"/>
    </row>
    <row r="85" spans="1:6" ht="12.75" customHeight="1" x14ac:dyDescent="0.2">
      <c r="A85" s="208"/>
      <c r="B85" s="208"/>
      <c r="C85" s="201"/>
      <c r="D85" s="201"/>
      <c r="E85" s="201"/>
      <c r="F85" s="201"/>
    </row>
    <row r="86" spans="1:6" ht="12.75" customHeight="1" x14ac:dyDescent="0.2">
      <c r="A86" s="208"/>
      <c r="B86" s="208"/>
      <c r="C86" s="201"/>
      <c r="D86" s="201"/>
      <c r="E86" s="201"/>
      <c r="F86" s="201"/>
    </row>
    <row r="87" spans="1:6" ht="12.75" customHeight="1" x14ac:dyDescent="0.2">
      <c r="A87" s="208"/>
      <c r="B87" s="208"/>
      <c r="C87" s="201"/>
      <c r="D87" s="201"/>
      <c r="E87" s="201"/>
      <c r="F87" s="201"/>
    </row>
    <row r="88" spans="1:6" ht="12.75" customHeight="1" x14ac:dyDescent="0.2">
      <c r="A88" s="208"/>
      <c r="B88" s="208"/>
      <c r="C88" s="201"/>
      <c r="D88" s="201"/>
      <c r="E88" s="201"/>
      <c r="F88" s="201"/>
    </row>
    <row r="89" spans="1:6" ht="12.75" customHeight="1" x14ac:dyDescent="0.2">
      <c r="A89" s="208"/>
      <c r="B89" s="208"/>
      <c r="C89" s="201"/>
      <c r="D89" s="201"/>
      <c r="E89" s="201"/>
      <c r="F89" s="201"/>
    </row>
    <row r="90" spans="1:6" ht="12.75" customHeight="1" x14ac:dyDescent="0.2">
      <c r="A90" s="208"/>
      <c r="B90" s="208"/>
      <c r="C90" s="201"/>
      <c r="D90" s="201"/>
      <c r="E90" s="201"/>
      <c r="F90" s="201"/>
    </row>
    <row r="91" spans="1:6" ht="12.75" customHeight="1" x14ac:dyDescent="0.2">
      <c r="A91" s="208"/>
      <c r="B91" s="208"/>
      <c r="C91" s="201"/>
      <c r="D91" s="201"/>
      <c r="E91" s="201"/>
      <c r="F91" s="201"/>
    </row>
    <row r="92" spans="1:6" ht="12.75" customHeight="1" x14ac:dyDescent="0.2">
      <c r="A92" s="208"/>
      <c r="B92" s="208"/>
      <c r="C92" s="201"/>
      <c r="D92" s="201"/>
      <c r="E92" s="201"/>
      <c r="F92" s="201"/>
    </row>
    <row r="93" spans="1:6" ht="12.75" customHeight="1" x14ac:dyDescent="0.2">
      <c r="A93" s="208"/>
      <c r="B93" s="208"/>
      <c r="C93" s="201"/>
      <c r="D93" s="201"/>
      <c r="E93" s="201"/>
      <c r="F93" s="201"/>
    </row>
    <row r="94" spans="1:6" ht="12.75" customHeight="1" x14ac:dyDescent="0.2">
      <c r="A94" s="208"/>
      <c r="B94" s="208"/>
      <c r="C94" s="201"/>
      <c r="D94" s="201"/>
      <c r="E94" s="201"/>
      <c r="F94" s="201"/>
    </row>
    <row r="95" spans="1:6" ht="12.75" customHeight="1" x14ac:dyDescent="0.2">
      <c r="A95" s="208"/>
      <c r="B95" s="208"/>
      <c r="C95" s="201"/>
      <c r="D95" s="201"/>
      <c r="E95" s="201"/>
      <c r="F95" s="201"/>
    </row>
    <row r="96" spans="1:6" ht="12.75" customHeight="1" x14ac:dyDescent="0.2">
      <c r="A96" s="208"/>
      <c r="B96" s="208"/>
      <c r="C96" s="201"/>
      <c r="D96" s="201"/>
      <c r="E96" s="201"/>
      <c r="F96" s="201"/>
    </row>
    <row r="97" spans="1:6" ht="12.75" customHeight="1" x14ac:dyDescent="0.2">
      <c r="A97" s="208"/>
      <c r="B97" s="208"/>
      <c r="C97" s="201"/>
      <c r="D97" s="201"/>
      <c r="E97" s="201"/>
      <c r="F97" s="201"/>
    </row>
    <row r="98" spans="1:6" ht="12.75" customHeight="1" x14ac:dyDescent="0.2">
      <c r="A98" s="208"/>
      <c r="B98" s="208"/>
      <c r="C98" s="201"/>
      <c r="D98" s="201"/>
      <c r="E98" s="201"/>
      <c r="F98" s="201"/>
    </row>
    <row r="99" spans="1:6" ht="12.75" customHeight="1" x14ac:dyDescent="0.2">
      <c r="A99" s="208"/>
      <c r="B99" s="208"/>
      <c r="C99" s="201"/>
      <c r="D99" s="201"/>
      <c r="E99" s="201"/>
      <c r="F99" s="201"/>
    </row>
    <row r="100" spans="1:6" ht="12.75" customHeight="1" x14ac:dyDescent="0.2">
      <c r="A100" s="208"/>
      <c r="B100" s="208"/>
      <c r="C100" s="201"/>
      <c r="D100" s="201"/>
      <c r="E100" s="201"/>
      <c r="F100" s="201"/>
    </row>
    <row r="101" spans="1:6" ht="12.75" customHeight="1" x14ac:dyDescent="0.2">
      <c r="A101" s="208"/>
      <c r="B101" s="208"/>
      <c r="C101" s="201"/>
      <c r="D101" s="201"/>
      <c r="E101" s="201"/>
      <c r="F101" s="201"/>
    </row>
  </sheetData>
  <mergeCells count="6">
    <mergeCell ref="A1:F1"/>
    <mergeCell ref="B3:D3"/>
    <mergeCell ref="A4:A5"/>
    <mergeCell ref="B4:B5"/>
    <mergeCell ref="C4:D4"/>
    <mergeCell ref="E4:F4"/>
  </mergeCells>
  <pageMargins left="1.2" right="0.7" top="0.25" bottom="0.25" header="0" footer="0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101"/>
  <sheetViews>
    <sheetView topLeftCell="A34" workbookViewId="0">
      <selection activeCell="D60" sqref="D60"/>
    </sheetView>
  </sheetViews>
  <sheetFormatPr defaultColWidth="14.42578125" defaultRowHeight="15" customHeight="1" x14ac:dyDescent="0.2"/>
  <cols>
    <col min="1" max="1" width="5.140625" style="83" customWidth="1"/>
    <col min="2" max="2" width="28.140625" style="83" customWidth="1"/>
    <col min="3" max="3" width="12.7109375" style="83" customWidth="1"/>
    <col min="4" max="5" width="12.85546875" style="83" customWidth="1"/>
    <col min="6" max="6" width="13.5703125" style="83" customWidth="1"/>
    <col min="7" max="16384" width="14.42578125" style="83"/>
  </cols>
  <sheetData>
    <row r="1" spans="1:6" ht="18.75" customHeight="1" x14ac:dyDescent="0.2">
      <c r="A1" s="446" t="s">
        <v>1073</v>
      </c>
      <c r="B1" s="387"/>
      <c r="C1" s="387"/>
      <c r="D1" s="387"/>
      <c r="E1" s="387"/>
      <c r="F1" s="387"/>
    </row>
    <row r="2" spans="1:6" ht="12.75" customHeight="1" x14ac:dyDescent="0.2">
      <c r="A2" s="250"/>
      <c r="B2" s="250"/>
      <c r="C2" s="250"/>
      <c r="D2" s="250"/>
      <c r="E2" s="250"/>
      <c r="F2" s="250"/>
    </row>
    <row r="3" spans="1:6" ht="12.75" customHeight="1" x14ac:dyDescent="0.2">
      <c r="A3" s="251"/>
      <c r="B3" s="487" t="s">
        <v>61</v>
      </c>
      <c r="C3" s="471"/>
      <c r="D3" s="471"/>
      <c r="E3" s="82"/>
      <c r="F3" s="217" t="s">
        <v>239</v>
      </c>
    </row>
    <row r="4" spans="1:6" ht="54.75" customHeight="1" x14ac:dyDescent="0.2">
      <c r="A4" s="393" t="s">
        <v>68</v>
      </c>
      <c r="B4" s="472" t="s">
        <v>2</v>
      </c>
      <c r="C4" s="472" t="s">
        <v>240</v>
      </c>
      <c r="D4" s="488"/>
      <c r="E4" s="371" t="s">
        <v>1074</v>
      </c>
      <c r="F4" s="385"/>
    </row>
    <row r="5" spans="1:6" ht="12.75" customHeight="1" x14ac:dyDescent="0.2">
      <c r="A5" s="389"/>
      <c r="B5" s="473"/>
      <c r="C5" s="129" t="s">
        <v>85</v>
      </c>
      <c r="D5" s="129" t="s">
        <v>86</v>
      </c>
      <c r="E5" s="129" t="s">
        <v>85</v>
      </c>
      <c r="F5" s="129" t="s">
        <v>86</v>
      </c>
    </row>
    <row r="6" spans="1:6" ht="12.75" customHeight="1" x14ac:dyDescent="0.2">
      <c r="A6" s="162">
        <v>1</v>
      </c>
      <c r="B6" s="130" t="s">
        <v>7</v>
      </c>
      <c r="C6" s="130">
        <v>64407</v>
      </c>
      <c r="D6" s="130">
        <v>193172.3</v>
      </c>
      <c r="E6" s="130">
        <v>5792</v>
      </c>
      <c r="F6" s="130">
        <v>17542.860000000008</v>
      </c>
    </row>
    <row r="7" spans="1:6" ht="12.75" customHeight="1" x14ac:dyDescent="0.2">
      <c r="A7" s="162">
        <v>2</v>
      </c>
      <c r="B7" s="130" t="s">
        <v>8</v>
      </c>
      <c r="C7" s="130">
        <v>162195</v>
      </c>
      <c r="D7" s="130">
        <v>317995.48000000004</v>
      </c>
      <c r="E7" s="130">
        <v>42099</v>
      </c>
      <c r="F7" s="130">
        <v>76145.13</v>
      </c>
    </row>
    <row r="8" spans="1:6" ht="12.75" customHeight="1" x14ac:dyDescent="0.2">
      <c r="A8" s="162">
        <v>3</v>
      </c>
      <c r="B8" s="130" t="s">
        <v>9</v>
      </c>
      <c r="C8" s="130">
        <v>21476</v>
      </c>
      <c r="D8" s="130">
        <v>58756.64999999998</v>
      </c>
      <c r="E8" s="130">
        <v>9193</v>
      </c>
      <c r="F8" s="130">
        <v>4299.6100000000006</v>
      </c>
    </row>
    <row r="9" spans="1:6" ht="12.75" customHeight="1" x14ac:dyDescent="0.2">
      <c r="A9" s="162">
        <v>4</v>
      </c>
      <c r="B9" s="130" t="s">
        <v>10</v>
      </c>
      <c r="C9" s="130">
        <v>51575</v>
      </c>
      <c r="D9" s="130">
        <v>163167.82000000004</v>
      </c>
      <c r="E9" s="130">
        <v>14771</v>
      </c>
      <c r="F9" s="130">
        <v>30976.409999999993</v>
      </c>
    </row>
    <row r="10" spans="1:6" ht="12.75" customHeight="1" x14ac:dyDescent="0.2">
      <c r="A10" s="162">
        <v>5</v>
      </c>
      <c r="B10" s="130" t="s">
        <v>11</v>
      </c>
      <c r="C10" s="130">
        <v>107287</v>
      </c>
      <c r="D10" s="130">
        <v>282964.70000000013</v>
      </c>
      <c r="E10" s="130">
        <v>26979</v>
      </c>
      <c r="F10" s="130">
        <v>52957.530000000013</v>
      </c>
    </row>
    <row r="11" spans="1:6" ht="12.75" customHeight="1" x14ac:dyDescent="0.2">
      <c r="A11" s="162">
        <v>6</v>
      </c>
      <c r="B11" s="130" t="s">
        <v>12</v>
      </c>
      <c r="C11" s="130">
        <v>31669</v>
      </c>
      <c r="D11" s="130">
        <v>82802.329999999987</v>
      </c>
      <c r="E11" s="130">
        <v>4172</v>
      </c>
      <c r="F11" s="130">
        <v>8857.7499999999964</v>
      </c>
    </row>
    <row r="12" spans="1:6" ht="12.75" customHeight="1" x14ac:dyDescent="0.2">
      <c r="A12" s="162">
        <v>7</v>
      </c>
      <c r="B12" s="130" t="s">
        <v>13</v>
      </c>
      <c r="C12" s="130">
        <v>6540</v>
      </c>
      <c r="D12" s="130">
        <v>23272.04</v>
      </c>
      <c r="E12" s="130">
        <v>766</v>
      </c>
      <c r="F12" s="130">
        <v>2312.9799999999996</v>
      </c>
    </row>
    <row r="13" spans="1:6" ht="12.75" customHeight="1" x14ac:dyDescent="0.2">
      <c r="A13" s="162">
        <v>8</v>
      </c>
      <c r="B13" s="130" t="s">
        <v>971</v>
      </c>
      <c r="C13" s="130">
        <v>3537</v>
      </c>
      <c r="D13" s="130">
        <v>10595.4</v>
      </c>
      <c r="E13" s="130">
        <v>250</v>
      </c>
      <c r="F13" s="130">
        <v>706.48</v>
      </c>
    </row>
    <row r="14" spans="1:6" ht="12.75" customHeight="1" x14ac:dyDescent="0.2">
      <c r="A14" s="162">
        <v>9</v>
      </c>
      <c r="B14" s="130" t="s">
        <v>14</v>
      </c>
      <c r="C14" s="130">
        <v>79985</v>
      </c>
      <c r="D14" s="130">
        <v>258252.21999999997</v>
      </c>
      <c r="E14" s="130">
        <v>7536</v>
      </c>
      <c r="F14" s="130">
        <v>25664.48</v>
      </c>
    </row>
    <row r="15" spans="1:6" ht="12.75" customHeight="1" x14ac:dyDescent="0.2">
      <c r="A15" s="162">
        <v>10</v>
      </c>
      <c r="B15" s="130" t="s">
        <v>15</v>
      </c>
      <c r="C15" s="130">
        <v>295375</v>
      </c>
      <c r="D15" s="130">
        <v>1092849.7400000002</v>
      </c>
      <c r="E15" s="130">
        <v>69913</v>
      </c>
      <c r="F15" s="130">
        <v>198115.37000000005</v>
      </c>
    </row>
    <row r="16" spans="1:6" ht="12.75" customHeight="1" x14ac:dyDescent="0.2">
      <c r="A16" s="162">
        <v>11</v>
      </c>
      <c r="B16" s="130" t="s">
        <v>16</v>
      </c>
      <c r="C16" s="130">
        <v>20156</v>
      </c>
      <c r="D16" s="130">
        <v>58472.990000000027</v>
      </c>
      <c r="E16" s="130">
        <v>1476</v>
      </c>
      <c r="F16" s="130">
        <v>5023.1999999999971</v>
      </c>
    </row>
    <row r="17" spans="1:6" ht="12.75" customHeight="1" x14ac:dyDescent="0.2">
      <c r="A17" s="162">
        <v>12</v>
      </c>
      <c r="B17" s="130" t="s">
        <v>17</v>
      </c>
      <c r="C17" s="130">
        <v>70675</v>
      </c>
      <c r="D17" s="130">
        <v>189873.85000000003</v>
      </c>
      <c r="E17" s="130">
        <v>12450</v>
      </c>
      <c r="F17" s="130">
        <v>31736.560000000001</v>
      </c>
    </row>
    <row r="18" spans="1:6" ht="12.75" customHeight="1" x14ac:dyDescent="0.2">
      <c r="A18" s="153"/>
      <c r="B18" s="137" t="s">
        <v>18</v>
      </c>
      <c r="C18" s="137">
        <f t="shared" ref="C18:F18" si="0">SUM(C6:C17)</f>
        <v>914877</v>
      </c>
      <c r="D18" s="137">
        <f t="shared" si="0"/>
        <v>2732175.5200000009</v>
      </c>
      <c r="E18" s="137">
        <f t="shared" si="0"/>
        <v>195397</v>
      </c>
      <c r="F18" s="137">
        <f t="shared" si="0"/>
        <v>454338.3600000001</v>
      </c>
    </row>
    <row r="19" spans="1:6" ht="12.75" customHeight="1" x14ac:dyDescent="0.2">
      <c r="A19" s="162">
        <v>13</v>
      </c>
      <c r="B19" s="130" t="s">
        <v>19</v>
      </c>
      <c r="C19" s="130">
        <v>156061</v>
      </c>
      <c r="D19" s="130">
        <v>137249.02000000005</v>
      </c>
      <c r="E19" s="130">
        <v>17910</v>
      </c>
      <c r="F19" s="130">
        <v>22212.389999999996</v>
      </c>
    </row>
    <row r="20" spans="1:6" ht="12.75" customHeight="1" x14ac:dyDescent="0.2">
      <c r="A20" s="162">
        <v>14</v>
      </c>
      <c r="B20" s="130" t="s">
        <v>20</v>
      </c>
      <c r="C20" s="130">
        <v>579400</v>
      </c>
      <c r="D20" s="130">
        <v>242531.6</v>
      </c>
      <c r="E20" s="130">
        <v>51429</v>
      </c>
      <c r="F20" s="130">
        <v>31225.399999999994</v>
      </c>
    </row>
    <row r="21" spans="1:6" ht="12.75" customHeight="1" x14ac:dyDescent="0.2">
      <c r="A21" s="162">
        <v>15</v>
      </c>
      <c r="B21" s="130" t="s">
        <v>21</v>
      </c>
      <c r="C21" s="130">
        <v>262</v>
      </c>
      <c r="D21" s="130">
        <v>520.92000000000007</v>
      </c>
      <c r="E21" s="130">
        <v>145</v>
      </c>
      <c r="F21" s="130">
        <v>314.99</v>
      </c>
    </row>
    <row r="22" spans="1:6" ht="12.75" customHeight="1" x14ac:dyDescent="0.2">
      <c r="A22" s="162">
        <v>16</v>
      </c>
      <c r="B22" s="130" t="s">
        <v>22</v>
      </c>
      <c r="C22" s="130">
        <v>93</v>
      </c>
      <c r="D22" s="130">
        <v>615.04999999999995</v>
      </c>
      <c r="E22" s="130">
        <v>21</v>
      </c>
      <c r="F22" s="130">
        <v>61.120000000000005</v>
      </c>
    </row>
    <row r="23" spans="1:6" ht="12.75" customHeight="1" x14ac:dyDescent="0.2">
      <c r="A23" s="162">
        <v>17</v>
      </c>
      <c r="B23" s="130" t="s">
        <v>23</v>
      </c>
      <c r="C23" s="130">
        <v>34839</v>
      </c>
      <c r="D23" s="130">
        <v>15006.060000000001</v>
      </c>
      <c r="E23" s="130">
        <v>4766</v>
      </c>
      <c r="F23" s="130">
        <v>3388.0900000000011</v>
      </c>
    </row>
    <row r="24" spans="1:6" ht="12.75" customHeight="1" x14ac:dyDescent="0.2">
      <c r="A24" s="162">
        <v>18</v>
      </c>
      <c r="B24" s="130" t="s">
        <v>24</v>
      </c>
      <c r="C24" s="130">
        <v>104</v>
      </c>
      <c r="D24" s="130">
        <v>370.72</v>
      </c>
      <c r="E24" s="130">
        <v>31</v>
      </c>
      <c r="F24" s="130">
        <v>70.400000000000006</v>
      </c>
    </row>
    <row r="25" spans="1:6" ht="12.75" customHeight="1" x14ac:dyDescent="0.2">
      <c r="A25" s="162">
        <v>19</v>
      </c>
      <c r="B25" s="130" t="s">
        <v>25</v>
      </c>
      <c r="C25" s="130">
        <v>2421</v>
      </c>
      <c r="D25" s="130">
        <v>5668.0099999999993</v>
      </c>
      <c r="E25" s="130">
        <v>804</v>
      </c>
      <c r="F25" s="130">
        <v>1911.1299999999999</v>
      </c>
    </row>
    <row r="26" spans="1:6" ht="12.75" customHeight="1" x14ac:dyDescent="0.2">
      <c r="A26" s="162">
        <v>20</v>
      </c>
      <c r="B26" s="130" t="s">
        <v>26</v>
      </c>
      <c r="C26" s="130">
        <v>428247</v>
      </c>
      <c r="D26" s="130">
        <v>163524.88000000003</v>
      </c>
      <c r="E26" s="130">
        <v>47700</v>
      </c>
      <c r="F26" s="130">
        <v>28619.840000000004</v>
      </c>
    </row>
    <row r="27" spans="1:6" ht="12.75" customHeight="1" x14ac:dyDescent="0.2">
      <c r="A27" s="162">
        <v>21</v>
      </c>
      <c r="B27" s="130" t="s">
        <v>27</v>
      </c>
      <c r="C27" s="130">
        <v>107523</v>
      </c>
      <c r="D27" s="130">
        <v>761123.7000000003</v>
      </c>
      <c r="E27" s="130">
        <v>40270</v>
      </c>
      <c r="F27" s="130">
        <v>112121.11999999998</v>
      </c>
    </row>
    <row r="28" spans="1:6" ht="12.75" customHeight="1" x14ac:dyDescent="0.2">
      <c r="A28" s="162">
        <v>22</v>
      </c>
      <c r="B28" s="130" t="s">
        <v>28</v>
      </c>
      <c r="C28" s="130">
        <v>24131</v>
      </c>
      <c r="D28" s="130">
        <v>52090.759999999995</v>
      </c>
      <c r="E28" s="130">
        <v>3466</v>
      </c>
      <c r="F28" s="130">
        <v>7301.8600000000033</v>
      </c>
    </row>
    <row r="29" spans="1:6" ht="12.75" customHeight="1" x14ac:dyDescent="0.2">
      <c r="A29" s="162">
        <v>23</v>
      </c>
      <c r="B29" s="130" t="s">
        <v>29</v>
      </c>
      <c r="C29" s="130">
        <v>195239</v>
      </c>
      <c r="D29" s="130">
        <v>77173.119999999995</v>
      </c>
      <c r="E29" s="130">
        <v>34035</v>
      </c>
      <c r="F29" s="130">
        <v>19047.059999999998</v>
      </c>
    </row>
    <row r="30" spans="1:6" ht="12.75" customHeight="1" x14ac:dyDescent="0.2">
      <c r="A30" s="162">
        <v>24</v>
      </c>
      <c r="B30" s="130" t="s">
        <v>30</v>
      </c>
      <c r="C30" s="130">
        <v>11649</v>
      </c>
      <c r="D30" s="130">
        <v>22940.399999999998</v>
      </c>
      <c r="E30" s="130">
        <v>1293</v>
      </c>
      <c r="F30" s="130">
        <v>3764.8699999999994</v>
      </c>
    </row>
    <row r="31" spans="1:6" ht="12.75" customHeight="1" x14ac:dyDescent="0.2">
      <c r="A31" s="162">
        <v>25</v>
      </c>
      <c r="B31" s="130" t="s">
        <v>31</v>
      </c>
      <c r="C31" s="130">
        <v>167</v>
      </c>
      <c r="D31" s="130">
        <v>739.45</v>
      </c>
      <c r="E31" s="130">
        <v>16</v>
      </c>
      <c r="F31" s="130">
        <v>23.900000000000002</v>
      </c>
    </row>
    <row r="32" spans="1:6" ht="12.75" customHeight="1" x14ac:dyDescent="0.2">
      <c r="A32" s="162">
        <v>26</v>
      </c>
      <c r="B32" s="130" t="s">
        <v>32</v>
      </c>
      <c r="C32" s="130">
        <v>305</v>
      </c>
      <c r="D32" s="130">
        <v>2296.44</v>
      </c>
      <c r="E32" s="130">
        <v>18</v>
      </c>
      <c r="F32" s="130">
        <v>62.320000000000007</v>
      </c>
    </row>
    <row r="33" spans="1:6" ht="12.75" customHeight="1" x14ac:dyDescent="0.2">
      <c r="A33" s="162">
        <v>27</v>
      </c>
      <c r="B33" s="130" t="s">
        <v>33</v>
      </c>
      <c r="C33" s="130">
        <v>167</v>
      </c>
      <c r="D33" s="130">
        <v>1120.57</v>
      </c>
      <c r="E33" s="130">
        <v>32</v>
      </c>
      <c r="F33" s="130">
        <v>146.69999999999999</v>
      </c>
    </row>
    <row r="34" spans="1:6" ht="12.75" customHeight="1" x14ac:dyDescent="0.2">
      <c r="A34" s="162">
        <v>28</v>
      </c>
      <c r="B34" s="130" t="s">
        <v>34</v>
      </c>
      <c r="C34" s="130">
        <v>311287</v>
      </c>
      <c r="D34" s="130">
        <v>115064.92</v>
      </c>
      <c r="E34" s="130">
        <v>69861</v>
      </c>
      <c r="F34" s="130">
        <v>32611.419999999995</v>
      </c>
    </row>
    <row r="35" spans="1:6" ht="12.75" customHeight="1" x14ac:dyDescent="0.2">
      <c r="A35" s="162">
        <v>29</v>
      </c>
      <c r="B35" s="130" t="s">
        <v>35</v>
      </c>
      <c r="C35" s="130">
        <v>77</v>
      </c>
      <c r="D35" s="130">
        <v>100.06</v>
      </c>
      <c r="E35" s="130">
        <v>11</v>
      </c>
      <c r="F35" s="130">
        <v>18.18</v>
      </c>
    </row>
    <row r="36" spans="1:6" ht="12.75" customHeight="1" x14ac:dyDescent="0.2">
      <c r="A36" s="162">
        <v>30</v>
      </c>
      <c r="B36" s="130" t="s">
        <v>36</v>
      </c>
      <c r="C36" s="130">
        <v>2899</v>
      </c>
      <c r="D36" s="130">
        <v>44310.39</v>
      </c>
      <c r="E36" s="130">
        <v>820</v>
      </c>
      <c r="F36" s="130">
        <v>8108.93</v>
      </c>
    </row>
    <row r="37" spans="1:6" ht="12.75" customHeight="1" x14ac:dyDescent="0.2">
      <c r="A37" s="162">
        <v>31</v>
      </c>
      <c r="B37" s="130" t="s">
        <v>37</v>
      </c>
      <c r="C37" s="130">
        <v>472</v>
      </c>
      <c r="D37" s="130">
        <v>1226.8200000000002</v>
      </c>
      <c r="E37" s="130">
        <v>134</v>
      </c>
      <c r="F37" s="130">
        <v>230.69</v>
      </c>
    </row>
    <row r="38" spans="1:6" ht="12.75" customHeight="1" x14ac:dyDescent="0.2">
      <c r="A38" s="162">
        <v>32</v>
      </c>
      <c r="B38" s="130" t="s">
        <v>38</v>
      </c>
      <c r="C38" s="130">
        <v>0</v>
      </c>
      <c r="D38" s="130">
        <v>0</v>
      </c>
      <c r="E38" s="130">
        <v>0</v>
      </c>
      <c r="F38" s="130">
        <v>0</v>
      </c>
    </row>
    <row r="39" spans="1:6" ht="12.75" customHeight="1" x14ac:dyDescent="0.2">
      <c r="A39" s="162">
        <v>33</v>
      </c>
      <c r="B39" s="130" t="s">
        <v>39</v>
      </c>
      <c r="C39" s="130">
        <v>72</v>
      </c>
      <c r="D39" s="130">
        <v>341.04999999999995</v>
      </c>
      <c r="E39" s="130">
        <v>22</v>
      </c>
      <c r="F39" s="130">
        <v>24.19</v>
      </c>
    </row>
    <row r="40" spans="1:6" ht="12.75" customHeight="1" x14ac:dyDescent="0.2">
      <c r="A40" s="162">
        <v>34</v>
      </c>
      <c r="B40" s="130" t="s">
        <v>40</v>
      </c>
      <c r="C40" s="130">
        <v>70860</v>
      </c>
      <c r="D40" s="130">
        <v>13515.31</v>
      </c>
      <c r="E40" s="130">
        <v>3920</v>
      </c>
      <c r="F40" s="130">
        <v>1685.79</v>
      </c>
    </row>
    <row r="41" spans="1:6" ht="12.75" customHeight="1" x14ac:dyDescent="0.2">
      <c r="A41" s="153"/>
      <c r="B41" s="137" t="s">
        <v>106</v>
      </c>
      <c r="C41" s="137">
        <f t="shared" ref="C41:F41" si="1">SUM(C19:C40)</f>
        <v>1926275</v>
      </c>
      <c r="D41" s="137">
        <f t="shared" si="1"/>
        <v>1657529.2500000002</v>
      </c>
      <c r="E41" s="137">
        <f t="shared" si="1"/>
        <v>276704</v>
      </c>
      <c r="F41" s="137">
        <f t="shared" si="1"/>
        <v>272950.38999999996</v>
      </c>
    </row>
    <row r="42" spans="1:6" ht="12.75" customHeight="1" x14ac:dyDescent="0.2">
      <c r="A42" s="153"/>
      <c r="B42" s="137" t="s">
        <v>42</v>
      </c>
      <c r="C42" s="189">
        <f t="shared" ref="C42:F42" si="2">C41+C18</f>
        <v>2841152</v>
      </c>
      <c r="D42" s="189">
        <f t="shared" si="2"/>
        <v>4389704.7700000014</v>
      </c>
      <c r="E42" s="189">
        <f t="shared" si="2"/>
        <v>472101</v>
      </c>
      <c r="F42" s="189">
        <f t="shared" si="2"/>
        <v>727288.75</v>
      </c>
    </row>
    <row r="43" spans="1:6" ht="12.75" customHeight="1" x14ac:dyDescent="0.2">
      <c r="A43" s="162">
        <v>35</v>
      </c>
      <c r="B43" s="130" t="s">
        <v>43</v>
      </c>
      <c r="C43" s="130">
        <v>34019</v>
      </c>
      <c r="D43" s="130">
        <v>24791.249999999993</v>
      </c>
      <c r="E43" s="130">
        <v>1317</v>
      </c>
      <c r="F43" s="130">
        <v>5863.5500000000011</v>
      </c>
    </row>
    <row r="44" spans="1:6" ht="12.75" customHeight="1" x14ac:dyDescent="0.2">
      <c r="A44" s="162">
        <v>36</v>
      </c>
      <c r="B44" s="130" t="s">
        <v>44</v>
      </c>
      <c r="C44" s="130">
        <v>206301</v>
      </c>
      <c r="D44" s="130">
        <v>279609.94</v>
      </c>
      <c r="E44" s="130">
        <v>50848</v>
      </c>
      <c r="F44" s="130">
        <v>67845</v>
      </c>
    </row>
    <row r="45" spans="1:6" ht="12.75" customHeight="1" x14ac:dyDescent="0.2">
      <c r="A45" s="153"/>
      <c r="B45" s="137" t="s">
        <v>45</v>
      </c>
      <c r="C45" s="137">
        <f t="shared" ref="C45:F45" si="3">C44+C43</f>
        <v>240320</v>
      </c>
      <c r="D45" s="137">
        <f t="shared" si="3"/>
        <v>304401.19</v>
      </c>
      <c r="E45" s="137">
        <f t="shared" si="3"/>
        <v>52165</v>
      </c>
      <c r="F45" s="137">
        <f t="shared" si="3"/>
        <v>73708.55</v>
      </c>
    </row>
    <row r="46" spans="1:6" ht="12.75" customHeight="1" x14ac:dyDescent="0.2">
      <c r="A46" s="162">
        <v>37</v>
      </c>
      <c r="B46" s="130" t="s">
        <v>46</v>
      </c>
      <c r="C46" s="130">
        <v>535726</v>
      </c>
      <c r="D46" s="130">
        <v>341252</v>
      </c>
      <c r="E46" s="130">
        <v>174964</v>
      </c>
      <c r="F46" s="130">
        <v>87482</v>
      </c>
    </row>
    <row r="47" spans="1:6" ht="12.75" customHeight="1" x14ac:dyDescent="0.2">
      <c r="A47" s="153"/>
      <c r="B47" s="137" t="s">
        <v>47</v>
      </c>
      <c r="C47" s="137">
        <f t="shared" ref="C47:F47" si="4">C46</f>
        <v>535726</v>
      </c>
      <c r="D47" s="137">
        <f t="shared" si="4"/>
        <v>341252</v>
      </c>
      <c r="E47" s="137">
        <f t="shared" si="4"/>
        <v>174964</v>
      </c>
      <c r="F47" s="137">
        <f t="shared" si="4"/>
        <v>87482</v>
      </c>
    </row>
    <row r="48" spans="1:6" ht="12.75" customHeight="1" x14ac:dyDescent="0.2">
      <c r="A48" s="162">
        <v>38</v>
      </c>
      <c r="B48" s="130" t="s">
        <v>48</v>
      </c>
      <c r="C48" s="130">
        <v>7518</v>
      </c>
      <c r="D48" s="130">
        <v>29817.600000000013</v>
      </c>
      <c r="E48" s="130">
        <v>915</v>
      </c>
      <c r="F48" s="130">
        <v>4487.0599999999995</v>
      </c>
    </row>
    <row r="49" spans="1:6" ht="12.75" customHeight="1" x14ac:dyDescent="0.2">
      <c r="A49" s="162">
        <v>39</v>
      </c>
      <c r="B49" s="130" t="s">
        <v>49</v>
      </c>
      <c r="C49" s="130">
        <v>32161</v>
      </c>
      <c r="D49" s="130">
        <v>20358.86</v>
      </c>
      <c r="E49" s="130">
        <v>11175</v>
      </c>
      <c r="F49" s="130">
        <v>5429.5700000000006</v>
      </c>
    </row>
    <row r="50" spans="1:6" ht="12.75" customHeight="1" x14ac:dyDescent="0.2">
      <c r="A50" s="162">
        <v>40</v>
      </c>
      <c r="B50" s="130" t="s">
        <v>50</v>
      </c>
      <c r="C50" s="130">
        <v>298032</v>
      </c>
      <c r="D50" s="130">
        <v>96452.18</v>
      </c>
      <c r="E50" s="130">
        <v>43328</v>
      </c>
      <c r="F50" s="130">
        <v>20143.420000000002</v>
      </c>
    </row>
    <row r="51" spans="1:6" ht="12.75" customHeight="1" x14ac:dyDescent="0.2">
      <c r="A51" s="162">
        <v>41</v>
      </c>
      <c r="B51" s="130" t="s">
        <v>51</v>
      </c>
      <c r="C51" s="130">
        <v>181024</v>
      </c>
      <c r="D51" s="130">
        <v>54242.680000000015</v>
      </c>
      <c r="E51" s="130">
        <v>39242</v>
      </c>
      <c r="F51" s="130">
        <v>14106.77</v>
      </c>
    </row>
    <row r="52" spans="1:6" ht="12.75" customHeight="1" x14ac:dyDescent="0.2">
      <c r="A52" s="162">
        <v>42</v>
      </c>
      <c r="B52" s="130" t="s">
        <v>52</v>
      </c>
      <c r="C52" s="130">
        <v>247717</v>
      </c>
      <c r="D52" s="130">
        <v>86065.37</v>
      </c>
      <c r="E52" s="130">
        <v>35333</v>
      </c>
      <c r="F52" s="130">
        <v>19577.349999999995</v>
      </c>
    </row>
    <row r="53" spans="1:6" ht="12.75" customHeight="1" x14ac:dyDescent="0.2">
      <c r="A53" s="162">
        <v>43</v>
      </c>
      <c r="B53" s="130" t="s">
        <v>1012</v>
      </c>
      <c r="C53" s="130">
        <v>32618</v>
      </c>
      <c r="D53" s="130">
        <v>19388.48</v>
      </c>
      <c r="E53" s="130">
        <v>14792</v>
      </c>
      <c r="F53" s="130">
        <v>11863.93</v>
      </c>
    </row>
    <row r="54" spans="1:6" ht="12.75" customHeight="1" x14ac:dyDescent="0.2">
      <c r="A54" s="162">
        <v>44</v>
      </c>
      <c r="B54" s="130" t="s">
        <v>53</v>
      </c>
      <c r="C54" s="130">
        <v>477</v>
      </c>
      <c r="D54" s="130">
        <v>766.44999999999993</v>
      </c>
      <c r="E54" s="130">
        <v>195</v>
      </c>
      <c r="F54" s="130">
        <v>94.4</v>
      </c>
    </row>
    <row r="55" spans="1:6" ht="12.75" customHeight="1" x14ac:dyDescent="0.2">
      <c r="A55" s="162">
        <v>45</v>
      </c>
      <c r="B55" s="130" t="s">
        <v>54</v>
      </c>
      <c r="C55" s="130">
        <v>69052</v>
      </c>
      <c r="D55" s="130">
        <v>27871.899999999998</v>
      </c>
      <c r="E55" s="130">
        <v>9620</v>
      </c>
      <c r="F55" s="130">
        <v>5857.81</v>
      </c>
    </row>
    <row r="56" spans="1:6" ht="12.75" customHeight="1" x14ac:dyDescent="0.2">
      <c r="A56" s="162">
        <v>46</v>
      </c>
      <c r="B56" s="130" t="s">
        <v>55</v>
      </c>
      <c r="C56" s="130">
        <v>129592</v>
      </c>
      <c r="D56" s="130">
        <v>39766.400000000009</v>
      </c>
      <c r="E56" s="130">
        <v>18221</v>
      </c>
      <c r="F56" s="130">
        <v>7823.8200000000006</v>
      </c>
    </row>
    <row r="57" spans="1:6" ht="12.75" customHeight="1" x14ac:dyDescent="0.2">
      <c r="A57" s="153"/>
      <c r="B57" s="137" t="s">
        <v>56</v>
      </c>
      <c r="C57" s="137">
        <f t="shared" ref="C57:F57" si="5">SUM(C48:C56)</f>
        <v>998191</v>
      </c>
      <c r="D57" s="137">
        <f t="shared" si="5"/>
        <v>374729.9200000001</v>
      </c>
      <c r="E57" s="137">
        <f t="shared" si="5"/>
        <v>172821</v>
      </c>
      <c r="F57" s="137">
        <f t="shared" si="5"/>
        <v>89384.13</v>
      </c>
    </row>
    <row r="58" spans="1:6" ht="12.75" customHeight="1" x14ac:dyDescent="0.2">
      <c r="A58" s="129"/>
      <c r="B58" s="189" t="s">
        <v>6</v>
      </c>
      <c r="C58" s="137">
        <f t="shared" ref="C58:F58" si="6">C57+C47+C45+C42</f>
        <v>4615389</v>
      </c>
      <c r="D58" s="137">
        <f t="shared" si="6"/>
        <v>5410087.8800000018</v>
      </c>
      <c r="E58" s="137">
        <f t="shared" si="6"/>
        <v>872051</v>
      </c>
      <c r="F58" s="137">
        <f t="shared" si="6"/>
        <v>977863.42999999993</v>
      </c>
    </row>
    <row r="59" spans="1:6" ht="12.75" customHeight="1" x14ac:dyDescent="0.2">
      <c r="A59" s="82"/>
      <c r="B59" s="82"/>
      <c r="C59" s="82"/>
      <c r="D59" s="87" t="s">
        <v>1075</v>
      </c>
      <c r="E59" s="82"/>
      <c r="F59" s="82"/>
    </row>
    <row r="60" spans="1:6" ht="12.75" customHeight="1" x14ac:dyDescent="0.2">
      <c r="A60" s="82"/>
      <c r="B60" s="82"/>
      <c r="C60" s="82"/>
      <c r="D60" s="82"/>
      <c r="E60" s="82"/>
      <c r="F60" s="82"/>
    </row>
    <row r="61" spans="1:6" ht="12.75" customHeight="1" x14ac:dyDescent="0.2">
      <c r="A61" s="82"/>
      <c r="B61" s="82"/>
      <c r="C61" s="252"/>
      <c r="D61" s="252"/>
      <c r="E61" s="252"/>
      <c r="F61" s="252"/>
    </row>
    <row r="62" spans="1:6" ht="12.75" customHeight="1" x14ac:dyDescent="0.2">
      <c r="A62" s="82"/>
      <c r="B62" s="82"/>
      <c r="C62" s="82"/>
      <c r="D62" s="82"/>
      <c r="E62" s="82"/>
      <c r="F62" s="82"/>
    </row>
    <row r="63" spans="1:6" ht="12.75" customHeight="1" x14ac:dyDescent="0.2">
      <c r="A63" s="82"/>
      <c r="B63" s="82"/>
      <c r="C63" s="186"/>
      <c r="D63" s="186"/>
      <c r="E63" s="186"/>
      <c r="F63" s="186"/>
    </row>
    <row r="64" spans="1:6" ht="12.75" customHeight="1" x14ac:dyDescent="0.2">
      <c r="A64" s="82"/>
      <c r="B64" s="82"/>
      <c r="C64" s="82"/>
      <c r="D64" s="82"/>
      <c r="E64" s="82"/>
      <c r="F64" s="82"/>
    </row>
    <row r="65" spans="1:6" ht="12.75" customHeight="1" x14ac:dyDescent="0.2">
      <c r="A65" s="82"/>
      <c r="B65" s="82"/>
      <c r="C65" s="82"/>
      <c r="D65" s="82"/>
      <c r="E65" s="82"/>
      <c r="F65" s="82"/>
    </row>
    <row r="66" spans="1:6" ht="12.75" customHeight="1" x14ac:dyDescent="0.2">
      <c r="A66" s="82"/>
      <c r="B66" s="82"/>
      <c r="C66" s="82"/>
      <c r="D66" s="82"/>
      <c r="E66" s="82"/>
      <c r="F66" s="82"/>
    </row>
    <row r="67" spans="1:6" ht="12.75" customHeight="1" x14ac:dyDescent="0.2">
      <c r="A67" s="82"/>
      <c r="B67" s="82"/>
      <c r="C67" s="82"/>
      <c r="D67" s="82"/>
      <c r="E67" s="82"/>
      <c r="F67" s="82"/>
    </row>
    <row r="68" spans="1:6" ht="12.75" customHeight="1" x14ac:dyDescent="0.2">
      <c r="A68" s="82"/>
      <c r="B68" s="82"/>
      <c r="C68" s="82"/>
      <c r="D68" s="82"/>
      <c r="E68" s="82"/>
      <c r="F68" s="82"/>
    </row>
    <row r="69" spans="1:6" ht="12.75" customHeight="1" x14ac:dyDescent="0.2">
      <c r="A69" s="82"/>
      <c r="B69" s="82"/>
      <c r="C69" s="82"/>
      <c r="D69" s="82"/>
      <c r="E69" s="82"/>
      <c r="F69" s="82"/>
    </row>
    <row r="70" spans="1:6" ht="12.75" customHeight="1" x14ac:dyDescent="0.2">
      <c r="A70" s="82"/>
      <c r="B70" s="82"/>
      <c r="C70" s="82"/>
      <c r="D70" s="82"/>
      <c r="E70" s="82"/>
      <c r="F70" s="82"/>
    </row>
    <row r="71" spans="1:6" ht="12.75" customHeight="1" x14ac:dyDescent="0.2">
      <c r="A71" s="82"/>
      <c r="B71" s="82"/>
      <c r="C71" s="82"/>
      <c r="D71" s="82"/>
      <c r="E71" s="82"/>
      <c r="F71" s="82"/>
    </row>
    <row r="72" spans="1:6" ht="12.75" customHeight="1" x14ac:dyDescent="0.2">
      <c r="A72" s="82"/>
      <c r="B72" s="82"/>
      <c r="C72" s="82"/>
      <c r="D72" s="82"/>
      <c r="E72" s="82"/>
      <c r="F72" s="82"/>
    </row>
    <row r="73" spans="1:6" ht="12.75" customHeight="1" x14ac:dyDescent="0.2">
      <c r="A73" s="82"/>
      <c r="B73" s="82"/>
      <c r="C73" s="82"/>
      <c r="D73" s="82"/>
      <c r="E73" s="82"/>
      <c r="F73" s="82"/>
    </row>
    <row r="74" spans="1:6" ht="12.75" customHeight="1" x14ac:dyDescent="0.2">
      <c r="A74" s="82"/>
      <c r="B74" s="82"/>
      <c r="C74" s="82"/>
      <c r="D74" s="82"/>
      <c r="E74" s="82"/>
      <c r="F74" s="82"/>
    </row>
    <row r="75" spans="1:6" ht="12.75" customHeight="1" x14ac:dyDescent="0.2">
      <c r="A75" s="82"/>
      <c r="B75" s="82"/>
      <c r="C75" s="82"/>
      <c r="D75" s="82"/>
      <c r="E75" s="82"/>
      <c r="F75" s="82"/>
    </row>
    <row r="76" spans="1:6" ht="12.75" customHeight="1" x14ac:dyDescent="0.2">
      <c r="A76" s="82"/>
      <c r="B76" s="82"/>
      <c r="C76" s="82"/>
      <c r="D76" s="82"/>
      <c r="E76" s="82"/>
      <c r="F76" s="82"/>
    </row>
    <row r="77" spans="1:6" ht="12.75" customHeight="1" x14ac:dyDescent="0.2">
      <c r="A77" s="82"/>
      <c r="B77" s="82"/>
      <c r="C77" s="82"/>
      <c r="D77" s="82"/>
      <c r="E77" s="82"/>
      <c r="F77" s="82"/>
    </row>
    <row r="78" spans="1:6" ht="12.75" customHeight="1" x14ac:dyDescent="0.2">
      <c r="A78" s="82"/>
      <c r="B78" s="82"/>
      <c r="C78" s="82"/>
      <c r="D78" s="82"/>
      <c r="E78" s="82"/>
      <c r="F78" s="82"/>
    </row>
    <row r="79" spans="1:6" ht="12.75" customHeight="1" x14ac:dyDescent="0.2">
      <c r="A79" s="82"/>
      <c r="B79" s="82"/>
      <c r="C79" s="82"/>
      <c r="D79" s="82"/>
      <c r="E79" s="82"/>
      <c r="F79" s="82"/>
    </row>
    <row r="80" spans="1:6" ht="12.75" customHeight="1" x14ac:dyDescent="0.2">
      <c r="A80" s="82"/>
      <c r="B80" s="82"/>
      <c r="C80" s="82"/>
      <c r="D80" s="82"/>
      <c r="E80" s="82"/>
      <c r="F80" s="82"/>
    </row>
    <row r="81" spans="1:6" ht="12.75" customHeight="1" x14ac:dyDescent="0.2">
      <c r="A81" s="82"/>
      <c r="B81" s="82"/>
      <c r="C81" s="82"/>
      <c r="D81" s="82"/>
      <c r="E81" s="82"/>
      <c r="F81" s="82"/>
    </row>
    <row r="82" spans="1:6" ht="12.75" customHeight="1" x14ac:dyDescent="0.2">
      <c r="A82" s="82"/>
      <c r="B82" s="82"/>
      <c r="C82" s="82"/>
      <c r="D82" s="82"/>
      <c r="E82" s="82"/>
      <c r="F82" s="82"/>
    </row>
    <row r="83" spans="1:6" ht="12.75" customHeight="1" x14ac:dyDescent="0.2">
      <c r="A83" s="82"/>
      <c r="B83" s="82"/>
      <c r="C83" s="82"/>
      <c r="D83" s="82"/>
      <c r="E83" s="82"/>
      <c r="F83" s="82"/>
    </row>
    <row r="84" spans="1:6" ht="12.75" customHeight="1" x14ac:dyDescent="0.2">
      <c r="A84" s="82"/>
      <c r="B84" s="82"/>
      <c r="C84" s="82"/>
      <c r="D84" s="82"/>
      <c r="E84" s="82"/>
      <c r="F84" s="82"/>
    </row>
    <row r="85" spans="1:6" ht="12.75" customHeight="1" x14ac:dyDescent="0.2">
      <c r="A85" s="82"/>
      <c r="B85" s="82"/>
      <c r="C85" s="82"/>
      <c r="D85" s="82"/>
      <c r="E85" s="82"/>
      <c r="F85" s="82"/>
    </row>
    <row r="86" spans="1:6" ht="12.75" customHeight="1" x14ac:dyDescent="0.2">
      <c r="A86" s="82"/>
      <c r="B86" s="82"/>
      <c r="C86" s="82"/>
      <c r="D86" s="82"/>
      <c r="E86" s="82"/>
      <c r="F86" s="82"/>
    </row>
    <row r="87" spans="1:6" ht="12.75" customHeight="1" x14ac:dyDescent="0.2">
      <c r="A87" s="82"/>
      <c r="B87" s="82"/>
      <c r="C87" s="82"/>
      <c r="D87" s="82"/>
      <c r="E87" s="82"/>
      <c r="F87" s="82"/>
    </row>
    <row r="88" spans="1:6" ht="12.75" customHeight="1" x14ac:dyDescent="0.2">
      <c r="A88" s="82"/>
      <c r="B88" s="82"/>
      <c r="C88" s="82"/>
      <c r="D88" s="82"/>
      <c r="E88" s="82"/>
      <c r="F88" s="82"/>
    </row>
    <row r="89" spans="1:6" ht="12.75" customHeight="1" x14ac:dyDescent="0.2">
      <c r="A89" s="82"/>
      <c r="B89" s="82"/>
      <c r="C89" s="82"/>
      <c r="D89" s="82"/>
      <c r="E89" s="82"/>
      <c r="F89" s="82"/>
    </row>
    <row r="90" spans="1:6" ht="12.75" customHeight="1" x14ac:dyDescent="0.2">
      <c r="A90" s="82"/>
      <c r="B90" s="82"/>
      <c r="C90" s="82"/>
      <c r="D90" s="82"/>
      <c r="E90" s="82"/>
      <c r="F90" s="82"/>
    </row>
    <row r="91" spans="1:6" ht="12.75" customHeight="1" x14ac:dyDescent="0.2">
      <c r="A91" s="82"/>
      <c r="B91" s="82"/>
      <c r="C91" s="82"/>
      <c r="D91" s="82"/>
      <c r="E91" s="82"/>
      <c r="F91" s="82"/>
    </row>
    <row r="92" spans="1:6" ht="12.75" customHeight="1" x14ac:dyDescent="0.2">
      <c r="A92" s="82"/>
      <c r="B92" s="82"/>
      <c r="C92" s="82"/>
      <c r="D92" s="82"/>
      <c r="E92" s="82"/>
      <c r="F92" s="82"/>
    </row>
    <row r="93" spans="1:6" ht="12.75" customHeight="1" x14ac:dyDescent="0.2">
      <c r="A93" s="82"/>
      <c r="B93" s="82"/>
      <c r="C93" s="82"/>
      <c r="D93" s="82"/>
      <c r="E93" s="82"/>
      <c r="F93" s="82"/>
    </row>
    <row r="94" spans="1:6" ht="12.75" customHeight="1" x14ac:dyDescent="0.2">
      <c r="A94" s="82"/>
      <c r="B94" s="82"/>
      <c r="C94" s="82"/>
      <c r="D94" s="82"/>
      <c r="E94" s="82"/>
      <c r="F94" s="82"/>
    </row>
    <row r="95" spans="1:6" ht="12.75" customHeight="1" x14ac:dyDescent="0.2">
      <c r="A95" s="82"/>
      <c r="B95" s="82"/>
      <c r="C95" s="82"/>
      <c r="D95" s="82"/>
      <c r="E95" s="82"/>
      <c r="F95" s="82"/>
    </row>
    <row r="96" spans="1:6" ht="12.75" customHeight="1" x14ac:dyDescent="0.2">
      <c r="A96" s="82"/>
      <c r="B96" s="82"/>
      <c r="C96" s="82"/>
      <c r="D96" s="82"/>
      <c r="E96" s="82"/>
      <c r="F96" s="82"/>
    </row>
    <row r="97" spans="1:6" ht="12.75" customHeight="1" x14ac:dyDescent="0.2">
      <c r="A97" s="82"/>
      <c r="B97" s="82"/>
      <c r="C97" s="82"/>
      <c r="D97" s="82"/>
      <c r="E97" s="82"/>
      <c r="F97" s="82"/>
    </row>
    <row r="98" spans="1:6" ht="12.75" customHeight="1" x14ac:dyDescent="0.2">
      <c r="A98" s="82"/>
      <c r="B98" s="82"/>
      <c r="C98" s="82"/>
      <c r="D98" s="82"/>
      <c r="E98" s="82"/>
      <c r="F98" s="82"/>
    </row>
    <row r="99" spans="1:6" ht="12.75" customHeight="1" x14ac:dyDescent="0.2">
      <c r="A99" s="82"/>
      <c r="B99" s="82"/>
      <c r="C99" s="82"/>
      <c r="D99" s="82"/>
      <c r="E99" s="82"/>
      <c r="F99" s="82"/>
    </row>
    <row r="100" spans="1:6" ht="12.75" customHeight="1" x14ac:dyDescent="0.2">
      <c r="A100" s="82"/>
      <c r="B100" s="82"/>
      <c r="C100" s="82"/>
      <c r="D100" s="82"/>
      <c r="E100" s="82"/>
      <c r="F100" s="82"/>
    </row>
    <row r="101" spans="1:6" ht="12.75" customHeight="1" x14ac:dyDescent="0.2">
      <c r="A101" s="82"/>
      <c r="B101" s="82"/>
      <c r="C101" s="82"/>
      <c r="D101" s="82"/>
      <c r="E101" s="82"/>
      <c r="F101" s="82"/>
    </row>
  </sheetData>
  <mergeCells count="6">
    <mergeCell ref="A1:F1"/>
    <mergeCell ref="B3:D3"/>
    <mergeCell ref="A4:A5"/>
    <mergeCell ref="B4:B5"/>
    <mergeCell ref="C4:D4"/>
    <mergeCell ref="E4:F4"/>
  </mergeCells>
  <conditionalFormatting sqref="G1:G1048576">
    <cfRule type="cellIs" dxfId="0" priority="1" operator="greaterThan">
      <formula>100</formula>
    </cfRule>
  </conditionalFormatting>
  <pageMargins left="1.1811023622047245" right="0.43307086614173229" top="0.74803149606299213" bottom="0.51181102362204722" header="0" footer="0"/>
  <pageSetup paperSize="9" scale="9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14.42578125" defaultRowHeight="15" customHeight="1" x14ac:dyDescent="0.2"/>
  <cols>
    <col min="1" max="1" width="4.140625" customWidth="1"/>
    <col min="2" max="2" width="26" customWidth="1"/>
    <col min="3" max="6" width="10.140625" customWidth="1"/>
    <col min="7" max="7" width="9" customWidth="1"/>
    <col min="8" max="8" width="12" customWidth="1"/>
    <col min="9" max="11" width="9.140625" customWidth="1"/>
  </cols>
  <sheetData>
    <row r="1" spans="1:11" ht="34.5" customHeight="1" x14ac:dyDescent="0.2">
      <c r="A1" s="489" t="s">
        <v>241</v>
      </c>
      <c r="B1" s="490"/>
      <c r="C1" s="490"/>
      <c r="D1" s="490"/>
      <c r="E1" s="490"/>
      <c r="F1" s="490"/>
      <c r="G1" s="490"/>
      <c r="H1" s="490"/>
      <c r="I1" s="39"/>
      <c r="J1" s="39"/>
      <c r="K1" s="39"/>
    </row>
    <row r="2" spans="1:11" ht="13.5" customHeight="1" x14ac:dyDescent="0.2">
      <c r="A2" s="6"/>
      <c r="B2" s="6"/>
      <c r="C2" s="6"/>
      <c r="D2" s="6"/>
      <c r="E2" s="6"/>
      <c r="F2" s="6"/>
      <c r="G2" s="6"/>
      <c r="H2" s="6"/>
      <c r="I2" s="39"/>
      <c r="J2" s="39"/>
      <c r="K2" s="39"/>
    </row>
    <row r="3" spans="1:11" ht="13.5" customHeight="1" x14ac:dyDescent="0.2">
      <c r="A3" s="18"/>
      <c r="B3" s="13"/>
      <c r="C3" s="13"/>
      <c r="D3" s="13"/>
      <c r="E3" s="13"/>
      <c r="F3" s="13" t="s">
        <v>242</v>
      </c>
      <c r="G3" s="13"/>
      <c r="H3" s="40"/>
      <c r="I3" s="13"/>
      <c r="J3" s="13"/>
      <c r="K3" s="13"/>
    </row>
    <row r="4" spans="1:11" ht="13.5" customHeight="1" x14ac:dyDescent="0.2">
      <c r="A4" s="41" t="s">
        <v>1</v>
      </c>
      <c r="B4" s="41" t="s">
        <v>243</v>
      </c>
      <c r="C4" s="41" t="s">
        <v>244</v>
      </c>
      <c r="D4" s="41" t="s">
        <v>245</v>
      </c>
      <c r="E4" s="41" t="s">
        <v>246</v>
      </c>
      <c r="F4" s="41" t="s">
        <v>247</v>
      </c>
      <c r="G4" s="41" t="s">
        <v>248</v>
      </c>
      <c r="H4" s="27" t="s">
        <v>249</v>
      </c>
      <c r="I4" s="42"/>
      <c r="J4" s="42"/>
      <c r="K4" s="42"/>
    </row>
    <row r="5" spans="1:11" ht="13.5" customHeight="1" x14ac:dyDescent="0.2">
      <c r="A5" s="9">
        <v>1</v>
      </c>
      <c r="B5" s="3" t="s">
        <v>7</v>
      </c>
      <c r="C5" s="3">
        <v>3143526</v>
      </c>
      <c r="D5" s="3">
        <v>1660004</v>
      </c>
      <c r="E5" s="3">
        <v>2911946</v>
      </c>
      <c r="F5" s="3">
        <v>2998891</v>
      </c>
      <c r="G5" s="3">
        <v>217916</v>
      </c>
      <c r="H5" s="25">
        <v>755.12851192299979</v>
      </c>
      <c r="I5" s="13"/>
      <c r="J5" s="13"/>
      <c r="K5" s="13"/>
    </row>
    <row r="6" spans="1:11" ht="13.5" customHeight="1" x14ac:dyDescent="0.2">
      <c r="A6" s="9">
        <v>2</v>
      </c>
      <c r="B6" s="3" t="s">
        <v>8</v>
      </c>
      <c r="C6" s="3">
        <v>4203843</v>
      </c>
      <c r="D6" s="3">
        <v>2308317</v>
      </c>
      <c r="E6" s="3">
        <v>3739084</v>
      </c>
      <c r="F6" s="3">
        <v>3654063</v>
      </c>
      <c r="G6" s="3">
        <v>350836</v>
      </c>
      <c r="H6" s="25">
        <v>1036.034843138</v>
      </c>
      <c r="I6" s="13"/>
      <c r="J6" s="13"/>
      <c r="K6" s="13"/>
    </row>
    <row r="7" spans="1:11" ht="13.5" customHeight="1" x14ac:dyDescent="0.2">
      <c r="A7" s="9">
        <v>3</v>
      </c>
      <c r="B7" s="3" t="s">
        <v>9</v>
      </c>
      <c r="C7" s="3">
        <v>633301</v>
      </c>
      <c r="D7" s="3">
        <v>334447</v>
      </c>
      <c r="E7" s="3">
        <v>245993</v>
      </c>
      <c r="F7" s="3">
        <v>579744</v>
      </c>
      <c r="G7" s="3">
        <v>93441</v>
      </c>
      <c r="H7" s="25">
        <v>232.9194305</v>
      </c>
      <c r="I7" s="13"/>
      <c r="J7" s="13"/>
      <c r="K7" s="13"/>
    </row>
    <row r="8" spans="1:11" ht="13.5" customHeight="1" x14ac:dyDescent="0.2">
      <c r="A8" s="9">
        <v>4</v>
      </c>
      <c r="B8" s="3" t="s">
        <v>10</v>
      </c>
      <c r="C8" s="3">
        <v>435224</v>
      </c>
      <c r="D8" s="3">
        <v>211148</v>
      </c>
      <c r="E8" s="3">
        <v>260514</v>
      </c>
      <c r="F8" s="3">
        <v>388403</v>
      </c>
      <c r="G8" s="3">
        <v>60511</v>
      </c>
      <c r="H8" s="25">
        <v>195.99498820599999</v>
      </c>
      <c r="I8" s="13"/>
      <c r="J8" s="13"/>
      <c r="K8" s="13"/>
    </row>
    <row r="9" spans="1:11" ht="13.5" customHeight="1" x14ac:dyDescent="0.2">
      <c r="A9" s="9">
        <v>5</v>
      </c>
      <c r="B9" s="3" t="s">
        <v>11</v>
      </c>
      <c r="C9" s="3">
        <v>2337134</v>
      </c>
      <c r="D9" s="3">
        <v>1225784</v>
      </c>
      <c r="E9" s="3">
        <v>1282239</v>
      </c>
      <c r="F9" s="3">
        <v>2030481</v>
      </c>
      <c r="G9" s="3">
        <v>291247</v>
      </c>
      <c r="H9" s="25">
        <v>595.18224493399998</v>
      </c>
      <c r="I9" s="13"/>
      <c r="J9" s="13"/>
      <c r="K9" s="13"/>
    </row>
    <row r="10" spans="1:11" ht="13.5" customHeight="1" x14ac:dyDescent="0.2">
      <c r="A10" s="9">
        <v>6</v>
      </c>
      <c r="B10" s="3" t="s">
        <v>12</v>
      </c>
      <c r="C10" s="3">
        <v>1059986</v>
      </c>
      <c r="D10" s="3">
        <v>589555</v>
      </c>
      <c r="E10" s="3">
        <v>552260</v>
      </c>
      <c r="F10" s="3">
        <v>923879</v>
      </c>
      <c r="G10" s="3">
        <v>14202</v>
      </c>
      <c r="H10" s="25">
        <v>376.52000569199998</v>
      </c>
      <c r="I10" s="13"/>
      <c r="J10" s="13"/>
      <c r="K10" s="13"/>
    </row>
    <row r="11" spans="1:11" ht="13.5" customHeight="1" x14ac:dyDescent="0.2">
      <c r="A11" s="9">
        <v>7</v>
      </c>
      <c r="B11" s="3" t="s">
        <v>13</v>
      </c>
      <c r="C11" s="3">
        <v>76930</v>
      </c>
      <c r="D11" s="3">
        <v>37954</v>
      </c>
      <c r="E11" s="3">
        <v>72500</v>
      </c>
      <c r="F11" s="3">
        <v>62798</v>
      </c>
      <c r="G11" s="3">
        <v>10837</v>
      </c>
      <c r="H11" s="25">
        <v>24.652056096999996</v>
      </c>
      <c r="I11" s="13"/>
      <c r="J11" s="13"/>
      <c r="K11" s="13"/>
    </row>
    <row r="12" spans="1:11" ht="13.5" customHeight="1" x14ac:dyDescent="0.2">
      <c r="A12" s="9">
        <v>8</v>
      </c>
      <c r="B12" s="3" t="s">
        <v>200</v>
      </c>
      <c r="C12" s="3">
        <v>48381</v>
      </c>
      <c r="D12" s="3">
        <v>22947</v>
      </c>
      <c r="E12" s="3">
        <v>33398</v>
      </c>
      <c r="F12" s="3">
        <v>33464</v>
      </c>
      <c r="G12" s="3">
        <v>474</v>
      </c>
      <c r="H12" s="25">
        <v>10.0713945</v>
      </c>
      <c r="I12" s="13"/>
      <c r="J12" s="13"/>
      <c r="K12" s="13"/>
    </row>
    <row r="13" spans="1:11" ht="13.5" customHeight="1" x14ac:dyDescent="0.2">
      <c r="A13" s="9">
        <v>9</v>
      </c>
      <c r="B13" s="3" t="s">
        <v>14</v>
      </c>
      <c r="C13" s="3">
        <v>1780845</v>
      </c>
      <c r="D13" s="3">
        <v>915401</v>
      </c>
      <c r="E13" s="3">
        <v>1641407</v>
      </c>
      <c r="F13" s="3">
        <v>1561278</v>
      </c>
      <c r="G13" s="3">
        <v>139297</v>
      </c>
      <c r="H13" s="25">
        <v>530.36227009400011</v>
      </c>
      <c r="I13" s="13"/>
      <c r="J13" s="13"/>
      <c r="K13" s="13"/>
    </row>
    <row r="14" spans="1:11" ht="13.5" customHeight="1" x14ac:dyDescent="0.2">
      <c r="A14" s="9">
        <v>10</v>
      </c>
      <c r="B14" s="3" t="s">
        <v>15</v>
      </c>
      <c r="C14" s="3">
        <v>13600781</v>
      </c>
      <c r="D14" s="3">
        <v>7157604</v>
      </c>
      <c r="E14" s="3">
        <v>12799846</v>
      </c>
      <c r="F14" s="3">
        <v>10372609</v>
      </c>
      <c r="G14" s="3">
        <v>307933</v>
      </c>
      <c r="H14" s="25">
        <v>2582.5796721569995</v>
      </c>
      <c r="I14" s="13"/>
      <c r="J14" s="13"/>
      <c r="K14" s="13"/>
    </row>
    <row r="15" spans="1:11" ht="13.5" customHeight="1" x14ac:dyDescent="0.2">
      <c r="A15" s="9">
        <v>11</v>
      </c>
      <c r="B15" s="3" t="s">
        <v>16</v>
      </c>
      <c r="C15" s="3">
        <v>666403</v>
      </c>
      <c r="D15" s="3">
        <v>322863</v>
      </c>
      <c r="E15" s="3">
        <v>333246</v>
      </c>
      <c r="F15" s="3">
        <v>554705</v>
      </c>
      <c r="G15" s="3">
        <v>67817</v>
      </c>
      <c r="H15" s="25">
        <v>206.57589948399996</v>
      </c>
      <c r="I15" s="13"/>
      <c r="J15" s="13"/>
      <c r="K15" s="13"/>
    </row>
    <row r="16" spans="1:11" ht="13.5" customHeight="1" x14ac:dyDescent="0.2">
      <c r="A16" s="9">
        <v>12</v>
      </c>
      <c r="B16" s="3" t="s">
        <v>17</v>
      </c>
      <c r="C16" s="3">
        <v>1544420</v>
      </c>
      <c r="D16" s="3">
        <v>792904</v>
      </c>
      <c r="E16" s="3">
        <v>783137</v>
      </c>
      <c r="F16" s="3">
        <v>1352473</v>
      </c>
      <c r="G16" s="3">
        <v>225854</v>
      </c>
      <c r="H16" s="25">
        <v>469.48417396200017</v>
      </c>
      <c r="I16" s="13"/>
      <c r="J16" s="13"/>
      <c r="K16" s="13"/>
    </row>
    <row r="17" spans="1:11" ht="13.5" customHeight="1" x14ac:dyDescent="0.2">
      <c r="A17" s="11"/>
      <c r="B17" s="4" t="s">
        <v>250</v>
      </c>
      <c r="C17" s="4">
        <f t="shared" ref="C17:H17" si="0">SUM(C5:C16)</f>
        <v>29530774</v>
      </c>
      <c r="D17" s="4">
        <f t="shared" si="0"/>
        <v>15578928</v>
      </c>
      <c r="E17" s="4">
        <f t="shared" si="0"/>
        <v>24655570</v>
      </c>
      <c r="F17" s="4">
        <f t="shared" si="0"/>
        <v>24512788</v>
      </c>
      <c r="G17" s="4">
        <f t="shared" si="0"/>
        <v>1780365</v>
      </c>
      <c r="H17" s="26">
        <f t="shared" si="0"/>
        <v>7015.505490687</v>
      </c>
      <c r="I17" s="13"/>
      <c r="J17" s="15"/>
      <c r="K17" s="15"/>
    </row>
    <row r="18" spans="1:11" ht="13.5" customHeight="1" x14ac:dyDescent="0.2">
      <c r="A18" s="9">
        <v>13</v>
      </c>
      <c r="B18" s="3" t="s">
        <v>251</v>
      </c>
      <c r="C18" s="3">
        <v>44823</v>
      </c>
      <c r="D18" s="3">
        <v>16449</v>
      </c>
      <c r="E18" s="3">
        <v>34857</v>
      </c>
      <c r="F18" s="3">
        <v>35019</v>
      </c>
      <c r="G18" s="3">
        <v>10724</v>
      </c>
      <c r="H18" s="25">
        <v>19.775404298000005</v>
      </c>
      <c r="I18" s="13"/>
      <c r="J18" s="13"/>
      <c r="K18" s="13"/>
    </row>
    <row r="19" spans="1:11" ht="13.5" customHeight="1" x14ac:dyDescent="0.2">
      <c r="A19" s="9">
        <v>14</v>
      </c>
      <c r="B19" s="3" t="s">
        <v>252</v>
      </c>
      <c r="C19" s="3">
        <v>344</v>
      </c>
      <c r="D19" s="3">
        <v>163</v>
      </c>
      <c r="E19" s="3">
        <v>235</v>
      </c>
      <c r="F19" s="3">
        <v>273</v>
      </c>
      <c r="G19" s="3">
        <v>52</v>
      </c>
      <c r="H19" s="25">
        <v>6.4718795999999995E-2</v>
      </c>
      <c r="I19" s="13"/>
      <c r="J19" s="13"/>
      <c r="K19" s="13"/>
    </row>
    <row r="20" spans="1:11" ht="13.5" customHeight="1" x14ac:dyDescent="0.2">
      <c r="A20" s="9">
        <v>15</v>
      </c>
      <c r="B20" s="3" t="s">
        <v>253</v>
      </c>
      <c r="C20" s="3">
        <v>1354</v>
      </c>
      <c r="D20" s="3">
        <v>597</v>
      </c>
      <c r="E20" s="3">
        <v>631</v>
      </c>
      <c r="F20" s="3">
        <v>1053</v>
      </c>
      <c r="G20" s="3">
        <v>224</v>
      </c>
      <c r="H20" s="25">
        <v>0.88389345899999994</v>
      </c>
      <c r="I20" s="13"/>
      <c r="J20" s="13"/>
      <c r="K20" s="13"/>
    </row>
    <row r="21" spans="1:11" ht="13.5" customHeight="1" x14ac:dyDescent="0.2">
      <c r="A21" s="9">
        <v>16</v>
      </c>
      <c r="B21" s="3" t="s">
        <v>254</v>
      </c>
      <c r="C21" s="3">
        <v>111399</v>
      </c>
      <c r="D21" s="3">
        <v>71533</v>
      </c>
      <c r="E21" s="3">
        <v>111385</v>
      </c>
      <c r="F21" s="3">
        <v>61614</v>
      </c>
      <c r="G21" s="3">
        <v>24000</v>
      </c>
      <c r="H21" s="25">
        <v>29.016565468000007</v>
      </c>
      <c r="I21" s="13"/>
      <c r="J21" s="13"/>
      <c r="K21" s="13"/>
    </row>
    <row r="22" spans="1:11" ht="13.5" customHeight="1" x14ac:dyDescent="0.2">
      <c r="A22" s="9">
        <v>17</v>
      </c>
      <c r="B22" s="3" t="s">
        <v>255</v>
      </c>
      <c r="C22" s="3">
        <v>329337</v>
      </c>
      <c r="D22" s="3">
        <v>150074</v>
      </c>
      <c r="E22" s="3">
        <v>329337</v>
      </c>
      <c r="F22" s="3">
        <v>244511</v>
      </c>
      <c r="G22" s="3">
        <v>136239</v>
      </c>
      <c r="H22" s="25">
        <v>25.148095504</v>
      </c>
      <c r="I22" s="13"/>
      <c r="J22" s="13"/>
      <c r="K22" s="13"/>
    </row>
    <row r="23" spans="1:11" ht="13.5" customHeight="1" x14ac:dyDescent="0.2">
      <c r="A23" s="9">
        <v>18</v>
      </c>
      <c r="B23" s="3" t="s">
        <v>256</v>
      </c>
      <c r="C23" s="3">
        <v>44602</v>
      </c>
      <c r="D23" s="3">
        <v>20217</v>
      </c>
      <c r="E23" s="3">
        <v>36178</v>
      </c>
      <c r="F23" s="3">
        <v>36076</v>
      </c>
      <c r="G23" s="3">
        <v>5132</v>
      </c>
      <c r="H23" s="25">
        <v>17.450387033000002</v>
      </c>
      <c r="I23" s="13"/>
      <c r="J23" s="13"/>
      <c r="K23" s="13"/>
    </row>
    <row r="24" spans="1:11" ht="13.5" customHeight="1" x14ac:dyDescent="0.2">
      <c r="A24" s="9">
        <v>19</v>
      </c>
      <c r="B24" s="3" t="s">
        <v>257</v>
      </c>
      <c r="C24" s="3">
        <v>23197</v>
      </c>
      <c r="D24" s="3">
        <v>5974</v>
      </c>
      <c r="E24" s="3">
        <v>20023</v>
      </c>
      <c r="F24" s="3">
        <v>20103</v>
      </c>
      <c r="G24" s="3">
        <v>2879</v>
      </c>
      <c r="H24" s="25">
        <v>3.5048478109999999</v>
      </c>
      <c r="I24" s="13"/>
      <c r="J24" s="13"/>
      <c r="K24" s="13"/>
    </row>
    <row r="25" spans="1:11" ht="13.5" customHeight="1" x14ac:dyDescent="0.2">
      <c r="A25" s="9">
        <v>20</v>
      </c>
      <c r="B25" s="3" t="s">
        <v>258</v>
      </c>
      <c r="C25" s="3">
        <v>138</v>
      </c>
      <c r="D25" s="3">
        <v>60</v>
      </c>
      <c r="E25" s="3">
        <v>118</v>
      </c>
      <c r="F25" s="3">
        <v>89</v>
      </c>
      <c r="G25" s="3">
        <v>14</v>
      </c>
      <c r="H25" s="25">
        <v>2.4704E-2</v>
      </c>
      <c r="I25" s="13"/>
      <c r="J25" s="13"/>
      <c r="K25" s="13"/>
    </row>
    <row r="26" spans="1:11" ht="13.5" customHeight="1" x14ac:dyDescent="0.2">
      <c r="A26" s="9">
        <v>21</v>
      </c>
      <c r="B26" s="3" t="s">
        <v>218</v>
      </c>
      <c r="C26" s="3">
        <v>164</v>
      </c>
      <c r="D26" s="3">
        <v>73</v>
      </c>
      <c r="E26" s="3">
        <v>158</v>
      </c>
      <c r="F26" s="3">
        <v>135</v>
      </c>
      <c r="G26" s="3">
        <v>22</v>
      </c>
      <c r="H26" s="25">
        <v>2.2283476999999999E-2</v>
      </c>
      <c r="I26" s="13"/>
      <c r="J26" s="13"/>
      <c r="K26" s="13"/>
    </row>
    <row r="27" spans="1:11" ht="13.5" customHeight="1" x14ac:dyDescent="0.2">
      <c r="A27" s="9">
        <v>22</v>
      </c>
      <c r="B27" s="3" t="s">
        <v>259</v>
      </c>
      <c r="C27" s="3">
        <v>6945</v>
      </c>
      <c r="D27" s="3">
        <v>2565</v>
      </c>
      <c r="E27" s="3">
        <v>438</v>
      </c>
      <c r="F27" s="3">
        <v>4564</v>
      </c>
      <c r="G27" s="3">
        <v>2610</v>
      </c>
      <c r="H27" s="25">
        <v>0.83683861700000006</v>
      </c>
      <c r="I27" s="13"/>
      <c r="J27" s="13"/>
      <c r="K27" s="13"/>
    </row>
    <row r="28" spans="1:11" ht="13.5" customHeight="1" x14ac:dyDescent="0.2">
      <c r="A28" s="9">
        <v>23</v>
      </c>
      <c r="B28" s="3" t="s">
        <v>260</v>
      </c>
      <c r="C28" s="3">
        <v>515</v>
      </c>
      <c r="D28" s="3">
        <v>200</v>
      </c>
      <c r="E28" s="3">
        <v>391</v>
      </c>
      <c r="F28" s="3">
        <v>274</v>
      </c>
      <c r="G28" s="3">
        <v>51</v>
      </c>
      <c r="H28" s="25">
        <v>8.1170551000000007E-2</v>
      </c>
      <c r="I28" s="13"/>
      <c r="J28" s="13"/>
      <c r="K28" s="13"/>
    </row>
    <row r="29" spans="1:11" ht="13.5" customHeight="1" x14ac:dyDescent="0.2">
      <c r="A29" s="9">
        <v>24</v>
      </c>
      <c r="B29" s="3" t="s">
        <v>261</v>
      </c>
      <c r="C29" s="3">
        <v>17524</v>
      </c>
      <c r="D29" s="3">
        <v>17519</v>
      </c>
      <c r="E29" s="3">
        <v>17524</v>
      </c>
      <c r="F29" s="3">
        <v>9812</v>
      </c>
      <c r="G29" s="3">
        <v>7</v>
      </c>
      <c r="H29" s="25">
        <v>2.6601652809999998</v>
      </c>
      <c r="I29" s="13"/>
      <c r="J29" s="13"/>
      <c r="K29" s="13"/>
    </row>
    <row r="30" spans="1:11" ht="13.5" customHeight="1" x14ac:dyDescent="0.2">
      <c r="A30" s="9">
        <v>25</v>
      </c>
      <c r="B30" s="3" t="s">
        <v>262</v>
      </c>
      <c r="C30" s="3">
        <v>189</v>
      </c>
      <c r="D30" s="3">
        <v>78</v>
      </c>
      <c r="E30" s="3">
        <v>102</v>
      </c>
      <c r="F30" s="3">
        <v>166</v>
      </c>
      <c r="G30" s="3">
        <v>51</v>
      </c>
      <c r="H30" s="25">
        <v>4.6350026000000003E-2</v>
      </c>
      <c r="I30" s="13"/>
      <c r="J30" s="13"/>
      <c r="K30" s="13"/>
    </row>
    <row r="31" spans="1:11" ht="13.5" customHeight="1" x14ac:dyDescent="0.2">
      <c r="A31" s="9">
        <v>26</v>
      </c>
      <c r="B31" s="3" t="s">
        <v>263</v>
      </c>
      <c r="C31" s="3">
        <v>848</v>
      </c>
      <c r="D31" s="3">
        <v>518</v>
      </c>
      <c r="E31" s="3">
        <v>796</v>
      </c>
      <c r="F31" s="3">
        <v>624</v>
      </c>
      <c r="G31" s="3">
        <v>216</v>
      </c>
      <c r="H31" s="25">
        <v>0.10564800100000001</v>
      </c>
      <c r="I31" s="13"/>
      <c r="J31" s="13"/>
      <c r="K31" s="13"/>
    </row>
    <row r="32" spans="1:11" ht="13.5" customHeight="1" x14ac:dyDescent="0.2">
      <c r="A32" s="11"/>
      <c r="B32" s="4" t="s">
        <v>264</v>
      </c>
      <c r="C32" s="4">
        <f t="shared" ref="C32:H32" si="1">SUM(C18:C31)</f>
        <v>581379</v>
      </c>
      <c r="D32" s="4">
        <f t="shared" si="1"/>
        <v>286020</v>
      </c>
      <c r="E32" s="4">
        <f t="shared" si="1"/>
        <v>552173</v>
      </c>
      <c r="F32" s="4">
        <f t="shared" si="1"/>
        <v>414313</v>
      </c>
      <c r="G32" s="4">
        <f t="shared" si="1"/>
        <v>182221</v>
      </c>
      <c r="H32" s="26">
        <f t="shared" si="1"/>
        <v>99.621072322000018</v>
      </c>
      <c r="I32" s="15"/>
      <c r="J32" s="15"/>
      <c r="K32" s="15"/>
    </row>
    <row r="33" spans="1:11" ht="13.5" customHeight="1" x14ac:dyDescent="0.2">
      <c r="A33" s="9">
        <v>27</v>
      </c>
      <c r="B33" s="3" t="s">
        <v>265</v>
      </c>
      <c r="C33" s="3">
        <v>3620472</v>
      </c>
      <c r="D33" s="3">
        <v>2052854</v>
      </c>
      <c r="E33" s="3">
        <v>3329296</v>
      </c>
      <c r="F33" s="3">
        <v>2964861</v>
      </c>
      <c r="G33" s="3">
        <v>476085</v>
      </c>
      <c r="H33" s="25">
        <v>739.07520395100005</v>
      </c>
      <c r="I33" s="13"/>
      <c r="J33" s="13"/>
      <c r="K33" s="13"/>
    </row>
    <row r="34" spans="1:11" ht="13.5" customHeight="1" x14ac:dyDescent="0.2">
      <c r="A34" s="9">
        <v>28</v>
      </c>
      <c r="B34" s="3" t="s">
        <v>266</v>
      </c>
      <c r="C34" s="3">
        <v>1664391</v>
      </c>
      <c r="D34" s="3">
        <v>908177</v>
      </c>
      <c r="E34" s="3">
        <v>603833</v>
      </c>
      <c r="F34" s="3">
        <v>1555592</v>
      </c>
      <c r="G34" s="3">
        <v>323245</v>
      </c>
      <c r="H34" s="25">
        <v>403.18394470499993</v>
      </c>
      <c r="I34" s="13"/>
      <c r="J34" s="13"/>
      <c r="K34" s="13"/>
    </row>
    <row r="35" spans="1:11" ht="13.5" customHeight="1" x14ac:dyDescent="0.2">
      <c r="A35" s="11"/>
      <c r="B35" s="4" t="s">
        <v>267</v>
      </c>
      <c r="C35" s="4">
        <f t="shared" ref="C35:H35" si="2">C34+C33</f>
        <v>5284863</v>
      </c>
      <c r="D35" s="4">
        <f t="shared" si="2"/>
        <v>2961031</v>
      </c>
      <c r="E35" s="4">
        <f t="shared" si="2"/>
        <v>3933129</v>
      </c>
      <c r="F35" s="4">
        <f t="shared" si="2"/>
        <v>4520453</v>
      </c>
      <c r="G35" s="4">
        <f t="shared" si="2"/>
        <v>799330</v>
      </c>
      <c r="H35" s="26">
        <f t="shared" si="2"/>
        <v>1142.259148656</v>
      </c>
      <c r="I35" s="15"/>
      <c r="J35" s="15"/>
      <c r="K35" s="15"/>
    </row>
    <row r="36" spans="1:11" ht="13.5" customHeight="1" x14ac:dyDescent="0.2">
      <c r="A36" s="11"/>
      <c r="B36" s="4" t="s">
        <v>268</v>
      </c>
      <c r="C36" s="4">
        <f t="shared" ref="C36:H36" si="3">C35+C32+C17</f>
        <v>35397016</v>
      </c>
      <c r="D36" s="4">
        <f t="shared" si="3"/>
        <v>18825979</v>
      </c>
      <c r="E36" s="4">
        <f t="shared" si="3"/>
        <v>29140872</v>
      </c>
      <c r="F36" s="4">
        <f t="shared" si="3"/>
        <v>29447554</v>
      </c>
      <c r="G36" s="4">
        <f t="shared" si="3"/>
        <v>2761916</v>
      </c>
      <c r="H36" s="26">
        <f t="shared" si="3"/>
        <v>8257.3857116649997</v>
      </c>
      <c r="I36" s="15"/>
      <c r="J36" s="15"/>
      <c r="K36" s="15"/>
    </row>
    <row r="37" spans="1:11" ht="13.5" customHeight="1" x14ac:dyDescent="0.2">
      <c r="A37" s="18"/>
      <c r="B37" s="13"/>
      <c r="C37" s="13"/>
      <c r="D37" s="15" t="s">
        <v>143</v>
      </c>
      <c r="E37" s="13"/>
      <c r="F37" s="13"/>
      <c r="G37" s="13"/>
      <c r="H37" s="40"/>
      <c r="I37" s="13"/>
      <c r="J37" s="13"/>
      <c r="K37" s="13"/>
    </row>
    <row r="38" spans="1:11" ht="13.5" customHeight="1" x14ac:dyDescent="0.2">
      <c r="A38" s="18"/>
      <c r="B38" s="13"/>
      <c r="C38" s="13"/>
      <c r="D38" s="13"/>
      <c r="E38" s="13"/>
      <c r="F38" s="13"/>
      <c r="G38" s="13"/>
      <c r="H38" s="40"/>
      <c r="I38" s="13"/>
      <c r="J38" s="13"/>
      <c r="K38" s="13"/>
    </row>
    <row r="39" spans="1:11" ht="13.5" customHeight="1" x14ac:dyDescent="0.2">
      <c r="A39" s="18"/>
      <c r="B39" s="13"/>
      <c r="C39" s="13"/>
      <c r="D39" s="13"/>
      <c r="E39" s="13"/>
      <c r="F39" s="13"/>
      <c r="G39" s="13"/>
      <c r="H39" s="40"/>
      <c r="I39" s="13"/>
      <c r="J39" s="13"/>
      <c r="K39" s="13"/>
    </row>
    <row r="40" spans="1:11" ht="13.5" customHeight="1" x14ac:dyDescent="0.2">
      <c r="A40" s="18"/>
      <c r="B40" s="13"/>
      <c r="C40" s="13"/>
      <c r="D40" s="13"/>
      <c r="E40" s="13"/>
      <c r="F40" s="13"/>
      <c r="G40" s="13"/>
      <c r="H40" s="40"/>
      <c r="I40" s="13"/>
      <c r="J40" s="13"/>
      <c r="K40" s="13"/>
    </row>
    <row r="41" spans="1:11" ht="13.5" customHeight="1" x14ac:dyDescent="0.2">
      <c r="A41" s="18"/>
      <c r="B41" s="13"/>
      <c r="C41" s="13"/>
      <c r="D41" s="13"/>
      <c r="E41" s="13"/>
      <c r="F41" s="13"/>
      <c r="G41" s="13"/>
      <c r="H41" s="40"/>
      <c r="I41" s="13"/>
      <c r="J41" s="13"/>
      <c r="K41" s="13"/>
    </row>
    <row r="42" spans="1:11" ht="13.5" customHeight="1" x14ac:dyDescent="0.2">
      <c r="A42" s="18"/>
      <c r="B42" s="13"/>
      <c r="C42" s="13"/>
      <c r="D42" s="13"/>
      <c r="E42" s="13"/>
      <c r="F42" s="13"/>
      <c r="G42" s="13"/>
      <c r="H42" s="40"/>
      <c r="I42" s="13"/>
      <c r="J42" s="13"/>
      <c r="K42" s="13"/>
    </row>
    <row r="43" spans="1:11" ht="13.5" customHeight="1" x14ac:dyDescent="0.2">
      <c r="A43" s="18"/>
      <c r="B43" s="13"/>
      <c r="C43" s="13"/>
      <c r="D43" s="13"/>
      <c r="E43" s="13"/>
      <c r="F43" s="13"/>
      <c r="G43" s="13"/>
      <c r="H43" s="40"/>
      <c r="I43" s="13"/>
      <c r="J43" s="13"/>
      <c r="K43" s="13"/>
    </row>
    <row r="44" spans="1:11" ht="13.5" customHeight="1" x14ac:dyDescent="0.2">
      <c r="A44" s="18"/>
      <c r="B44" s="13"/>
      <c r="C44" s="13"/>
      <c r="D44" s="13"/>
      <c r="E44" s="13"/>
      <c r="F44" s="13"/>
      <c r="G44" s="13"/>
      <c r="H44" s="40"/>
      <c r="I44" s="13"/>
      <c r="J44" s="13"/>
      <c r="K44" s="13"/>
    </row>
    <row r="45" spans="1:11" ht="13.5" customHeight="1" x14ac:dyDescent="0.2">
      <c r="A45" s="18"/>
      <c r="B45" s="13"/>
      <c r="C45" s="13"/>
      <c r="D45" s="13"/>
      <c r="E45" s="13"/>
      <c r="F45" s="13"/>
      <c r="G45" s="13"/>
      <c r="H45" s="40"/>
      <c r="I45" s="13"/>
      <c r="J45" s="13"/>
      <c r="K45" s="13"/>
    </row>
    <row r="46" spans="1:11" ht="13.5" customHeight="1" x14ac:dyDescent="0.2">
      <c r="A46" s="18"/>
      <c r="B46" s="13"/>
      <c r="C46" s="13"/>
      <c r="D46" s="13"/>
      <c r="E46" s="13"/>
      <c r="F46" s="13"/>
      <c r="G46" s="13"/>
      <c r="H46" s="40"/>
      <c r="I46" s="13"/>
      <c r="J46" s="13"/>
      <c r="K46" s="13"/>
    </row>
    <row r="47" spans="1:11" ht="13.5" customHeight="1" x14ac:dyDescent="0.2">
      <c r="A47" s="18"/>
      <c r="B47" s="13"/>
      <c r="C47" s="13"/>
      <c r="D47" s="13"/>
      <c r="E47" s="13"/>
      <c r="F47" s="13"/>
      <c r="G47" s="13"/>
      <c r="H47" s="40"/>
      <c r="I47" s="13"/>
      <c r="J47" s="13"/>
      <c r="K47" s="13"/>
    </row>
    <row r="48" spans="1:11" ht="13.5" customHeight="1" x14ac:dyDescent="0.2">
      <c r="A48" s="18"/>
      <c r="B48" s="13"/>
      <c r="C48" s="13"/>
      <c r="D48" s="13"/>
      <c r="E48" s="13"/>
      <c r="F48" s="13"/>
      <c r="G48" s="13"/>
      <c r="H48" s="40"/>
      <c r="I48" s="13"/>
      <c r="J48" s="13"/>
      <c r="K48" s="13"/>
    </row>
    <row r="49" spans="1:11" ht="13.5" customHeight="1" x14ac:dyDescent="0.2">
      <c r="A49" s="18"/>
      <c r="B49" s="13"/>
      <c r="C49" s="13"/>
      <c r="D49" s="13"/>
      <c r="E49" s="13"/>
      <c r="F49" s="13"/>
      <c r="G49" s="13"/>
      <c r="H49" s="40"/>
      <c r="I49" s="13"/>
      <c r="J49" s="13"/>
      <c r="K49" s="13"/>
    </row>
    <row r="50" spans="1:11" ht="13.5" customHeight="1" x14ac:dyDescent="0.2">
      <c r="A50" s="18"/>
      <c r="B50" s="13"/>
      <c r="C50" s="13"/>
      <c r="D50" s="13"/>
      <c r="E50" s="13"/>
      <c r="F50" s="13"/>
      <c r="G50" s="13"/>
      <c r="H50" s="40"/>
      <c r="I50" s="13"/>
      <c r="J50" s="13"/>
      <c r="K50" s="13"/>
    </row>
    <row r="51" spans="1:11" ht="13.5" customHeight="1" x14ac:dyDescent="0.2">
      <c r="A51" s="18"/>
      <c r="B51" s="13"/>
      <c r="C51" s="13"/>
      <c r="D51" s="13"/>
      <c r="E51" s="13"/>
      <c r="F51" s="13"/>
      <c r="G51" s="13"/>
      <c r="H51" s="40"/>
      <c r="I51" s="13"/>
      <c r="J51" s="13"/>
      <c r="K51" s="13"/>
    </row>
    <row r="52" spans="1:11" ht="13.5" customHeight="1" x14ac:dyDescent="0.2">
      <c r="A52" s="18"/>
      <c r="B52" s="13"/>
      <c r="C52" s="13"/>
      <c r="D52" s="13"/>
      <c r="E52" s="13"/>
      <c r="F52" s="13"/>
      <c r="G52" s="13"/>
      <c r="H52" s="40"/>
      <c r="I52" s="13"/>
      <c r="J52" s="13"/>
      <c r="K52" s="13"/>
    </row>
    <row r="53" spans="1:11" ht="13.5" customHeight="1" x14ac:dyDescent="0.2">
      <c r="A53" s="18"/>
      <c r="B53" s="13"/>
      <c r="C53" s="13"/>
      <c r="D53" s="13"/>
      <c r="E53" s="13"/>
      <c r="F53" s="13"/>
      <c r="G53" s="13"/>
      <c r="H53" s="40"/>
      <c r="I53" s="13"/>
      <c r="J53" s="13"/>
      <c r="K53" s="13"/>
    </row>
    <row r="54" spans="1:11" ht="13.5" customHeight="1" x14ac:dyDescent="0.2">
      <c r="A54" s="18"/>
      <c r="B54" s="13"/>
      <c r="C54" s="13"/>
      <c r="D54" s="13"/>
      <c r="E54" s="13"/>
      <c r="F54" s="13"/>
      <c r="G54" s="13"/>
      <c r="H54" s="40"/>
      <c r="I54" s="13"/>
      <c r="J54" s="13"/>
      <c r="K54" s="13"/>
    </row>
    <row r="55" spans="1:11" ht="13.5" customHeight="1" x14ac:dyDescent="0.2">
      <c r="A55" s="18"/>
      <c r="B55" s="13"/>
      <c r="C55" s="13"/>
      <c r="D55" s="13"/>
      <c r="E55" s="13"/>
      <c r="F55" s="13"/>
      <c r="G55" s="13"/>
      <c r="H55" s="40"/>
      <c r="I55" s="13"/>
      <c r="J55" s="13"/>
      <c r="K55" s="13"/>
    </row>
    <row r="56" spans="1:11" ht="13.5" customHeight="1" x14ac:dyDescent="0.2">
      <c r="A56" s="18"/>
      <c r="B56" s="13"/>
      <c r="C56" s="13"/>
      <c r="D56" s="13"/>
      <c r="E56" s="13"/>
      <c r="F56" s="13"/>
      <c r="G56" s="13"/>
      <c r="H56" s="40"/>
      <c r="I56" s="13"/>
      <c r="J56" s="13"/>
      <c r="K56" s="13"/>
    </row>
    <row r="57" spans="1:11" ht="13.5" customHeight="1" x14ac:dyDescent="0.2">
      <c r="A57" s="18"/>
      <c r="B57" s="13"/>
      <c r="C57" s="13"/>
      <c r="D57" s="13"/>
      <c r="E57" s="13"/>
      <c r="F57" s="13"/>
      <c r="G57" s="13"/>
      <c r="H57" s="40"/>
      <c r="I57" s="13"/>
      <c r="J57" s="13"/>
      <c r="K57" s="13"/>
    </row>
    <row r="58" spans="1:11" ht="13.5" customHeight="1" x14ac:dyDescent="0.2">
      <c r="A58" s="18"/>
      <c r="B58" s="13"/>
      <c r="C58" s="13"/>
      <c r="D58" s="13"/>
      <c r="E58" s="13"/>
      <c r="F58" s="13"/>
      <c r="G58" s="13"/>
      <c r="H58" s="40"/>
      <c r="I58" s="13"/>
      <c r="J58" s="13"/>
      <c r="K58" s="13"/>
    </row>
    <row r="59" spans="1:11" ht="13.5" customHeight="1" x14ac:dyDescent="0.2">
      <c r="A59" s="18"/>
      <c r="B59" s="13"/>
      <c r="C59" s="13"/>
      <c r="D59" s="13"/>
      <c r="E59" s="13"/>
      <c r="F59" s="13"/>
      <c r="G59" s="13"/>
      <c r="H59" s="40"/>
      <c r="I59" s="13"/>
      <c r="J59" s="13"/>
      <c r="K59" s="13"/>
    </row>
    <row r="60" spans="1:11" ht="13.5" customHeight="1" x14ac:dyDescent="0.2">
      <c r="A60" s="18"/>
      <c r="B60" s="13"/>
      <c r="C60" s="13"/>
      <c r="D60" s="13"/>
      <c r="E60" s="13"/>
      <c r="F60" s="13"/>
      <c r="G60" s="13"/>
      <c r="H60" s="40"/>
      <c r="I60" s="13"/>
      <c r="J60" s="13"/>
      <c r="K60" s="13"/>
    </row>
    <row r="61" spans="1:11" ht="13.5" customHeight="1" x14ac:dyDescent="0.2">
      <c r="A61" s="18"/>
      <c r="B61" s="13"/>
      <c r="C61" s="13"/>
      <c r="D61" s="13"/>
      <c r="E61" s="13"/>
      <c r="F61" s="13"/>
      <c r="G61" s="13"/>
      <c r="H61" s="40"/>
      <c r="I61" s="13"/>
      <c r="J61" s="13"/>
      <c r="K61" s="13"/>
    </row>
    <row r="62" spans="1:11" ht="13.5" customHeight="1" x14ac:dyDescent="0.2">
      <c r="A62" s="18"/>
      <c r="B62" s="13"/>
      <c r="C62" s="13"/>
      <c r="D62" s="13"/>
      <c r="E62" s="13"/>
      <c r="F62" s="13"/>
      <c r="G62" s="13"/>
      <c r="H62" s="40"/>
      <c r="I62" s="13"/>
      <c r="J62" s="13"/>
      <c r="K62" s="13"/>
    </row>
    <row r="63" spans="1:11" ht="13.5" customHeight="1" x14ac:dyDescent="0.2">
      <c r="A63" s="18"/>
      <c r="B63" s="13"/>
      <c r="C63" s="13"/>
      <c r="D63" s="13"/>
      <c r="E63" s="13"/>
      <c r="F63" s="13"/>
      <c r="G63" s="13"/>
      <c r="H63" s="40"/>
      <c r="I63" s="13"/>
      <c r="J63" s="13"/>
      <c r="K63" s="13"/>
    </row>
    <row r="64" spans="1:11" ht="13.5" customHeight="1" x14ac:dyDescent="0.2">
      <c r="A64" s="18"/>
      <c r="B64" s="13"/>
      <c r="C64" s="13"/>
      <c r="D64" s="13"/>
      <c r="E64" s="13"/>
      <c r="F64" s="13"/>
      <c r="G64" s="13"/>
      <c r="H64" s="40"/>
      <c r="I64" s="13"/>
      <c r="J64" s="13"/>
      <c r="K64" s="13"/>
    </row>
    <row r="65" spans="1:11" ht="13.5" customHeight="1" x14ac:dyDescent="0.2">
      <c r="A65" s="18"/>
      <c r="B65" s="13"/>
      <c r="C65" s="13"/>
      <c r="D65" s="13"/>
      <c r="E65" s="13"/>
      <c r="F65" s="13"/>
      <c r="G65" s="13"/>
      <c r="H65" s="40"/>
      <c r="I65" s="13"/>
      <c r="J65" s="13"/>
      <c r="K65" s="13"/>
    </row>
    <row r="66" spans="1:11" ht="13.5" customHeight="1" x14ac:dyDescent="0.2">
      <c r="A66" s="18"/>
      <c r="B66" s="13"/>
      <c r="C66" s="13"/>
      <c r="D66" s="13"/>
      <c r="E66" s="13"/>
      <c r="F66" s="13"/>
      <c r="G66" s="13"/>
      <c r="H66" s="40"/>
      <c r="I66" s="13"/>
      <c r="J66" s="13"/>
      <c r="K66" s="13"/>
    </row>
    <row r="67" spans="1:11" ht="13.5" customHeight="1" x14ac:dyDescent="0.2">
      <c r="A67" s="18"/>
      <c r="B67" s="13"/>
      <c r="C67" s="13"/>
      <c r="D67" s="13"/>
      <c r="E67" s="13"/>
      <c r="F67" s="13"/>
      <c r="G67" s="13"/>
      <c r="H67" s="40"/>
      <c r="I67" s="13"/>
      <c r="J67" s="13"/>
      <c r="K67" s="13"/>
    </row>
    <row r="68" spans="1:11" ht="13.5" customHeight="1" x14ac:dyDescent="0.2">
      <c r="A68" s="18"/>
      <c r="B68" s="13"/>
      <c r="C68" s="13"/>
      <c r="D68" s="13"/>
      <c r="E68" s="13"/>
      <c r="F68" s="13"/>
      <c r="G68" s="13"/>
      <c r="H68" s="40"/>
      <c r="I68" s="13"/>
      <c r="J68" s="13"/>
      <c r="K68" s="13"/>
    </row>
    <row r="69" spans="1:11" ht="13.5" customHeight="1" x14ac:dyDescent="0.2">
      <c r="A69" s="18"/>
      <c r="B69" s="13"/>
      <c r="C69" s="13"/>
      <c r="D69" s="13"/>
      <c r="E69" s="13"/>
      <c r="F69" s="13"/>
      <c r="G69" s="13"/>
      <c r="H69" s="40"/>
      <c r="I69" s="13"/>
      <c r="J69" s="13"/>
      <c r="K69" s="13"/>
    </row>
    <row r="70" spans="1:11" ht="13.5" customHeight="1" x14ac:dyDescent="0.2">
      <c r="A70" s="18"/>
      <c r="B70" s="13"/>
      <c r="C70" s="13"/>
      <c r="D70" s="13"/>
      <c r="E70" s="13"/>
      <c r="F70" s="13"/>
      <c r="G70" s="13"/>
      <c r="H70" s="40"/>
      <c r="I70" s="13"/>
      <c r="J70" s="13"/>
      <c r="K70" s="13"/>
    </row>
    <row r="71" spans="1:11" ht="13.5" customHeight="1" x14ac:dyDescent="0.2">
      <c r="A71" s="18"/>
      <c r="B71" s="13"/>
      <c r="C71" s="13"/>
      <c r="D71" s="13"/>
      <c r="E71" s="13"/>
      <c r="F71" s="13"/>
      <c r="G71" s="13"/>
      <c r="H71" s="40"/>
      <c r="I71" s="13"/>
      <c r="J71" s="13"/>
      <c r="K71" s="13"/>
    </row>
    <row r="72" spans="1:11" ht="13.5" customHeight="1" x14ac:dyDescent="0.2">
      <c r="A72" s="18"/>
      <c r="B72" s="13"/>
      <c r="C72" s="13"/>
      <c r="D72" s="13"/>
      <c r="E72" s="13"/>
      <c r="F72" s="13"/>
      <c r="G72" s="13"/>
      <c r="H72" s="40"/>
      <c r="I72" s="13"/>
      <c r="J72" s="13"/>
      <c r="K72" s="13"/>
    </row>
    <row r="73" spans="1:11" ht="13.5" customHeight="1" x14ac:dyDescent="0.2">
      <c r="A73" s="18"/>
      <c r="B73" s="13"/>
      <c r="C73" s="13"/>
      <c r="D73" s="13"/>
      <c r="E73" s="13"/>
      <c r="F73" s="13"/>
      <c r="G73" s="13"/>
      <c r="H73" s="40"/>
      <c r="I73" s="13"/>
      <c r="J73" s="13"/>
      <c r="K73" s="13"/>
    </row>
    <row r="74" spans="1:11" ht="13.5" customHeight="1" x14ac:dyDescent="0.2">
      <c r="A74" s="18"/>
      <c r="B74" s="13"/>
      <c r="C74" s="13"/>
      <c r="D74" s="13"/>
      <c r="E74" s="13"/>
      <c r="F74" s="13"/>
      <c r="G74" s="13"/>
      <c r="H74" s="40"/>
      <c r="I74" s="13"/>
      <c r="J74" s="13"/>
      <c r="K74" s="13"/>
    </row>
    <row r="75" spans="1:11" ht="13.5" customHeight="1" x14ac:dyDescent="0.2">
      <c r="A75" s="18"/>
      <c r="B75" s="13"/>
      <c r="C75" s="13"/>
      <c r="D75" s="13"/>
      <c r="E75" s="13"/>
      <c r="F75" s="13"/>
      <c r="G75" s="13"/>
      <c r="H75" s="40"/>
      <c r="I75" s="13"/>
      <c r="J75" s="13"/>
      <c r="K75" s="13"/>
    </row>
    <row r="76" spans="1:11" ht="13.5" customHeight="1" x14ac:dyDescent="0.2">
      <c r="A76" s="18"/>
      <c r="B76" s="13"/>
      <c r="C76" s="13"/>
      <c r="D76" s="13"/>
      <c r="E76" s="13"/>
      <c r="F76" s="13"/>
      <c r="G76" s="13"/>
      <c r="H76" s="40"/>
      <c r="I76" s="13"/>
      <c r="J76" s="13"/>
      <c r="K76" s="13"/>
    </row>
    <row r="77" spans="1:11" ht="13.5" customHeight="1" x14ac:dyDescent="0.2">
      <c r="A77" s="18"/>
      <c r="B77" s="13"/>
      <c r="C77" s="13"/>
      <c r="D77" s="13"/>
      <c r="E77" s="13"/>
      <c r="F77" s="13"/>
      <c r="G77" s="13"/>
      <c r="H77" s="40"/>
      <c r="I77" s="13"/>
      <c r="J77" s="13"/>
      <c r="K77" s="13"/>
    </row>
    <row r="78" spans="1:11" ht="13.5" customHeight="1" x14ac:dyDescent="0.2">
      <c r="A78" s="18"/>
      <c r="B78" s="13"/>
      <c r="C78" s="13"/>
      <c r="D78" s="13"/>
      <c r="E78" s="13"/>
      <c r="F78" s="13"/>
      <c r="G78" s="13"/>
      <c r="H78" s="40"/>
      <c r="I78" s="13"/>
      <c r="J78" s="13"/>
      <c r="K78" s="13"/>
    </row>
    <row r="79" spans="1:11" ht="13.5" customHeight="1" x14ac:dyDescent="0.2">
      <c r="A79" s="18"/>
      <c r="B79" s="13"/>
      <c r="C79" s="13"/>
      <c r="D79" s="13"/>
      <c r="E79" s="13"/>
      <c r="F79" s="13"/>
      <c r="G79" s="13"/>
      <c r="H79" s="40"/>
      <c r="I79" s="13"/>
      <c r="J79" s="13"/>
      <c r="K79" s="13"/>
    </row>
    <row r="80" spans="1:11" ht="13.5" customHeight="1" x14ac:dyDescent="0.2">
      <c r="A80" s="18"/>
      <c r="B80" s="13"/>
      <c r="C80" s="13"/>
      <c r="D80" s="13"/>
      <c r="E80" s="13"/>
      <c r="F80" s="13"/>
      <c r="G80" s="13"/>
      <c r="H80" s="40"/>
      <c r="I80" s="13"/>
      <c r="J80" s="13"/>
      <c r="K80" s="13"/>
    </row>
    <row r="81" spans="1:11" ht="13.5" customHeight="1" x14ac:dyDescent="0.2">
      <c r="A81" s="18"/>
      <c r="B81" s="13"/>
      <c r="C81" s="13"/>
      <c r="D81" s="13"/>
      <c r="E81" s="13"/>
      <c r="F81" s="13"/>
      <c r="G81" s="13"/>
      <c r="H81" s="40"/>
      <c r="I81" s="13"/>
      <c r="J81" s="13"/>
      <c r="K81" s="13"/>
    </row>
    <row r="82" spans="1:11" ht="13.5" customHeight="1" x14ac:dyDescent="0.2">
      <c r="A82" s="18"/>
      <c r="B82" s="13"/>
      <c r="C82" s="13"/>
      <c r="D82" s="13"/>
      <c r="E82" s="13"/>
      <c r="F82" s="13"/>
      <c r="G82" s="13"/>
      <c r="H82" s="40"/>
      <c r="I82" s="13"/>
      <c r="J82" s="13"/>
      <c r="K82" s="13"/>
    </row>
    <row r="83" spans="1:11" ht="13.5" customHeight="1" x14ac:dyDescent="0.2">
      <c r="A83" s="18"/>
      <c r="B83" s="13"/>
      <c r="C83" s="13"/>
      <c r="D83" s="13"/>
      <c r="E83" s="13"/>
      <c r="F83" s="13"/>
      <c r="G83" s="13"/>
      <c r="H83" s="40"/>
      <c r="I83" s="13"/>
      <c r="J83" s="13"/>
      <c r="K83" s="13"/>
    </row>
    <row r="84" spans="1:11" ht="13.5" customHeight="1" x14ac:dyDescent="0.2">
      <c r="A84" s="18"/>
      <c r="B84" s="13"/>
      <c r="C84" s="13"/>
      <c r="D84" s="13"/>
      <c r="E84" s="13"/>
      <c r="F84" s="13"/>
      <c r="G84" s="13"/>
      <c r="H84" s="40"/>
      <c r="I84" s="13"/>
      <c r="J84" s="13"/>
      <c r="K84" s="13"/>
    </row>
    <row r="85" spans="1:11" ht="13.5" customHeight="1" x14ac:dyDescent="0.2">
      <c r="A85" s="18"/>
      <c r="B85" s="13"/>
      <c r="C85" s="13"/>
      <c r="D85" s="13"/>
      <c r="E85" s="13"/>
      <c r="F85" s="13"/>
      <c r="G85" s="13"/>
      <c r="H85" s="40"/>
      <c r="I85" s="13"/>
      <c r="J85" s="13"/>
      <c r="K85" s="13"/>
    </row>
    <row r="86" spans="1:11" ht="13.5" customHeight="1" x14ac:dyDescent="0.2">
      <c r="A86" s="18"/>
      <c r="B86" s="13"/>
      <c r="C86" s="13"/>
      <c r="D86" s="13"/>
      <c r="E86" s="13"/>
      <c r="F86" s="13"/>
      <c r="G86" s="13"/>
      <c r="H86" s="40"/>
      <c r="I86" s="13"/>
      <c r="J86" s="13"/>
      <c r="K86" s="13"/>
    </row>
    <row r="87" spans="1:11" ht="13.5" customHeight="1" x14ac:dyDescent="0.2">
      <c r="A87" s="18"/>
      <c r="B87" s="13"/>
      <c r="C87" s="13"/>
      <c r="D87" s="13"/>
      <c r="E87" s="13"/>
      <c r="F87" s="13"/>
      <c r="G87" s="13"/>
      <c r="H87" s="40"/>
      <c r="I87" s="13"/>
      <c r="J87" s="13"/>
      <c r="K87" s="13"/>
    </row>
    <row r="88" spans="1:11" ht="13.5" customHeight="1" x14ac:dyDescent="0.2">
      <c r="A88" s="18"/>
      <c r="B88" s="13"/>
      <c r="C88" s="13"/>
      <c r="D88" s="13"/>
      <c r="E88" s="13"/>
      <c r="F88" s="13"/>
      <c r="G88" s="13"/>
      <c r="H88" s="40"/>
      <c r="I88" s="13"/>
      <c r="J88" s="13"/>
      <c r="K88" s="13"/>
    </row>
    <row r="89" spans="1:11" ht="13.5" customHeight="1" x14ac:dyDescent="0.2">
      <c r="A89" s="18"/>
      <c r="B89" s="13"/>
      <c r="C89" s="13"/>
      <c r="D89" s="13"/>
      <c r="E89" s="13"/>
      <c r="F89" s="13"/>
      <c r="G89" s="13"/>
      <c r="H89" s="40"/>
      <c r="I89" s="13"/>
      <c r="J89" s="13"/>
      <c r="K89" s="13"/>
    </row>
    <row r="90" spans="1:11" ht="13.5" customHeight="1" x14ac:dyDescent="0.2">
      <c r="A90" s="18"/>
      <c r="B90" s="13"/>
      <c r="C90" s="13"/>
      <c r="D90" s="13"/>
      <c r="E90" s="13"/>
      <c r="F90" s="13"/>
      <c r="G90" s="13"/>
      <c r="H90" s="40"/>
      <c r="I90" s="13"/>
      <c r="J90" s="13"/>
      <c r="K90" s="13"/>
    </row>
    <row r="91" spans="1:11" ht="13.5" customHeight="1" x14ac:dyDescent="0.2">
      <c r="A91" s="18"/>
      <c r="B91" s="13"/>
      <c r="C91" s="13"/>
      <c r="D91" s="13"/>
      <c r="E91" s="13"/>
      <c r="F91" s="13"/>
      <c r="G91" s="13"/>
      <c r="H91" s="40"/>
      <c r="I91" s="13"/>
      <c r="J91" s="13"/>
      <c r="K91" s="13"/>
    </row>
    <row r="92" spans="1:11" ht="13.5" customHeight="1" x14ac:dyDescent="0.2">
      <c r="A92" s="18"/>
      <c r="B92" s="13"/>
      <c r="C92" s="13"/>
      <c r="D92" s="13"/>
      <c r="E92" s="13"/>
      <c r="F92" s="13"/>
      <c r="G92" s="13"/>
      <c r="H92" s="40"/>
      <c r="I92" s="13"/>
      <c r="J92" s="13"/>
      <c r="K92" s="13"/>
    </row>
    <row r="93" spans="1:11" ht="13.5" customHeight="1" x14ac:dyDescent="0.2">
      <c r="A93" s="18"/>
      <c r="B93" s="13"/>
      <c r="C93" s="13"/>
      <c r="D93" s="13"/>
      <c r="E93" s="13"/>
      <c r="F93" s="13"/>
      <c r="G93" s="13"/>
      <c r="H93" s="40"/>
      <c r="I93" s="13"/>
      <c r="J93" s="13"/>
      <c r="K93" s="13"/>
    </row>
    <row r="94" spans="1:11" ht="13.5" customHeight="1" x14ac:dyDescent="0.2">
      <c r="A94" s="18"/>
      <c r="B94" s="13"/>
      <c r="C94" s="13"/>
      <c r="D94" s="13"/>
      <c r="E94" s="13"/>
      <c r="F94" s="13"/>
      <c r="G94" s="13"/>
      <c r="H94" s="40"/>
      <c r="I94" s="13"/>
      <c r="J94" s="13"/>
      <c r="K94" s="13"/>
    </row>
    <row r="95" spans="1:11" ht="13.5" customHeight="1" x14ac:dyDescent="0.2">
      <c r="A95" s="18"/>
      <c r="B95" s="13"/>
      <c r="C95" s="13"/>
      <c r="D95" s="13"/>
      <c r="E95" s="13"/>
      <c r="F95" s="13"/>
      <c r="G95" s="13"/>
      <c r="H95" s="40"/>
      <c r="I95" s="13"/>
      <c r="J95" s="13"/>
      <c r="K95" s="13"/>
    </row>
    <row r="96" spans="1:11" ht="13.5" customHeight="1" x14ac:dyDescent="0.2">
      <c r="A96" s="18"/>
      <c r="B96" s="13"/>
      <c r="C96" s="13"/>
      <c r="D96" s="13"/>
      <c r="E96" s="13"/>
      <c r="F96" s="13"/>
      <c r="G96" s="13"/>
      <c r="H96" s="40"/>
      <c r="I96" s="13"/>
      <c r="J96" s="13"/>
      <c r="K96" s="13"/>
    </row>
    <row r="97" spans="1:11" ht="13.5" customHeight="1" x14ac:dyDescent="0.2">
      <c r="A97" s="18"/>
      <c r="B97" s="13"/>
      <c r="C97" s="13"/>
      <c r="D97" s="13"/>
      <c r="E97" s="13"/>
      <c r="F97" s="13"/>
      <c r="G97" s="13"/>
      <c r="H97" s="40"/>
      <c r="I97" s="13"/>
      <c r="J97" s="13"/>
      <c r="K97" s="13"/>
    </row>
    <row r="98" spans="1:11" ht="13.5" customHeight="1" x14ac:dyDescent="0.2">
      <c r="A98" s="18"/>
      <c r="B98" s="13"/>
      <c r="C98" s="13"/>
      <c r="D98" s="13"/>
      <c r="E98" s="13"/>
      <c r="F98" s="13"/>
      <c r="G98" s="13"/>
      <c r="H98" s="40"/>
      <c r="I98" s="13"/>
      <c r="J98" s="13"/>
      <c r="K98" s="13"/>
    </row>
    <row r="99" spans="1:11" ht="13.5" customHeight="1" x14ac:dyDescent="0.2">
      <c r="A99" s="18"/>
      <c r="B99" s="13"/>
      <c r="C99" s="13"/>
      <c r="D99" s="13"/>
      <c r="E99" s="13"/>
      <c r="F99" s="13"/>
      <c r="G99" s="13"/>
      <c r="H99" s="40"/>
      <c r="I99" s="13"/>
      <c r="J99" s="13"/>
      <c r="K99" s="13"/>
    </row>
    <row r="100" spans="1:11" ht="13.5" customHeight="1" x14ac:dyDescent="0.2">
      <c r="A100" s="18"/>
      <c r="B100" s="13"/>
      <c r="C100" s="13"/>
      <c r="D100" s="13"/>
      <c r="E100" s="13"/>
      <c r="F100" s="13"/>
      <c r="G100" s="13"/>
      <c r="H100" s="40"/>
      <c r="I100" s="13"/>
      <c r="J100" s="13"/>
      <c r="K100" s="13"/>
    </row>
  </sheetData>
  <mergeCells count="1">
    <mergeCell ref="A1:H1"/>
  </mergeCells>
  <pageMargins left="1.2" right="0.45" top="0.75" bottom="0.75" header="0" footer="0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4.42578125" defaultRowHeight="15" customHeight="1" x14ac:dyDescent="0.2"/>
  <cols>
    <col min="1" max="1" width="4.85546875" customWidth="1"/>
    <col min="2" max="2" width="14.140625" customWidth="1"/>
    <col min="3" max="3" width="7.85546875" customWidth="1"/>
    <col min="4" max="4" width="9.85546875" customWidth="1"/>
    <col min="5" max="5" width="7.85546875" customWidth="1"/>
    <col min="6" max="6" width="9.140625" customWidth="1"/>
    <col min="7" max="14" width="7.85546875" customWidth="1"/>
    <col min="15" max="15" width="9.5703125" customWidth="1"/>
    <col min="16" max="19" width="7.85546875" customWidth="1"/>
  </cols>
  <sheetData>
    <row r="1" spans="1:19" ht="53.25" customHeight="1" x14ac:dyDescent="0.2">
      <c r="A1" s="491" t="s">
        <v>269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  <c r="P1" s="475"/>
      <c r="Q1" s="475"/>
      <c r="R1" s="475"/>
      <c r="S1" s="2"/>
    </row>
    <row r="2" spans="1:19" ht="24" customHeight="1" x14ac:dyDescent="0.2">
      <c r="A2" s="31" t="s">
        <v>166</v>
      </c>
      <c r="B2" s="31" t="s">
        <v>270</v>
      </c>
      <c r="C2" s="477" t="s">
        <v>271</v>
      </c>
      <c r="D2" s="476"/>
      <c r="E2" s="474" t="s">
        <v>272</v>
      </c>
      <c r="F2" s="475"/>
      <c r="G2" s="475"/>
      <c r="H2" s="475"/>
      <c r="I2" s="475"/>
      <c r="J2" s="475"/>
      <c r="K2" s="475"/>
      <c r="L2" s="476"/>
      <c r="M2" s="474" t="s">
        <v>273</v>
      </c>
      <c r="N2" s="475"/>
      <c r="O2" s="475"/>
      <c r="P2" s="475"/>
      <c r="Q2" s="475"/>
      <c r="R2" s="476"/>
      <c r="S2" s="2"/>
    </row>
    <row r="3" spans="1:19" ht="12.75" customHeight="1" x14ac:dyDescent="0.2">
      <c r="A3" s="43"/>
      <c r="B3" s="43"/>
      <c r="C3" s="44" t="s">
        <v>274</v>
      </c>
      <c r="D3" s="44" t="s">
        <v>275</v>
      </c>
      <c r="E3" s="44" t="s">
        <v>276</v>
      </c>
      <c r="F3" s="44" t="s">
        <v>277</v>
      </c>
      <c r="G3" s="45" t="s">
        <v>278</v>
      </c>
      <c r="H3" s="45" t="s">
        <v>279</v>
      </c>
      <c r="I3" s="45" t="s">
        <v>280</v>
      </c>
      <c r="J3" s="45" t="s">
        <v>281</v>
      </c>
      <c r="K3" s="45" t="s">
        <v>282</v>
      </c>
      <c r="L3" s="45" t="s">
        <v>283</v>
      </c>
      <c r="M3" s="44" t="s">
        <v>284</v>
      </c>
      <c r="N3" s="44" t="s">
        <v>285</v>
      </c>
      <c r="O3" s="44" t="s">
        <v>286</v>
      </c>
      <c r="P3" s="45" t="s">
        <v>287</v>
      </c>
      <c r="Q3" s="45" t="s">
        <v>288</v>
      </c>
      <c r="R3" s="45" t="s">
        <v>289</v>
      </c>
      <c r="S3" s="2"/>
    </row>
    <row r="4" spans="1:19" ht="12" customHeight="1" x14ac:dyDescent="0.2">
      <c r="A4" s="29">
        <v>1</v>
      </c>
      <c r="B4" s="46" t="s">
        <v>290</v>
      </c>
      <c r="C4" s="47">
        <v>14</v>
      </c>
      <c r="D4" s="47">
        <v>380</v>
      </c>
      <c r="E4" s="47" t="s">
        <v>291</v>
      </c>
      <c r="F4" s="47">
        <v>409</v>
      </c>
      <c r="G4" s="47" t="s">
        <v>292</v>
      </c>
      <c r="H4" s="47" t="s">
        <v>293</v>
      </c>
      <c r="I4" s="47" t="s">
        <v>294</v>
      </c>
      <c r="J4" s="47" t="s">
        <v>295</v>
      </c>
      <c r="K4" s="47" t="s">
        <v>296</v>
      </c>
      <c r="L4" s="47">
        <v>0</v>
      </c>
      <c r="M4" s="47" t="s">
        <v>297</v>
      </c>
      <c r="N4" s="47" t="s">
        <v>298</v>
      </c>
      <c r="O4" s="47" t="s">
        <v>299</v>
      </c>
      <c r="P4" s="47" t="s">
        <v>300</v>
      </c>
      <c r="Q4" s="47" t="s">
        <v>301</v>
      </c>
      <c r="R4" s="47" t="s">
        <v>302</v>
      </c>
      <c r="S4" s="48" t="s">
        <v>303</v>
      </c>
    </row>
    <row r="5" spans="1:19" ht="12" customHeight="1" x14ac:dyDescent="0.2">
      <c r="A5" s="29">
        <v>2</v>
      </c>
      <c r="B5" s="46" t="s">
        <v>304</v>
      </c>
      <c r="C5" s="47">
        <v>18</v>
      </c>
      <c r="D5" s="47">
        <v>400</v>
      </c>
      <c r="E5" s="47" t="s">
        <v>291</v>
      </c>
      <c r="F5" s="47" t="s">
        <v>305</v>
      </c>
      <c r="G5" s="47" t="s">
        <v>306</v>
      </c>
      <c r="H5" s="47" t="s">
        <v>307</v>
      </c>
      <c r="I5" s="47" t="s">
        <v>308</v>
      </c>
      <c r="J5" s="47" t="s">
        <v>309</v>
      </c>
      <c r="K5" s="47">
        <v>0</v>
      </c>
      <c r="L5" s="47">
        <v>0</v>
      </c>
      <c r="M5" s="47" t="s">
        <v>310</v>
      </c>
      <c r="N5" s="47" t="s">
        <v>311</v>
      </c>
      <c r="O5" s="47" t="s">
        <v>312</v>
      </c>
      <c r="P5" s="47" t="s">
        <v>313</v>
      </c>
      <c r="Q5" s="47" t="s">
        <v>314</v>
      </c>
      <c r="R5" s="47" t="s">
        <v>315</v>
      </c>
      <c r="S5" s="2" t="s">
        <v>316</v>
      </c>
    </row>
    <row r="6" spans="1:19" ht="12" customHeight="1" x14ac:dyDescent="0.2">
      <c r="A6" s="29">
        <v>3</v>
      </c>
      <c r="B6" s="46" t="s">
        <v>317</v>
      </c>
      <c r="C6" s="47">
        <v>15</v>
      </c>
      <c r="D6" s="47">
        <v>375</v>
      </c>
      <c r="E6" s="47" t="s">
        <v>318</v>
      </c>
      <c r="F6" s="47" t="s">
        <v>319</v>
      </c>
      <c r="G6" s="47" t="s">
        <v>320</v>
      </c>
      <c r="H6" s="47">
        <v>0</v>
      </c>
      <c r="I6" s="47" t="s">
        <v>321</v>
      </c>
      <c r="J6" s="47" t="s">
        <v>322</v>
      </c>
      <c r="K6" s="47" t="s">
        <v>323</v>
      </c>
      <c r="L6" s="47">
        <v>0</v>
      </c>
      <c r="M6" s="47" t="s">
        <v>324</v>
      </c>
      <c r="N6" s="47" t="s">
        <v>325</v>
      </c>
      <c r="O6" s="47" t="s">
        <v>326</v>
      </c>
      <c r="P6" s="47" t="s">
        <v>327</v>
      </c>
      <c r="Q6" s="47" t="s">
        <v>328</v>
      </c>
      <c r="R6" s="47" t="s">
        <v>329</v>
      </c>
      <c r="S6" s="2" t="s">
        <v>330</v>
      </c>
    </row>
    <row r="7" spans="1:19" ht="12" customHeight="1" x14ac:dyDescent="0.2">
      <c r="A7" s="29">
        <v>4</v>
      </c>
      <c r="B7" s="46" t="s">
        <v>331</v>
      </c>
      <c r="C7" s="47">
        <v>16</v>
      </c>
      <c r="D7" s="47">
        <v>450</v>
      </c>
      <c r="E7" s="47" t="s">
        <v>332</v>
      </c>
      <c r="F7" s="47" t="s">
        <v>333</v>
      </c>
      <c r="G7" s="47" t="s">
        <v>334</v>
      </c>
      <c r="H7" s="47" t="s">
        <v>335</v>
      </c>
      <c r="I7" s="47" t="s">
        <v>321</v>
      </c>
      <c r="J7" s="47" t="s">
        <v>336</v>
      </c>
      <c r="K7" s="47" t="s">
        <v>337</v>
      </c>
      <c r="L7" s="47">
        <v>1</v>
      </c>
      <c r="M7" s="47" t="s">
        <v>338</v>
      </c>
      <c r="N7" s="47" t="s">
        <v>339</v>
      </c>
      <c r="O7" s="47" t="s">
        <v>340</v>
      </c>
      <c r="P7" s="47" t="s">
        <v>341</v>
      </c>
      <c r="Q7" s="47" t="s">
        <v>342</v>
      </c>
      <c r="R7" s="47" t="s">
        <v>343</v>
      </c>
      <c r="S7" s="2"/>
    </row>
    <row r="8" spans="1:19" ht="12" customHeight="1" x14ac:dyDescent="0.2">
      <c r="A8" s="29">
        <v>5</v>
      </c>
      <c r="B8" s="46" t="s">
        <v>344</v>
      </c>
      <c r="C8" s="47">
        <v>0</v>
      </c>
      <c r="D8" s="47">
        <v>0</v>
      </c>
      <c r="E8" s="47" t="s">
        <v>345</v>
      </c>
      <c r="F8" s="47">
        <v>0</v>
      </c>
      <c r="G8" s="47" t="s">
        <v>345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 t="s">
        <v>346</v>
      </c>
      <c r="N8" s="47" t="s">
        <v>347</v>
      </c>
      <c r="O8" s="47" t="s">
        <v>348</v>
      </c>
      <c r="P8" s="47" t="s">
        <v>349</v>
      </c>
      <c r="Q8" s="47" t="s">
        <v>350</v>
      </c>
      <c r="R8" s="47" t="s">
        <v>351</v>
      </c>
      <c r="S8" s="2"/>
    </row>
    <row r="9" spans="1:19" ht="12" customHeight="1" x14ac:dyDescent="0.2">
      <c r="A9" s="29">
        <v>6</v>
      </c>
      <c r="B9" s="46" t="s">
        <v>352</v>
      </c>
      <c r="C9" s="47">
        <v>20</v>
      </c>
      <c r="D9" s="47">
        <v>450</v>
      </c>
      <c r="E9" s="47" t="s">
        <v>353</v>
      </c>
      <c r="F9" s="47" t="s">
        <v>354</v>
      </c>
      <c r="G9" s="47" t="s">
        <v>355</v>
      </c>
      <c r="H9" s="47" t="s">
        <v>295</v>
      </c>
      <c r="I9" s="47" t="s">
        <v>356</v>
      </c>
      <c r="J9" s="47" t="s">
        <v>357</v>
      </c>
      <c r="K9" s="47" t="s">
        <v>358</v>
      </c>
      <c r="L9" s="47" t="s">
        <v>359</v>
      </c>
      <c r="M9" s="47" t="s">
        <v>360</v>
      </c>
      <c r="N9" s="47" t="s">
        <v>361</v>
      </c>
      <c r="O9" s="47" t="s">
        <v>362</v>
      </c>
      <c r="P9" s="47" t="s">
        <v>363</v>
      </c>
      <c r="Q9" s="47" t="s">
        <v>364</v>
      </c>
      <c r="R9" s="47" t="s">
        <v>365</v>
      </c>
      <c r="S9" s="2"/>
    </row>
    <row r="10" spans="1:19" ht="12" customHeight="1" x14ac:dyDescent="0.2">
      <c r="A10" s="29">
        <v>7</v>
      </c>
      <c r="B10" s="46" t="s">
        <v>366</v>
      </c>
      <c r="C10" s="47">
        <v>17</v>
      </c>
      <c r="D10" s="47">
        <v>500</v>
      </c>
      <c r="E10" s="47" t="s">
        <v>332</v>
      </c>
      <c r="F10" s="47" t="s">
        <v>367</v>
      </c>
      <c r="G10" s="47" t="s">
        <v>368</v>
      </c>
      <c r="H10" s="47" t="s">
        <v>369</v>
      </c>
      <c r="I10" s="47" t="s">
        <v>370</v>
      </c>
      <c r="J10" s="47" t="s">
        <v>371</v>
      </c>
      <c r="K10" s="47" t="s">
        <v>372</v>
      </c>
      <c r="L10" s="47" t="s">
        <v>373</v>
      </c>
      <c r="M10" s="47" t="s">
        <v>374</v>
      </c>
      <c r="N10" s="47" t="s">
        <v>375</v>
      </c>
      <c r="O10" s="47" t="s">
        <v>376</v>
      </c>
      <c r="P10" s="47" t="s">
        <v>377</v>
      </c>
      <c r="Q10" s="47" t="s">
        <v>378</v>
      </c>
      <c r="R10" s="47" t="s">
        <v>379</v>
      </c>
      <c r="S10" s="2"/>
    </row>
    <row r="11" spans="1:19" ht="12" customHeight="1" x14ac:dyDescent="0.2">
      <c r="A11" s="29">
        <v>8</v>
      </c>
      <c r="B11" s="46" t="s">
        <v>380</v>
      </c>
      <c r="C11" s="47">
        <v>14</v>
      </c>
      <c r="D11" s="47">
        <v>400</v>
      </c>
      <c r="E11" s="47" t="s">
        <v>381</v>
      </c>
      <c r="F11" s="47" t="s">
        <v>382</v>
      </c>
      <c r="G11" s="47" t="s">
        <v>383</v>
      </c>
      <c r="H11" s="47" t="s">
        <v>384</v>
      </c>
      <c r="I11" s="47" t="s">
        <v>385</v>
      </c>
      <c r="J11" s="47" t="s">
        <v>386</v>
      </c>
      <c r="K11" s="47" t="s">
        <v>387</v>
      </c>
      <c r="L11" s="47" t="s">
        <v>388</v>
      </c>
      <c r="M11" s="47" t="s">
        <v>302</v>
      </c>
      <c r="N11" s="47" t="s">
        <v>389</v>
      </c>
      <c r="O11" s="47" t="s">
        <v>390</v>
      </c>
      <c r="P11" s="47" t="s">
        <v>391</v>
      </c>
      <c r="Q11" s="47" t="s">
        <v>392</v>
      </c>
      <c r="R11" s="47" t="s">
        <v>291</v>
      </c>
      <c r="S11" s="2"/>
    </row>
    <row r="12" spans="1:19" ht="12" customHeight="1" x14ac:dyDescent="0.2">
      <c r="A12" s="29">
        <v>9</v>
      </c>
      <c r="B12" s="46" t="s">
        <v>393</v>
      </c>
      <c r="C12" s="47">
        <v>16</v>
      </c>
      <c r="D12" s="47">
        <v>450</v>
      </c>
      <c r="E12" s="47" t="s">
        <v>394</v>
      </c>
      <c r="F12" s="47" t="s">
        <v>395</v>
      </c>
      <c r="G12" s="47" t="s">
        <v>396</v>
      </c>
      <c r="H12" s="47" t="s">
        <v>293</v>
      </c>
      <c r="I12" s="47" t="s">
        <v>385</v>
      </c>
      <c r="J12" s="47" t="s">
        <v>397</v>
      </c>
      <c r="K12" s="47" t="s">
        <v>338</v>
      </c>
      <c r="L12" s="47" t="s">
        <v>381</v>
      </c>
      <c r="M12" s="47" t="s">
        <v>398</v>
      </c>
      <c r="N12" s="47" t="s">
        <v>399</v>
      </c>
      <c r="O12" s="47" t="s">
        <v>400</v>
      </c>
      <c r="P12" s="47" t="s">
        <v>401</v>
      </c>
      <c r="Q12" s="47" t="s">
        <v>402</v>
      </c>
      <c r="R12" s="47" t="s">
        <v>324</v>
      </c>
      <c r="S12" s="2"/>
    </row>
    <row r="13" spans="1:19" ht="12" customHeight="1" x14ac:dyDescent="0.2">
      <c r="A13" s="29">
        <v>10</v>
      </c>
      <c r="B13" s="46" t="s">
        <v>403</v>
      </c>
      <c r="C13" s="47">
        <v>18</v>
      </c>
      <c r="D13" s="47">
        <v>450</v>
      </c>
      <c r="E13" s="47" t="s">
        <v>404</v>
      </c>
      <c r="F13" s="47" t="s">
        <v>405</v>
      </c>
      <c r="G13" s="47" t="s">
        <v>406</v>
      </c>
      <c r="H13" s="47" t="s">
        <v>407</v>
      </c>
      <c r="I13" s="47" t="s">
        <v>408</v>
      </c>
      <c r="J13" s="47" t="s">
        <v>409</v>
      </c>
      <c r="K13" s="47" t="s">
        <v>410</v>
      </c>
      <c r="L13" s="47" t="s">
        <v>411</v>
      </c>
      <c r="M13" s="47" t="s">
        <v>412</v>
      </c>
      <c r="N13" s="47" t="s">
        <v>413</v>
      </c>
      <c r="O13" s="47" t="s">
        <v>414</v>
      </c>
      <c r="P13" s="47" t="s">
        <v>415</v>
      </c>
      <c r="Q13" s="47" t="s">
        <v>416</v>
      </c>
      <c r="R13" s="47" t="s">
        <v>417</v>
      </c>
      <c r="S13" s="2"/>
    </row>
    <row r="14" spans="1:19" ht="12" customHeight="1" x14ac:dyDescent="0.2">
      <c r="A14" s="29">
        <v>11</v>
      </c>
      <c r="B14" s="46" t="s">
        <v>418</v>
      </c>
      <c r="C14" s="47">
        <v>15</v>
      </c>
      <c r="D14" s="47">
        <v>450</v>
      </c>
      <c r="E14" s="47" t="s">
        <v>394</v>
      </c>
      <c r="F14" s="47" t="s">
        <v>305</v>
      </c>
      <c r="G14" s="47" t="s">
        <v>419</v>
      </c>
      <c r="H14" s="47">
        <v>0</v>
      </c>
      <c r="I14" s="47" t="s">
        <v>420</v>
      </c>
      <c r="J14" s="47" t="s">
        <v>369</v>
      </c>
      <c r="K14" s="47" t="s">
        <v>421</v>
      </c>
      <c r="L14" s="47" t="s">
        <v>353</v>
      </c>
      <c r="M14" s="47" t="s">
        <v>422</v>
      </c>
      <c r="N14" s="47" t="s">
        <v>423</v>
      </c>
      <c r="O14" s="47" t="s">
        <v>424</v>
      </c>
      <c r="P14" s="47" t="s">
        <v>425</v>
      </c>
      <c r="Q14" s="47" t="s">
        <v>426</v>
      </c>
      <c r="R14" s="47" t="s">
        <v>427</v>
      </c>
      <c r="S14" s="2"/>
    </row>
    <row r="15" spans="1:19" ht="12" customHeight="1" x14ac:dyDescent="0.2">
      <c r="A15" s="29">
        <v>12</v>
      </c>
      <c r="B15" s="46" t="s">
        <v>428</v>
      </c>
      <c r="C15" s="47">
        <v>16</v>
      </c>
      <c r="D15" s="47">
        <v>300</v>
      </c>
      <c r="E15" s="47" t="s">
        <v>429</v>
      </c>
      <c r="F15" s="47" t="s">
        <v>430</v>
      </c>
      <c r="G15" s="47" t="s">
        <v>431</v>
      </c>
      <c r="H15" s="47" t="s">
        <v>432</v>
      </c>
      <c r="I15" s="47" t="s">
        <v>433</v>
      </c>
      <c r="J15" s="47" t="s">
        <v>434</v>
      </c>
      <c r="K15" s="47" t="s">
        <v>435</v>
      </c>
      <c r="L15" s="47" t="s">
        <v>335</v>
      </c>
      <c r="M15" s="47" t="s">
        <v>436</v>
      </c>
      <c r="N15" s="47" t="s">
        <v>437</v>
      </c>
      <c r="O15" s="47" t="s">
        <v>438</v>
      </c>
      <c r="P15" s="47" t="s">
        <v>439</v>
      </c>
      <c r="Q15" s="47" t="s">
        <v>440</v>
      </c>
      <c r="R15" s="47" t="s">
        <v>441</v>
      </c>
      <c r="S15" s="2"/>
    </row>
    <row r="16" spans="1:19" ht="12" customHeight="1" x14ac:dyDescent="0.2">
      <c r="A16" s="29">
        <v>13</v>
      </c>
      <c r="B16" s="46" t="s">
        <v>442</v>
      </c>
      <c r="C16" s="47">
        <v>15</v>
      </c>
      <c r="D16" s="47">
        <v>400</v>
      </c>
      <c r="E16" s="47" t="s">
        <v>394</v>
      </c>
      <c r="F16" s="47" t="s">
        <v>443</v>
      </c>
      <c r="G16" s="47" t="s">
        <v>444</v>
      </c>
      <c r="H16" s="47" t="s">
        <v>445</v>
      </c>
      <c r="I16" s="47" t="s">
        <v>446</v>
      </c>
      <c r="J16" s="47" t="s">
        <v>388</v>
      </c>
      <c r="K16" s="47" t="s">
        <v>447</v>
      </c>
      <c r="L16" s="47" t="s">
        <v>353</v>
      </c>
      <c r="M16" s="47" t="s">
        <v>365</v>
      </c>
      <c r="N16" s="47" t="s">
        <v>448</v>
      </c>
      <c r="O16" s="47" t="s">
        <v>449</v>
      </c>
      <c r="P16" s="47" t="s">
        <v>450</v>
      </c>
      <c r="Q16" s="47" t="s">
        <v>451</v>
      </c>
      <c r="R16" s="47" t="s">
        <v>452</v>
      </c>
      <c r="S16" s="2"/>
    </row>
    <row r="17" spans="1:19" ht="12" customHeight="1" x14ac:dyDescent="0.2">
      <c r="A17" s="29">
        <v>14</v>
      </c>
      <c r="B17" s="46" t="s">
        <v>453</v>
      </c>
      <c r="C17" s="47">
        <v>17</v>
      </c>
      <c r="D17" s="47">
        <v>450</v>
      </c>
      <c r="E17" s="47" t="s">
        <v>332</v>
      </c>
      <c r="F17" s="47" t="s">
        <v>454</v>
      </c>
      <c r="G17" s="47" t="s">
        <v>455</v>
      </c>
      <c r="H17" s="47">
        <v>0</v>
      </c>
      <c r="I17" s="47" t="s">
        <v>417</v>
      </c>
      <c r="J17" s="47" t="s">
        <v>456</v>
      </c>
      <c r="K17" s="47" t="s">
        <v>457</v>
      </c>
      <c r="L17" s="47" t="s">
        <v>353</v>
      </c>
      <c r="M17" s="47" t="s">
        <v>458</v>
      </c>
      <c r="N17" s="47" t="s">
        <v>459</v>
      </c>
      <c r="O17" s="47" t="s">
        <v>460</v>
      </c>
      <c r="P17" s="47" t="s">
        <v>461</v>
      </c>
      <c r="Q17" s="47" t="s">
        <v>462</v>
      </c>
      <c r="R17" s="47" t="s">
        <v>318</v>
      </c>
      <c r="S17" s="2"/>
    </row>
    <row r="18" spans="1:19" ht="12" customHeight="1" x14ac:dyDescent="0.2">
      <c r="A18" s="29">
        <v>15</v>
      </c>
      <c r="B18" s="46" t="s">
        <v>463</v>
      </c>
      <c r="C18" s="47">
        <v>15</v>
      </c>
      <c r="D18" s="47">
        <v>375</v>
      </c>
      <c r="E18" s="47" t="s">
        <v>429</v>
      </c>
      <c r="F18" s="47" t="s">
        <v>464</v>
      </c>
      <c r="G18" s="47" t="s">
        <v>465</v>
      </c>
      <c r="H18" s="47" t="s">
        <v>466</v>
      </c>
      <c r="I18" s="47" t="s">
        <v>467</v>
      </c>
      <c r="J18" s="47" t="s">
        <v>468</v>
      </c>
      <c r="K18" s="47" t="s">
        <v>469</v>
      </c>
      <c r="L18" s="47">
        <v>0</v>
      </c>
      <c r="M18" s="47" t="s">
        <v>470</v>
      </c>
      <c r="N18" s="47" t="s">
        <v>471</v>
      </c>
      <c r="O18" s="47" t="s">
        <v>472</v>
      </c>
      <c r="P18" s="47" t="s">
        <v>473</v>
      </c>
      <c r="Q18" s="47" t="s">
        <v>474</v>
      </c>
      <c r="R18" s="47" t="s">
        <v>475</v>
      </c>
      <c r="S18" s="2"/>
    </row>
    <row r="19" spans="1:19" ht="12" customHeight="1" x14ac:dyDescent="0.2">
      <c r="A19" s="29">
        <v>16</v>
      </c>
      <c r="B19" s="46" t="s">
        <v>476</v>
      </c>
      <c r="C19" s="47">
        <v>15</v>
      </c>
      <c r="D19" s="47">
        <v>450</v>
      </c>
      <c r="E19" s="47" t="s">
        <v>381</v>
      </c>
      <c r="F19" s="47" t="s">
        <v>477</v>
      </c>
      <c r="G19" s="47" t="s">
        <v>478</v>
      </c>
      <c r="H19" s="47" t="s">
        <v>479</v>
      </c>
      <c r="I19" s="47" t="s">
        <v>388</v>
      </c>
      <c r="J19" s="47" t="s">
        <v>373</v>
      </c>
      <c r="K19" s="47" t="s">
        <v>480</v>
      </c>
      <c r="L19" s="47" t="s">
        <v>335</v>
      </c>
      <c r="M19" s="47" t="s">
        <v>374</v>
      </c>
      <c r="N19" s="47" t="s">
        <v>481</v>
      </c>
      <c r="O19" s="47" t="s">
        <v>482</v>
      </c>
      <c r="P19" s="47" t="s">
        <v>483</v>
      </c>
      <c r="Q19" s="47" t="s">
        <v>484</v>
      </c>
      <c r="R19" s="47" t="s">
        <v>485</v>
      </c>
      <c r="S19" s="2"/>
    </row>
    <row r="20" spans="1:19" ht="12" customHeight="1" x14ac:dyDescent="0.2">
      <c r="A20" s="29">
        <v>17</v>
      </c>
      <c r="B20" s="46" t="s">
        <v>486</v>
      </c>
      <c r="C20" s="47">
        <v>15</v>
      </c>
      <c r="D20" s="47">
        <v>450</v>
      </c>
      <c r="E20" s="47" t="s">
        <v>394</v>
      </c>
      <c r="F20" s="47" t="s">
        <v>487</v>
      </c>
      <c r="G20" s="47" t="s">
        <v>488</v>
      </c>
      <c r="H20" s="47" t="s">
        <v>489</v>
      </c>
      <c r="I20" s="47" t="s">
        <v>337</v>
      </c>
      <c r="J20" s="47" t="s">
        <v>296</v>
      </c>
      <c r="K20" s="47" t="s">
        <v>490</v>
      </c>
      <c r="L20" s="47" t="s">
        <v>321</v>
      </c>
      <c r="M20" s="47" t="s">
        <v>491</v>
      </c>
      <c r="N20" s="47" t="s">
        <v>492</v>
      </c>
      <c r="O20" s="47" t="s">
        <v>493</v>
      </c>
      <c r="P20" s="47" t="s">
        <v>494</v>
      </c>
      <c r="Q20" s="47" t="s">
        <v>495</v>
      </c>
      <c r="R20" s="47" t="s">
        <v>496</v>
      </c>
      <c r="S20" s="2"/>
    </row>
    <row r="21" spans="1:19" ht="12" customHeight="1" x14ac:dyDescent="0.2">
      <c r="A21" s="29">
        <v>18</v>
      </c>
      <c r="B21" s="46" t="s">
        <v>497</v>
      </c>
      <c r="C21" s="47">
        <v>17</v>
      </c>
      <c r="D21" s="47">
        <v>325</v>
      </c>
      <c r="E21" s="47" t="s">
        <v>429</v>
      </c>
      <c r="F21" s="47" t="s">
        <v>498</v>
      </c>
      <c r="G21" s="47" t="s">
        <v>499</v>
      </c>
      <c r="H21" s="47" t="s">
        <v>500</v>
      </c>
      <c r="I21" s="47" t="s">
        <v>501</v>
      </c>
      <c r="J21" s="47">
        <v>0</v>
      </c>
      <c r="K21" s="47" t="s">
        <v>479</v>
      </c>
      <c r="L21" s="47" t="s">
        <v>369</v>
      </c>
      <c r="M21" s="47" t="s">
        <v>502</v>
      </c>
      <c r="N21" s="47" t="s">
        <v>503</v>
      </c>
      <c r="O21" s="47" t="s">
        <v>504</v>
      </c>
      <c r="P21" s="47" t="s">
        <v>505</v>
      </c>
      <c r="Q21" s="47" t="s">
        <v>506</v>
      </c>
      <c r="R21" s="47" t="s">
        <v>507</v>
      </c>
      <c r="S21" s="2"/>
    </row>
    <row r="22" spans="1:19" ht="12" customHeight="1" x14ac:dyDescent="0.2">
      <c r="A22" s="29">
        <v>19</v>
      </c>
      <c r="B22" s="46" t="s">
        <v>508</v>
      </c>
      <c r="C22" s="47">
        <v>12</v>
      </c>
      <c r="D22" s="47">
        <v>375</v>
      </c>
      <c r="E22" s="47" t="s">
        <v>318</v>
      </c>
      <c r="F22" s="47" t="s">
        <v>509</v>
      </c>
      <c r="G22" s="47" t="s">
        <v>510</v>
      </c>
      <c r="H22" s="47">
        <v>0</v>
      </c>
      <c r="I22" s="47" t="s">
        <v>432</v>
      </c>
      <c r="J22" s="47" t="s">
        <v>511</v>
      </c>
      <c r="K22" s="47" t="s">
        <v>512</v>
      </c>
      <c r="L22" s="47">
        <v>0</v>
      </c>
      <c r="M22" s="47" t="s">
        <v>513</v>
      </c>
      <c r="N22" s="47" t="s">
        <v>514</v>
      </c>
      <c r="O22" s="47" t="s">
        <v>515</v>
      </c>
      <c r="P22" s="47" t="s">
        <v>516</v>
      </c>
      <c r="Q22" s="47" t="s">
        <v>517</v>
      </c>
      <c r="R22" s="47" t="s">
        <v>518</v>
      </c>
      <c r="S22" s="2"/>
    </row>
    <row r="23" spans="1:19" ht="12" customHeight="1" x14ac:dyDescent="0.2">
      <c r="A23" s="29">
        <v>20</v>
      </c>
      <c r="B23" s="46" t="s">
        <v>519</v>
      </c>
      <c r="C23" s="47">
        <v>15</v>
      </c>
      <c r="D23" s="47">
        <v>450</v>
      </c>
      <c r="E23" s="47" t="s">
        <v>394</v>
      </c>
      <c r="F23" s="47" t="s">
        <v>520</v>
      </c>
      <c r="G23" s="47" t="s">
        <v>521</v>
      </c>
      <c r="H23" s="47" t="s">
        <v>456</v>
      </c>
      <c r="I23" s="47" t="s">
        <v>353</v>
      </c>
      <c r="J23" s="47" t="s">
        <v>522</v>
      </c>
      <c r="K23" s="47" t="s">
        <v>294</v>
      </c>
      <c r="L23" s="47">
        <v>0</v>
      </c>
      <c r="M23" s="47" t="s">
        <v>523</v>
      </c>
      <c r="N23" s="47" t="s">
        <v>524</v>
      </c>
      <c r="O23" s="47" t="s">
        <v>525</v>
      </c>
      <c r="P23" s="47" t="s">
        <v>526</v>
      </c>
      <c r="Q23" s="47" t="s">
        <v>527</v>
      </c>
      <c r="R23" s="47" t="s">
        <v>528</v>
      </c>
      <c r="S23" s="2"/>
    </row>
    <row r="24" spans="1:19" ht="12" customHeight="1" x14ac:dyDescent="0.2">
      <c r="A24" s="29">
        <v>21</v>
      </c>
      <c r="B24" s="46" t="s">
        <v>529</v>
      </c>
      <c r="C24" s="47">
        <v>20</v>
      </c>
      <c r="D24" s="47">
        <v>450</v>
      </c>
      <c r="E24" s="47" t="s">
        <v>332</v>
      </c>
      <c r="F24" s="47" t="s">
        <v>530</v>
      </c>
      <c r="G24" s="47" t="s">
        <v>531</v>
      </c>
      <c r="H24" s="47" t="s">
        <v>532</v>
      </c>
      <c r="I24" s="47" t="s">
        <v>533</v>
      </c>
      <c r="J24" s="47" t="s">
        <v>534</v>
      </c>
      <c r="K24" s="47" t="s">
        <v>468</v>
      </c>
      <c r="L24" s="47" t="s">
        <v>535</v>
      </c>
      <c r="M24" s="47" t="s">
        <v>536</v>
      </c>
      <c r="N24" s="47" t="s">
        <v>537</v>
      </c>
      <c r="O24" s="47" t="s">
        <v>538</v>
      </c>
      <c r="P24" s="47" t="s">
        <v>539</v>
      </c>
      <c r="Q24" s="47" t="s">
        <v>349</v>
      </c>
      <c r="R24" s="47" t="s">
        <v>540</v>
      </c>
      <c r="S24" s="2"/>
    </row>
    <row r="25" spans="1:19" ht="12" customHeight="1" x14ac:dyDescent="0.2">
      <c r="A25" s="29">
        <v>22</v>
      </c>
      <c r="B25" s="46" t="s">
        <v>541</v>
      </c>
      <c r="C25" s="47">
        <v>14</v>
      </c>
      <c r="D25" s="47">
        <v>350</v>
      </c>
      <c r="E25" s="47" t="s">
        <v>394</v>
      </c>
      <c r="F25" s="47" t="s">
        <v>542</v>
      </c>
      <c r="G25" s="47" t="s">
        <v>543</v>
      </c>
      <c r="H25" s="47">
        <v>0</v>
      </c>
      <c r="I25" s="47" t="s">
        <v>479</v>
      </c>
      <c r="J25" s="47" t="s">
        <v>544</v>
      </c>
      <c r="K25" s="47" t="s">
        <v>545</v>
      </c>
      <c r="L25" s="47" t="s">
        <v>308</v>
      </c>
      <c r="M25" s="47" t="s">
        <v>546</v>
      </c>
      <c r="N25" s="47" t="s">
        <v>547</v>
      </c>
      <c r="O25" s="47" t="s">
        <v>548</v>
      </c>
      <c r="P25" s="47" t="s">
        <v>549</v>
      </c>
      <c r="Q25" s="47" t="s">
        <v>550</v>
      </c>
      <c r="R25" s="47" t="s">
        <v>335</v>
      </c>
      <c r="S25" s="2"/>
    </row>
    <row r="26" spans="1:19" ht="12" customHeight="1" x14ac:dyDescent="0.2">
      <c r="A26" s="29">
        <v>23</v>
      </c>
      <c r="B26" s="46" t="s">
        <v>551</v>
      </c>
      <c r="C26" s="47">
        <v>15</v>
      </c>
      <c r="D26" s="47">
        <v>375</v>
      </c>
      <c r="E26" s="47" t="s">
        <v>332</v>
      </c>
      <c r="F26" s="47" t="s">
        <v>552</v>
      </c>
      <c r="G26" s="47" t="s">
        <v>455</v>
      </c>
      <c r="H26" s="47" t="s">
        <v>553</v>
      </c>
      <c r="I26" s="47" t="s">
        <v>554</v>
      </c>
      <c r="J26" s="47" t="s">
        <v>555</v>
      </c>
      <c r="K26" s="47" t="s">
        <v>556</v>
      </c>
      <c r="L26" s="47">
        <v>0</v>
      </c>
      <c r="M26" s="47" t="s">
        <v>360</v>
      </c>
      <c r="N26" s="47" t="s">
        <v>557</v>
      </c>
      <c r="O26" s="47" t="s">
        <v>558</v>
      </c>
      <c r="P26" s="47" t="s">
        <v>559</v>
      </c>
      <c r="Q26" s="47" t="s">
        <v>560</v>
      </c>
      <c r="R26" s="47" t="s">
        <v>561</v>
      </c>
      <c r="S26" s="2"/>
    </row>
    <row r="27" spans="1:19" ht="12" customHeight="1" x14ac:dyDescent="0.2">
      <c r="A27" s="29">
        <v>24</v>
      </c>
      <c r="B27" s="46" t="s">
        <v>562</v>
      </c>
      <c r="C27" s="47">
        <v>15</v>
      </c>
      <c r="D27" s="47">
        <v>350</v>
      </c>
      <c r="E27" s="47" t="s">
        <v>318</v>
      </c>
      <c r="F27" s="47" t="s">
        <v>563</v>
      </c>
      <c r="G27" s="47" t="s">
        <v>564</v>
      </c>
      <c r="H27" s="47" t="s">
        <v>565</v>
      </c>
      <c r="I27" s="47" t="s">
        <v>456</v>
      </c>
      <c r="J27" s="47" t="s">
        <v>566</v>
      </c>
      <c r="K27" s="47" t="s">
        <v>518</v>
      </c>
      <c r="L27" s="47" t="s">
        <v>411</v>
      </c>
      <c r="M27" s="47" t="s">
        <v>567</v>
      </c>
      <c r="N27" s="47" t="s">
        <v>568</v>
      </c>
      <c r="O27" s="47" t="s">
        <v>569</v>
      </c>
      <c r="P27" s="47" t="s">
        <v>570</v>
      </c>
      <c r="Q27" s="47" t="s">
        <v>571</v>
      </c>
      <c r="R27" s="47" t="s">
        <v>572</v>
      </c>
      <c r="S27" s="2"/>
    </row>
    <row r="28" spans="1:19" ht="12" customHeight="1" x14ac:dyDescent="0.2">
      <c r="A28" s="29">
        <v>25</v>
      </c>
      <c r="B28" s="46" t="s">
        <v>573</v>
      </c>
      <c r="C28" s="47">
        <v>14</v>
      </c>
      <c r="D28" s="47">
        <v>350</v>
      </c>
      <c r="E28" s="47" t="s">
        <v>291</v>
      </c>
      <c r="F28" s="47" t="s">
        <v>574</v>
      </c>
      <c r="G28" s="47" t="s">
        <v>575</v>
      </c>
      <c r="H28" s="47" t="s">
        <v>576</v>
      </c>
      <c r="I28" s="47" t="s">
        <v>433</v>
      </c>
      <c r="J28" s="47" t="s">
        <v>318</v>
      </c>
      <c r="K28" s="47" t="s">
        <v>577</v>
      </c>
      <c r="L28" s="47" t="s">
        <v>381</v>
      </c>
      <c r="M28" s="47" t="s">
        <v>578</v>
      </c>
      <c r="N28" s="47" t="s">
        <v>579</v>
      </c>
      <c r="O28" s="47" t="s">
        <v>580</v>
      </c>
      <c r="P28" s="47" t="s">
        <v>581</v>
      </c>
      <c r="Q28" s="47" t="s">
        <v>582</v>
      </c>
      <c r="R28" s="47" t="s">
        <v>583</v>
      </c>
      <c r="S28" s="2"/>
    </row>
    <row r="29" spans="1:19" ht="12" customHeight="1" x14ac:dyDescent="0.2">
      <c r="A29" s="29">
        <v>26</v>
      </c>
      <c r="B29" s="46" t="s">
        <v>584</v>
      </c>
      <c r="C29" s="47">
        <v>15</v>
      </c>
      <c r="D29" s="47">
        <v>450</v>
      </c>
      <c r="E29" s="47" t="s">
        <v>332</v>
      </c>
      <c r="F29" s="47" t="s">
        <v>354</v>
      </c>
      <c r="G29" s="47" t="s">
        <v>585</v>
      </c>
      <c r="H29" s="47" t="s">
        <v>546</v>
      </c>
      <c r="I29" s="47" t="s">
        <v>412</v>
      </c>
      <c r="J29" s="47" t="s">
        <v>411</v>
      </c>
      <c r="K29" s="47" t="s">
        <v>566</v>
      </c>
      <c r="L29" s="47" t="s">
        <v>369</v>
      </c>
      <c r="M29" s="47" t="s">
        <v>489</v>
      </c>
      <c r="N29" s="47" t="s">
        <v>586</v>
      </c>
      <c r="O29" s="47" t="s">
        <v>587</v>
      </c>
      <c r="P29" s="47" t="s">
        <v>588</v>
      </c>
      <c r="Q29" s="47" t="s">
        <v>589</v>
      </c>
      <c r="R29" s="47" t="s">
        <v>590</v>
      </c>
      <c r="S29" s="2"/>
    </row>
    <row r="30" spans="1:19" ht="12" customHeight="1" x14ac:dyDescent="0.2">
      <c r="A30" s="29">
        <v>27</v>
      </c>
      <c r="B30" s="46" t="s">
        <v>591</v>
      </c>
      <c r="C30" s="47">
        <v>14</v>
      </c>
      <c r="D30" s="47">
        <v>375</v>
      </c>
      <c r="E30" s="47" t="s">
        <v>384</v>
      </c>
      <c r="F30" s="47" t="s">
        <v>590</v>
      </c>
      <c r="G30" s="47" t="s">
        <v>592</v>
      </c>
      <c r="H30" s="47" t="s">
        <v>357</v>
      </c>
      <c r="I30" s="47" t="s">
        <v>593</v>
      </c>
      <c r="J30" s="47" t="s">
        <v>594</v>
      </c>
      <c r="K30" s="47" t="s">
        <v>372</v>
      </c>
      <c r="L30" s="47" t="s">
        <v>434</v>
      </c>
      <c r="M30" s="47" t="s">
        <v>595</v>
      </c>
      <c r="N30" s="47" t="s">
        <v>596</v>
      </c>
      <c r="O30" s="47" t="s">
        <v>597</v>
      </c>
      <c r="P30" s="47" t="s">
        <v>598</v>
      </c>
      <c r="Q30" s="47" t="s">
        <v>599</v>
      </c>
      <c r="R30" s="47" t="s">
        <v>600</v>
      </c>
      <c r="S30" s="2"/>
    </row>
    <row r="31" spans="1:19" ht="12" customHeight="1" x14ac:dyDescent="0.2">
      <c r="A31" s="29">
        <v>28</v>
      </c>
      <c r="B31" s="46" t="s">
        <v>601</v>
      </c>
      <c r="C31" s="47">
        <v>12</v>
      </c>
      <c r="D31" s="47">
        <v>300</v>
      </c>
      <c r="E31" s="47" t="s">
        <v>388</v>
      </c>
      <c r="F31" s="47" t="s">
        <v>602</v>
      </c>
      <c r="G31" s="47" t="s">
        <v>603</v>
      </c>
      <c r="H31" s="47" t="s">
        <v>604</v>
      </c>
      <c r="I31" s="47" t="s">
        <v>605</v>
      </c>
      <c r="J31" s="47" t="s">
        <v>606</v>
      </c>
      <c r="K31" s="47" t="s">
        <v>409</v>
      </c>
      <c r="L31" s="47" t="s">
        <v>384</v>
      </c>
      <c r="M31" s="47" t="s">
        <v>607</v>
      </c>
      <c r="N31" s="47" t="s">
        <v>608</v>
      </c>
      <c r="O31" s="47" t="s">
        <v>609</v>
      </c>
      <c r="P31" s="47" t="s">
        <v>610</v>
      </c>
      <c r="Q31" s="47" t="s">
        <v>611</v>
      </c>
      <c r="R31" s="47" t="s">
        <v>384</v>
      </c>
      <c r="S31" s="2"/>
    </row>
    <row r="32" spans="1:19" ht="12" customHeight="1" x14ac:dyDescent="0.2">
      <c r="A32" s="29">
        <v>29</v>
      </c>
      <c r="B32" s="46" t="s">
        <v>612</v>
      </c>
      <c r="C32" s="47">
        <v>12</v>
      </c>
      <c r="D32" s="47">
        <v>350</v>
      </c>
      <c r="E32" s="47" t="s">
        <v>456</v>
      </c>
      <c r="F32" s="47" t="s">
        <v>613</v>
      </c>
      <c r="G32" s="47" t="s">
        <v>614</v>
      </c>
      <c r="H32" s="47" t="s">
        <v>615</v>
      </c>
      <c r="I32" s="47" t="s">
        <v>616</v>
      </c>
      <c r="J32" s="47" t="s">
        <v>617</v>
      </c>
      <c r="K32" s="47" t="s">
        <v>308</v>
      </c>
      <c r="L32" s="47" t="s">
        <v>308</v>
      </c>
      <c r="M32" s="47" t="s">
        <v>618</v>
      </c>
      <c r="N32" s="47" t="s">
        <v>619</v>
      </c>
      <c r="O32" s="47" t="s">
        <v>620</v>
      </c>
      <c r="P32" s="47" t="s">
        <v>621</v>
      </c>
      <c r="Q32" s="47" t="s">
        <v>622</v>
      </c>
      <c r="R32" s="47" t="s">
        <v>604</v>
      </c>
      <c r="S32" s="2"/>
    </row>
    <row r="33" spans="1:19" ht="12" customHeight="1" x14ac:dyDescent="0.2">
      <c r="A33" s="29">
        <v>30</v>
      </c>
      <c r="B33" s="46" t="s">
        <v>623</v>
      </c>
      <c r="C33" s="47">
        <v>12</v>
      </c>
      <c r="D33" s="47">
        <v>375</v>
      </c>
      <c r="E33" s="47" t="s">
        <v>293</v>
      </c>
      <c r="F33" s="47" t="s">
        <v>624</v>
      </c>
      <c r="G33" s="47" t="s">
        <v>625</v>
      </c>
      <c r="H33" s="47" t="s">
        <v>604</v>
      </c>
      <c r="I33" s="47" t="s">
        <v>594</v>
      </c>
      <c r="J33" s="47" t="s">
        <v>293</v>
      </c>
      <c r="K33" s="47" t="s">
        <v>626</v>
      </c>
      <c r="L33" s="47" t="s">
        <v>321</v>
      </c>
      <c r="M33" s="47" t="s">
        <v>370</v>
      </c>
      <c r="N33" s="47" t="s">
        <v>627</v>
      </c>
      <c r="O33" s="47" t="s">
        <v>628</v>
      </c>
      <c r="P33" s="47" t="s">
        <v>629</v>
      </c>
      <c r="Q33" s="47" t="s">
        <v>630</v>
      </c>
      <c r="R33" s="47" t="s">
        <v>631</v>
      </c>
      <c r="S33" s="2"/>
    </row>
    <row r="34" spans="1:19" ht="12" customHeight="1" x14ac:dyDescent="0.2">
      <c r="A34" s="29">
        <v>31</v>
      </c>
      <c r="B34" s="46" t="s">
        <v>632</v>
      </c>
      <c r="C34" s="47">
        <v>16</v>
      </c>
      <c r="D34" s="47">
        <v>300</v>
      </c>
      <c r="E34" s="47" t="s">
        <v>384</v>
      </c>
      <c r="F34" s="47" t="s">
        <v>633</v>
      </c>
      <c r="G34" s="47" t="s">
        <v>634</v>
      </c>
      <c r="H34" s="47" t="s">
        <v>635</v>
      </c>
      <c r="I34" s="47" t="s">
        <v>636</v>
      </c>
      <c r="J34" s="47" t="s">
        <v>637</v>
      </c>
      <c r="K34" s="47" t="s">
        <v>566</v>
      </c>
      <c r="L34" s="47" t="s">
        <v>411</v>
      </c>
      <c r="M34" s="47" t="s">
        <v>638</v>
      </c>
      <c r="N34" s="47" t="s">
        <v>639</v>
      </c>
      <c r="O34" s="47" t="s">
        <v>640</v>
      </c>
      <c r="P34" s="47" t="s">
        <v>641</v>
      </c>
      <c r="Q34" s="47" t="s">
        <v>642</v>
      </c>
      <c r="R34" s="47" t="s">
        <v>382</v>
      </c>
      <c r="S34" s="2"/>
    </row>
    <row r="35" spans="1:19" ht="12" customHeight="1" x14ac:dyDescent="0.2">
      <c r="A35" s="29">
        <v>32</v>
      </c>
      <c r="B35" s="46" t="s">
        <v>643</v>
      </c>
      <c r="C35" s="47">
        <v>15</v>
      </c>
      <c r="D35" s="47">
        <v>350</v>
      </c>
      <c r="E35" s="47" t="s">
        <v>318</v>
      </c>
      <c r="F35" s="47" t="s">
        <v>644</v>
      </c>
      <c r="G35" s="47" t="s">
        <v>645</v>
      </c>
      <c r="H35" s="47">
        <v>0</v>
      </c>
      <c r="I35" s="47" t="s">
        <v>404</v>
      </c>
      <c r="J35" s="47" t="s">
        <v>485</v>
      </c>
      <c r="K35" s="47" t="s">
        <v>435</v>
      </c>
      <c r="L35" s="47" t="s">
        <v>321</v>
      </c>
      <c r="M35" s="47" t="s">
        <v>646</v>
      </c>
      <c r="N35" s="47" t="s">
        <v>647</v>
      </c>
      <c r="O35" s="47" t="s">
        <v>648</v>
      </c>
      <c r="P35" s="47" t="s">
        <v>649</v>
      </c>
      <c r="Q35" s="47" t="s">
        <v>650</v>
      </c>
      <c r="R35" s="47" t="s">
        <v>513</v>
      </c>
      <c r="S35" s="2"/>
    </row>
    <row r="36" spans="1:19" ht="12" customHeight="1" x14ac:dyDescent="0.2">
      <c r="A36" s="29">
        <v>33</v>
      </c>
      <c r="B36" s="46" t="s">
        <v>651</v>
      </c>
      <c r="C36" s="47">
        <v>17</v>
      </c>
      <c r="D36" s="47">
        <v>500</v>
      </c>
      <c r="E36" s="47" t="s">
        <v>332</v>
      </c>
      <c r="F36" s="47" t="s">
        <v>652</v>
      </c>
      <c r="G36" s="47" t="s">
        <v>645</v>
      </c>
      <c r="H36" s="47" t="s">
        <v>432</v>
      </c>
      <c r="I36" s="47" t="s">
        <v>653</v>
      </c>
      <c r="J36" s="47" t="s">
        <v>332</v>
      </c>
      <c r="K36" s="47" t="s">
        <v>638</v>
      </c>
      <c r="L36" s="47" t="s">
        <v>353</v>
      </c>
      <c r="M36" s="47" t="s">
        <v>654</v>
      </c>
      <c r="N36" s="47" t="s">
        <v>655</v>
      </c>
      <c r="O36" s="47" t="s">
        <v>656</v>
      </c>
      <c r="P36" s="47" t="s">
        <v>484</v>
      </c>
      <c r="Q36" s="47" t="s">
        <v>390</v>
      </c>
      <c r="R36" s="47" t="s">
        <v>657</v>
      </c>
      <c r="S36" s="2"/>
    </row>
    <row r="37" spans="1:19" ht="12" customHeight="1" x14ac:dyDescent="0.2">
      <c r="A37" s="29">
        <v>34</v>
      </c>
      <c r="B37" s="49" t="s">
        <v>658</v>
      </c>
      <c r="C37" s="47">
        <v>20</v>
      </c>
      <c r="D37" s="47">
        <v>650</v>
      </c>
      <c r="E37" s="47" t="s">
        <v>604</v>
      </c>
      <c r="F37" s="47" t="s">
        <v>659</v>
      </c>
      <c r="G37" s="47" t="s">
        <v>660</v>
      </c>
      <c r="H37" s="47" t="s">
        <v>356</v>
      </c>
      <c r="I37" s="47" t="s">
        <v>310</v>
      </c>
      <c r="J37" s="47" t="s">
        <v>661</v>
      </c>
      <c r="K37" s="47" t="s">
        <v>662</v>
      </c>
      <c r="L37" s="47" t="s">
        <v>663</v>
      </c>
      <c r="M37" s="47" t="s">
        <v>664</v>
      </c>
      <c r="N37" s="47" t="s">
        <v>665</v>
      </c>
      <c r="O37" s="47" t="s">
        <v>666</v>
      </c>
      <c r="P37" s="47" t="s">
        <v>667</v>
      </c>
      <c r="Q37" s="47" t="s">
        <v>668</v>
      </c>
      <c r="R37" s="47" t="s">
        <v>669</v>
      </c>
      <c r="S37" s="2"/>
    </row>
    <row r="38" spans="1:19" ht="12" customHeight="1" x14ac:dyDescent="0.2">
      <c r="A38" s="29">
        <v>35</v>
      </c>
      <c r="B38" s="49" t="s">
        <v>670</v>
      </c>
      <c r="C38" s="47">
        <v>10</v>
      </c>
      <c r="D38" s="47">
        <v>250</v>
      </c>
      <c r="E38" s="47" t="s">
        <v>388</v>
      </c>
      <c r="F38" s="47" t="s">
        <v>671</v>
      </c>
      <c r="G38" s="47" t="s">
        <v>672</v>
      </c>
      <c r="H38" s="47" t="s">
        <v>335</v>
      </c>
      <c r="I38" s="47" t="s">
        <v>673</v>
      </c>
      <c r="J38" s="47" t="s">
        <v>335</v>
      </c>
      <c r="K38" s="47" t="s">
        <v>674</v>
      </c>
      <c r="L38" s="47" t="s">
        <v>429</v>
      </c>
      <c r="M38" s="47" t="s">
        <v>675</v>
      </c>
      <c r="N38" s="47" t="s">
        <v>676</v>
      </c>
      <c r="O38" s="47" t="s">
        <v>677</v>
      </c>
      <c r="P38" s="47" t="s">
        <v>678</v>
      </c>
      <c r="Q38" s="47" t="s">
        <v>679</v>
      </c>
      <c r="R38" s="47" t="s">
        <v>680</v>
      </c>
      <c r="S38" s="2"/>
    </row>
    <row r="39" spans="1:19" ht="12" customHeight="1" x14ac:dyDescent="0.2">
      <c r="A39" s="29">
        <v>36</v>
      </c>
      <c r="B39" s="49" t="s">
        <v>681</v>
      </c>
      <c r="C39" s="47">
        <v>16</v>
      </c>
      <c r="D39" s="47">
        <v>400</v>
      </c>
      <c r="E39" s="47" t="s">
        <v>381</v>
      </c>
      <c r="F39" s="47" t="s">
        <v>682</v>
      </c>
      <c r="G39" s="47" t="s">
        <v>320</v>
      </c>
      <c r="H39" s="47" t="s">
        <v>308</v>
      </c>
      <c r="I39" s="47" t="s">
        <v>683</v>
      </c>
      <c r="J39" s="47" t="s">
        <v>308</v>
      </c>
      <c r="K39" s="47" t="s">
        <v>684</v>
      </c>
      <c r="L39" s="47" t="s">
        <v>308</v>
      </c>
      <c r="M39" s="47" t="s">
        <v>685</v>
      </c>
      <c r="N39" s="47" t="s">
        <v>686</v>
      </c>
      <c r="O39" s="47" t="s">
        <v>687</v>
      </c>
      <c r="P39" s="47" t="s">
        <v>688</v>
      </c>
      <c r="Q39" s="47" t="s">
        <v>689</v>
      </c>
      <c r="R39" s="47" t="s">
        <v>685</v>
      </c>
      <c r="S39" s="2"/>
    </row>
    <row r="40" spans="1:19" ht="12" customHeight="1" x14ac:dyDescent="0.2">
      <c r="A40" s="29">
        <v>37</v>
      </c>
      <c r="B40" s="49" t="s">
        <v>690</v>
      </c>
      <c r="C40" s="47">
        <v>8</v>
      </c>
      <c r="D40" s="47">
        <v>300</v>
      </c>
      <c r="E40" s="47" t="s">
        <v>429</v>
      </c>
      <c r="F40" s="47" t="s">
        <v>691</v>
      </c>
      <c r="G40" s="47" t="s">
        <v>692</v>
      </c>
      <c r="H40" s="47">
        <v>0</v>
      </c>
      <c r="I40" s="47" t="s">
        <v>693</v>
      </c>
      <c r="J40" s="47" t="s">
        <v>357</v>
      </c>
      <c r="K40" s="47" t="s">
        <v>491</v>
      </c>
      <c r="L40" s="47" t="s">
        <v>308</v>
      </c>
      <c r="M40" s="47" t="s">
        <v>653</v>
      </c>
      <c r="N40" s="47" t="s">
        <v>694</v>
      </c>
      <c r="O40" s="47" t="s">
        <v>695</v>
      </c>
      <c r="P40" s="47" t="s">
        <v>696</v>
      </c>
      <c r="Q40" s="47" t="s">
        <v>697</v>
      </c>
      <c r="R40" s="47" t="s">
        <v>698</v>
      </c>
      <c r="S40" s="2"/>
    </row>
    <row r="41" spans="1:19" ht="12" customHeight="1" x14ac:dyDescent="0.2">
      <c r="A41" s="29">
        <v>38</v>
      </c>
      <c r="B41" s="49" t="s">
        <v>699</v>
      </c>
      <c r="C41" s="47">
        <v>10</v>
      </c>
      <c r="D41" s="47">
        <v>250</v>
      </c>
      <c r="E41" s="47" t="s">
        <v>384</v>
      </c>
      <c r="F41" s="47" t="s">
        <v>653</v>
      </c>
      <c r="G41" s="47" t="s">
        <v>700</v>
      </c>
      <c r="H41" s="47" t="s">
        <v>701</v>
      </c>
      <c r="I41" s="47" t="s">
        <v>702</v>
      </c>
      <c r="J41" s="47" t="s">
        <v>572</v>
      </c>
      <c r="K41" s="47" t="s">
        <v>703</v>
      </c>
      <c r="L41" s="47" t="s">
        <v>335</v>
      </c>
      <c r="M41" s="47" t="s">
        <v>704</v>
      </c>
      <c r="N41" s="47" t="s">
        <v>705</v>
      </c>
      <c r="O41" s="47" t="s">
        <v>706</v>
      </c>
      <c r="P41" s="47" t="s">
        <v>707</v>
      </c>
      <c r="Q41" s="47" t="s">
        <v>708</v>
      </c>
      <c r="R41" s="47" t="s">
        <v>709</v>
      </c>
      <c r="S41" s="2"/>
    </row>
    <row r="42" spans="1:19" ht="12" customHeight="1" x14ac:dyDescent="0.2">
      <c r="A42" s="29">
        <v>39</v>
      </c>
      <c r="B42" s="49" t="s">
        <v>710</v>
      </c>
      <c r="C42" s="47">
        <v>12</v>
      </c>
      <c r="D42" s="47">
        <v>280</v>
      </c>
      <c r="E42" s="47" t="s">
        <v>384</v>
      </c>
      <c r="F42" s="47" t="s">
        <v>458</v>
      </c>
      <c r="G42" s="47" t="s">
        <v>711</v>
      </c>
      <c r="H42" s="47" t="s">
        <v>712</v>
      </c>
      <c r="I42" s="47" t="s">
        <v>713</v>
      </c>
      <c r="J42" s="47" t="s">
        <v>565</v>
      </c>
      <c r="K42" s="47" t="s">
        <v>544</v>
      </c>
      <c r="L42" s="47" t="s">
        <v>434</v>
      </c>
      <c r="M42" s="47" t="s">
        <v>714</v>
      </c>
      <c r="N42" s="47" t="s">
        <v>715</v>
      </c>
      <c r="O42" s="47" t="s">
        <v>716</v>
      </c>
      <c r="P42" s="47" t="s">
        <v>717</v>
      </c>
      <c r="Q42" s="47" t="s">
        <v>718</v>
      </c>
      <c r="R42" s="47" t="s">
        <v>719</v>
      </c>
      <c r="S42" s="2"/>
    </row>
    <row r="43" spans="1:19" ht="12" customHeight="1" x14ac:dyDescent="0.2">
      <c r="A43" s="29">
        <v>40</v>
      </c>
      <c r="B43" s="49" t="s">
        <v>720</v>
      </c>
      <c r="C43" s="47">
        <v>20</v>
      </c>
      <c r="D43" s="47">
        <v>500</v>
      </c>
      <c r="E43" s="47" t="s">
        <v>721</v>
      </c>
      <c r="F43" s="47" t="s">
        <v>722</v>
      </c>
      <c r="G43" s="47" t="s">
        <v>723</v>
      </c>
      <c r="H43" s="47" t="s">
        <v>353</v>
      </c>
      <c r="I43" s="47" t="s">
        <v>673</v>
      </c>
      <c r="J43" s="47" t="s">
        <v>626</v>
      </c>
      <c r="K43" s="47" t="s">
        <v>724</v>
      </c>
      <c r="L43" s="47" t="s">
        <v>429</v>
      </c>
      <c r="M43" s="47" t="s">
        <v>360</v>
      </c>
      <c r="N43" s="47" t="s">
        <v>725</v>
      </c>
      <c r="O43" s="47" t="s">
        <v>726</v>
      </c>
      <c r="P43" s="47" t="s">
        <v>727</v>
      </c>
      <c r="Q43" s="47" t="s">
        <v>728</v>
      </c>
      <c r="R43" s="47" t="s">
        <v>729</v>
      </c>
      <c r="S43" s="2"/>
    </row>
    <row r="44" spans="1:19" ht="12" customHeight="1" x14ac:dyDescent="0.2">
      <c r="A44" s="29">
        <v>41</v>
      </c>
      <c r="B44" s="49" t="s">
        <v>730</v>
      </c>
      <c r="C44" s="47">
        <v>15</v>
      </c>
      <c r="D44" s="47">
        <v>325</v>
      </c>
      <c r="E44" s="47" t="s">
        <v>291</v>
      </c>
      <c r="F44" s="47" t="s">
        <v>731</v>
      </c>
      <c r="G44" s="47" t="s">
        <v>732</v>
      </c>
      <c r="H44" s="47" t="s">
        <v>385</v>
      </c>
      <c r="I44" s="47" t="s">
        <v>356</v>
      </c>
      <c r="J44" s="47" t="s">
        <v>733</v>
      </c>
      <c r="K44" s="47" t="s">
        <v>447</v>
      </c>
      <c r="L44" s="47" t="s">
        <v>308</v>
      </c>
      <c r="M44" s="47" t="s">
        <v>734</v>
      </c>
      <c r="N44" s="47" t="s">
        <v>735</v>
      </c>
      <c r="O44" s="47" t="s">
        <v>736</v>
      </c>
      <c r="P44" s="47" t="s">
        <v>737</v>
      </c>
      <c r="Q44" s="47" t="s">
        <v>738</v>
      </c>
      <c r="R44" s="47" t="s">
        <v>739</v>
      </c>
      <c r="S44" s="2"/>
    </row>
    <row r="45" spans="1:19" ht="12" customHeight="1" x14ac:dyDescent="0.2">
      <c r="A45" s="29">
        <v>42</v>
      </c>
      <c r="B45" s="49" t="s">
        <v>740</v>
      </c>
      <c r="C45" s="47">
        <v>10</v>
      </c>
      <c r="D45" s="47">
        <v>250</v>
      </c>
      <c r="E45" s="47" t="s">
        <v>384</v>
      </c>
      <c r="F45" s="47" t="s">
        <v>422</v>
      </c>
      <c r="G45" s="47" t="s">
        <v>741</v>
      </c>
      <c r="H45" s="47" t="s">
        <v>357</v>
      </c>
      <c r="I45" s="47" t="s">
        <v>329</v>
      </c>
      <c r="J45" s="47" t="s">
        <v>533</v>
      </c>
      <c r="K45" s="47" t="s">
        <v>407</v>
      </c>
      <c r="L45" s="47" t="s">
        <v>411</v>
      </c>
      <c r="M45" s="47" t="s">
        <v>302</v>
      </c>
      <c r="N45" s="47" t="s">
        <v>339</v>
      </c>
      <c r="O45" s="47" t="s">
        <v>742</v>
      </c>
      <c r="P45" s="47" t="s">
        <v>743</v>
      </c>
      <c r="Q45" s="47" t="s">
        <v>483</v>
      </c>
      <c r="R45" s="47" t="s">
        <v>310</v>
      </c>
      <c r="S45" s="2"/>
    </row>
    <row r="46" spans="1:19" ht="12" customHeight="1" x14ac:dyDescent="0.2">
      <c r="A46" s="29">
        <v>43</v>
      </c>
      <c r="B46" s="49" t="s">
        <v>744</v>
      </c>
      <c r="C46" s="47">
        <v>15</v>
      </c>
      <c r="D46" s="47">
        <v>350</v>
      </c>
      <c r="E46" s="47" t="s">
        <v>291</v>
      </c>
      <c r="F46" s="47" t="s">
        <v>745</v>
      </c>
      <c r="G46" s="47" t="s">
        <v>746</v>
      </c>
      <c r="H46" s="47" t="s">
        <v>663</v>
      </c>
      <c r="I46" s="47" t="s">
        <v>747</v>
      </c>
      <c r="J46" s="47" t="s">
        <v>556</v>
      </c>
      <c r="K46" s="47" t="s">
        <v>713</v>
      </c>
      <c r="L46" s="47" t="s">
        <v>335</v>
      </c>
      <c r="M46" s="47" t="s">
        <v>500</v>
      </c>
      <c r="N46" s="47" t="s">
        <v>748</v>
      </c>
      <c r="O46" s="47" t="s">
        <v>749</v>
      </c>
      <c r="P46" s="47" t="s">
        <v>750</v>
      </c>
      <c r="Q46" s="47" t="s">
        <v>751</v>
      </c>
      <c r="R46" s="47" t="s">
        <v>291</v>
      </c>
      <c r="S46" s="2"/>
    </row>
    <row r="47" spans="1:19" ht="12" customHeight="1" x14ac:dyDescent="0.2">
      <c r="A47" s="29">
        <v>44</v>
      </c>
      <c r="B47" s="49" t="s">
        <v>752</v>
      </c>
      <c r="C47" s="47">
        <v>12</v>
      </c>
      <c r="D47" s="47">
        <v>300</v>
      </c>
      <c r="E47" s="47" t="s">
        <v>388</v>
      </c>
      <c r="F47" s="47" t="s">
        <v>753</v>
      </c>
      <c r="G47" s="47" t="s">
        <v>754</v>
      </c>
      <c r="H47" s="47" t="s">
        <v>747</v>
      </c>
      <c r="I47" s="47" t="s">
        <v>755</v>
      </c>
      <c r="J47" s="47" t="s">
        <v>594</v>
      </c>
      <c r="K47" s="47" t="s">
        <v>470</v>
      </c>
      <c r="L47" s="47" t="s">
        <v>434</v>
      </c>
      <c r="M47" s="47" t="s">
        <v>756</v>
      </c>
      <c r="N47" s="47" t="s">
        <v>757</v>
      </c>
      <c r="O47" s="47" t="s">
        <v>758</v>
      </c>
      <c r="P47" s="47" t="s">
        <v>759</v>
      </c>
      <c r="Q47" s="47" t="s">
        <v>760</v>
      </c>
      <c r="R47" s="47" t="s">
        <v>761</v>
      </c>
      <c r="S47" s="2"/>
    </row>
    <row r="48" spans="1:19" ht="12" customHeight="1" x14ac:dyDescent="0.2">
      <c r="A48" s="29">
        <v>45</v>
      </c>
      <c r="B48" s="49" t="s">
        <v>762</v>
      </c>
      <c r="C48" s="47">
        <v>14</v>
      </c>
      <c r="D48" s="47">
        <v>350</v>
      </c>
      <c r="E48" s="47" t="s">
        <v>291</v>
      </c>
      <c r="F48" s="47" t="s">
        <v>763</v>
      </c>
      <c r="G48" s="47" t="s">
        <v>764</v>
      </c>
      <c r="H48" s="47" t="s">
        <v>404</v>
      </c>
      <c r="I48" s="47" t="s">
        <v>765</v>
      </c>
      <c r="J48" s="47" t="s">
        <v>429</v>
      </c>
      <c r="K48" s="47" t="s">
        <v>617</v>
      </c>
      <c r="L48" s="47" t="s">
        <v>411</v>
      </c>
      <c r="M48" s="47" t="s">
        <v>766</v>
      </c>
      <c r="N48" s="47" t="s">
        <v>767</v>
      </c>
      <c r="O48" s="47" t="s">
        <v>768</v>
      </c>
      <c r="P48" s="47" t="s">
        <v>769</v>
      </c>
      <c r="Q48" s="47" t="s">
        <v>770</v>
      </c>
      <c r="R48" s="47" t="s">
        <v>771</v>
      </c>
      <c r="S48" s="2"/>
    </row>
    <row r="49" spans="1:19" ht="12" customHeight="1" x14ac:dyDescent="0.2">
      <c r="A49" s="29">
        <v>46</v>
      </c>
      <c r="B49" s="49" t="s">
        <v>772</v>
      </c>
      <c r="C49" s="47">
        <v>10</v>
      </c>
      <c r="D49" s="47">
        <v>300</v>
      </c>
      <c r="E49" s="47" t="s">
        <v>429</v>
      </c>
      <c r="F49" s="47" t="s">
        <v>773</v>
      </c>
      <c r="G49" s="47" t="s">
        <v>774</v>
      </c>
      <c r="H49" s="47">
        <v>0</v>
      </c>
      <c r="I49" s="47" t="s">
        <v>544</v>
      </c>
      <c r="J49" s="47" t="s">
        <v>775</v>
      </c>
      <c r="K49" s="47" t="s">
        <v>605</v>
      </c>
      <c r="L49" s="47" t="s">
        <v>335</v>
      </c>
      <c r="M49" s="47" t="s">
        <v>374</v>
      </c>
      <c r="N49" s="47" t="s">
        <v>776</v>
      </c>
      <c r="O49" s="47" t="s">
        <v>777</v>
      </c>
      <c r="P49" s="47" t="s">
        <v>778</v>
      </c>
      <c r="Q49" s="47" t="s">
        <v>779</v>
      </c>
      <c r="R49" s="47" t="s">
        <v>780</v>
      </c>
      <c r="S49" s="2"/>
    </row>
    <row r="50" spans="1:19" ht="12" customHeight="1" x14ac:dyDescent="0.2">
      <c r="A50" s="29">
        <v>47</v>
      </c>
      <c r="B50" s="49" t="s">
        <v>781</v>
      </c>
      <c r="C50" s="47">
        <v>14</v>
      </c>
      <c r="D50" s="47">
        <v>360</v>
      </c>
      <c r="E50" s="47" t="s">
        <v>318</v>
      </c>
      <c r="F50" s="47" t="s">
        <v>782</v>
      </c>
      <c r="G50" s="47" t="s">
        <v>783</v>
      </c>
      <c r="H50" s="47">
        <v>0</v>
      </c>
      <c r="I50" s="47" t="s">
        <v>673</v>
      </c>
      <c r="J50" s="47">
        <v>0</v>
      </c>
      <c r="K50" s="47" t="s">
        <v>784</v>
      </c>
      <c r="L50" s="47" t="s">
        <v>785</v>
      </c>
      <c r="M50" s="47" t="s">
        <v>734</v>
      </c>
      <c r="N50" s="47" t="s">
        <v>786</v>
      </c>
      <c r="O50" s="47" t="s">
        <v>787</v>
      </c>
      <c r="P50" s="47" t="s">
        <v>788</v>
      </c>
      <c r="Q50" s="47" t="s">
        <v>789</v>
      </c>
      <c r="R50" s="47" t="s">
        <v>790</v>
      </c>
      <c r="S50" s="2"/>
    </row>
    <row r="51" spans="1:19" ht="12" customHeight="1" x14ac:dyDescent="0.2">
      <c r="A51" s="29">
        <v>48</v>
      </c>
      <c r="B51" s="49" t="s">
        <v>791</v>
      </c>
      <c r="C51" s="47">
        <v>16</v>
      </c>
      <c r="D51" s="47">
        <v>400</v>
      </c>
      <c r="E51" s="47" t="s">
        <v>394</v>
      </c>
      <c r="F51" s="47" t="s">
        <v>792</v>
      </c>
      <c r="G51" s="47" t="s">
        <v>793</v>
      </c>
      <c r="H51" s="47" t="s">
        <v>794</v>
      </c>
      <c r="I51" s="47" t="s">
        <v>795</v>
      </c>
      <c r="J51" s="47" t="s">
        <v>307</v>
      </c>
      <c r="K51" s="47" t="s">
        <v>435</v>
      </c>
      <c r="L51" s="47" t="s">
        <v>335</v>
      </c>
      <c r="M51" s="47" t="s">
        <v>796</v>
      </c>
      <c r="N51" s="47" t="s">
        <v>797</v>
      </c>
      <c r="O51" s="47" t="s">
        <v>798</v>
      </c>
      <c r="P51" s="47" t="s">
        <v>799</v>
      </c>
      <c r="Q51" s="47" t="s">
        <v>800</v>
      </c>
      <c r="R51" s="47" t="s">
        <v>354</v>
      </c>
      <c r="S51" s="2"/>
    </row>
    <row r="52" spans="1:19" ht="12" customHeight="1" x14ac:dyDescent="0.2">
      <c r="A52" s="29">
        <v>49</v>
      </c>
      <c r="B52" s="49" t="s">
        <v>801</v>
      </c>
      <c r="C52" s="47">
        <v>18</v>
      </c>
      <c r="D52" s="47">
        <v>476</v>
      </c>
      <c r="E52" s="47" t="s">
        <v>404</v>
      </c>
      <c r="F52" s="47" t="s">
        <v>802</v>
      </c>
      <c r="G52" s="47" t="s">
        <v>803</v>
      </c>
      <c r="H52" s="47" t="s">
        <v>804</v>
      </c>
      <c r="I52" s="47" t="s">
        <v>540</v>
      </c>
      <c r="J52" s="47" t="s">
        <v>805</v>
      </c>
      <c r="K52" s="47" t="s">
        <v>561</v>
      </c>
      <c r="L52" s="47" t="s">
        <v>434</v>
      </c>
      <c r="M52" s="47" t="s">
        <v>806</v>
      </c>
      <c r="N52" s="47" t="s">
        <v>807</v>
      </c>
      <c r="O52" s="47" t="s">
        <v>808</v>
      </c>
      <c r="P52" s="47" t="s">
        <v>809</v>
      </c>
      <c r="Q52" s="47" t="s">
        <v>810</v>
      </c>
      <c r="R52" s="47" t="s">
        <v>811</v>
      </c>
      <c r="S52" s="2"/>
    </row>
    <row r="53" spans="1:19" ht="12" customHeight="1" x14ac:dyDescent="0.2">
      <c r="A53" s="29">
        <v>50</v>
      </c>
      <c r="B53" s="49" t="s">
        <v>812</v>
      </c>
      <c r="C53" s="47">
        <v>10</v>
      </c>
      <c r="D53" s="47">
        <v>350</v>
      </c>
      <c r="E53" s="47" t="s">
        <v>388</v>
      </c>
      <c r="F53" s="47" t="s">
        <v>813</v>
      </c>
      <c r="G53" s="47" t="s">
        <v>814</v>
      </c>
      <c r="H53" s="47" t="s">
        <v>323</v>
      </c>
      <c r="I53" s="47" t="s">
        <v>329</v>
      </c>
      <c r="J53" s="47" t="s">
        <v>534</v>
      </c>
      <c r="K53" s="47" t="s">
        <v>409</v>
      </c>
      <c r="L53" s="47" t="s">
        <v>381</v>
      </c>
      <c r="M53" s="47" t="s">
        <v>815</v>
      </c>
      <c r="N53" s="47" t="s">
        <v>816</v>
      </c>
      <c r="O53" s="47" t="s">
        <v>817</v>
      </c>
      <c r="P53" s="47" t="s">
        <v>818</v>
      </c>
      <c r="Q53" s="47" t="s">
        <v>819</v>
      </c>
      <c r="R53" s="47" t="s">
        <v>820</v>
      </c>
      <c r="S53" s="2"/>
    </row>
    <row r="54" spans="1:19" ht="12" customHeight="1" x14ac:dyDescent="0.2">
      <c r="A54" s="29">
        <v>51</v>
      </c>
      <c r="B54" s="49" t="s">
        <v>821</v>
      </c>
      <c r="C54" s="47">
        <v>15</v>
      </c>
      <c r="D54" s="47">
        <v>350</v>
      </c>
      <c r="E54" s="47" t="s">
        <v>318</v>
      </c>
      <c r="F54" s="47" t="s">
        <v>574</v>
      </c>
      <c r="G54" s="47" t="s">
        <v>822</v>
      </c>
      <c r="H54" s="47" t="s">
        <v>360</v>
      </c>
      <c r="I54" s="47" t="s">
        <v>823</v>
      </c>
      <c r="J54" s="47" t="s">
        <v>701</v>
      </c>
      <c r="K54" s="47" t="s">
        <v>824</v>
      </c>
      <c r="L54" s="47" t="s">
        <v>293</v>
      </c>
      <c r="M54" s="47" t="s">
        <v>825</v>
      </c>
      <c r="N54" s="47" t="s">
        <v>826</v>
      </c>
      <c r="O54" s="47" t="s">
        <v>827</v>
      </c>
      <c r="P54" s="47" t="s">
        <v>828</v>
      </c>
      <c r="Q54" s="47" t="s">
        <v>829</v>
      </c>
      <c r="R54" s="47" t="s">
        <v>830</v>
      </c>
      <c r="S54" s="2"/>
    </row>
    <row r="55" spans="1:19" ht="12" customHeight="1" x14ac:dyDescent="0.2">
      <c r="A55" s="32"/>
      <c r="B55" s="32" t="s">
        <v>6</v>
      </c>
      <c r="C55" s="50">
        <v>736</v>
      </c>
      <c r="D55" s="50">
        <v>19196</v>
      </c>
      <c r="E55" s="50" t="s">
        <v>831</v>
      </c>
      <c r="F55" s="50" t="s">
        <v>832</v>
      </c>
      <c r="G55" s="50" t="s">
        <v>833</v>
      </c>
      <c r="H55" s="50" t="s">
        <v>834</v>
      </c>
      <c r="I55" s="50" t="s">
        <v>835</v>
      </c>
      <c r="J55" s="50" t="s">
        <v>836</v>
      </c>
      <c r="K55" s="50" t="s">
        <v>837</v>
      </c>
      <c r="L55" s="50" t="s">
        <v>838</v>
      </c>
      <c r="M55" s="50" t="s">
        <v>839</v>
      </c>
      <c r="N55" s="50" t="s">
        <v>840</v>
      </c>
      <c r="O55" s="50" t="s">
        <v>841</v>
      </c>
      <c r="P55" s="50" t="s">
        <v>842</v>
      </c>
      <c r="Q55" s="50" t="s">
        <v>843</v>
      </c>
      <c r="R55" s="50" t="s">
        <v>844</v>
      </c>
      <c r="S55" s="10"/>
    </row>
    <row r="56" spans="1:19" ht="12.75" customHeight="1" x14ac:dyDescent="0.2">
      <c r="A56" s="2"/>
      <c r="B56" s="2"/>
      <c r="C56" s="2"/>
      <c r="D56" s="2"/>
      <c r="E56" s="2"/>
      <c r="F56" s="2"/>
      <c r="G56" s="2"/>
      <c r="H56" s="2"/>
      <c r="I56" s="10" t="s">
        <v>59</v>
      </c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2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2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2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2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2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2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2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2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2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12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2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2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</sheetData>
  <mergeCells count="4">
    <mergeCell ref="C2:D2"/>
    <mergeCell ref="E2:L2"/>
    <mergeCell ref="M2:R2"/>
    <mergeCell ref="A1:R1"/>
  </mergeCells>
  <pageMargins left="1.45" right="0.7" top="0.25" bottom="0.25" header="0" footer="0"/>
  <pageSetup scale="7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FADCC"/>
  </sheetPr>
  <dimension ref="A1:L97"/>
  <sheetViews>
    <sheetView zoomScale="85" zoomScaleNormal="85" workbookViewId="0">
      <pane xSplit="3" ySplit="5" topLeftCell="D18" activePane="bottomRight" state="frozen"/>
      <selection pane="topRight" activeCell="D1" sqref="D1"/>
      <selection pane="bottomLeft" activeCell="A6" sqref="A6"/>
      <selection pane="bottomRight" activeCell="M27" sqref="M27"/>
    </sheetView>
  </sheetViews>
  <sheetFormatPr defaultColWidth="14.42578125" defaultRowHeight="15" customHeight="1" x14ac:dyDescent="0.2"/>
  <cols>
    <col min="1" max="1" width="4.85546875" style="106" customWidth="1"/>
    <col min="2" max="2" width="27.42578125" style="106" customWidth="1"/>
    <col min="3" max="3" width="12.42578125" style="106" customWidth="1"/>
    <col min="4" max="4" width="12" style="106" customWidth="1"/>
    <col min="5" max="6" width="11.42578125" style="106" customWidth="1"/>
    <col min="7" max="7" width="11.140625" style="106" customWidth="1"/>
    <col min="8" max="8" width="11.85546875" style="106" customWidth="1"/>
    <col min="9" max="9" width="11.140625" style="106" customWidth="1"/>
    <col min="10" max="10" width="11.85546875" style="106" customWidth="1"/>
    <col min="11" max="16384" width="14.42578125" style="106"/>
  </cols>
  <sheetData>
    <row r="1" spans="1:10" ht="12.75" customHeight="1" x14ac:dyDescent="0.2">
      <c r="A1" s="374" t="s">
        <v>1017</v>
      </c>
      <c r="B1" s="370"/>
      <c r="C1" s="370"/>
      <c r="D1" s="370"/>
      <c r="E1" s="370"/>
      <c r="F1" s="370"/>
      <c r="G1" s="370"/>
      <c r="H1" s="370"/>
      <c r="I1" s="370"/>
      <c r="J1" s="370"/>
    </row>
    <row r="2" spans="1:10" ht="18" customHeight="1" x14ac:dyDescent="0.2">
      <c r="A2" s="380" t="s">
        <v>66</v>
      </c>
      <c r="B2" s="370"/>
      <c r="C2" s="370"/>
      <c r="D2" s="370"/>
      <c r="E2" s="370"/>
      <c r="F2" s="370"/>
      <c r="G2" s="370"/>
      <c r="H2" s="370"/>
      <c r="I2" s="370"/>
      <c r="J2" s="370"/>
    </row>
    <row r="3" spans="1:10" ht="14.25" customHeight="1" x14ac:dyDescent="0.2">
      <c r="A3" s="140"/>
      <c r="B3" s="108" t="s">
        <v>61</v>
      </c>
      <c r="C3" s="141"/>
      <c r="D3" s="142"/>
      <c r="E3" s="141"/>
      <c r="F3" s="143"/>
      <c r="G3" s="143"/>
      <c r="H3" s="382" t="s">
        <v>67</v>
      </c>
      <c r="I3" s="370"/>
      <c r="J3" s="370"/>
    </row>
    <row r="4" spans="1:10" ht="18" customHeight="1" x14ac:dyDescent="0.2">
      <c r="A4" s="375" t="s">
        <v>68</v>
      </c>
      <c r="B4" s="375" t="s">
        <v>2</v>
      </c>
      <c r="C4" s="371" t="s">
        <v>69</v>
      </c>
      <c r="D4" s="373"/>
      <c r="E4" s="371" t="s">
        <v>64</v>
      </c>
      <c r="F4" s="372"/>
      <c r="G4" s="373"/>
      <c r="H4" s="383" t="s">
        <v>65</v>
      </c>
      <c r="I4" s="372"/>
      <c r="J4" s="373"/>
    </row>
    <row r="5" spans="1:10" ht="69.75" customHeight="1" x14ac:dyDescent="0.2">
      <c r="A5" s="381"/>
      <c r="B5" s="381"/>
      <c r="C5" s="129" t="s">
        <v>1036</v>
      </c>
      <c r="D5" s="129" t="s">
        <v>1033</v>
      </c>
      <c r="E5" s="129" t="s">
        <v>1036</v>
      </c>
      <c r="F5" s="129" t="s">
        <v>1033</v>
      </c>
      <c r="G5" s="129" t="s">
        <v>1035</v>
      </c>
      <c r="H5" s="129" t="s">
        <v>1036</v>
      </c>
      <c r="I5" s="129" t="s">
        <v>1033</v>
      </c>
      <c r="J5" s="129" t="s">
        <v>1034</v>
      </c>
    </row>
    <row r="6" spans="1:10" ht="13.5" customHeight="1" x14ac:dyDescent="0.2">
      <c r="A6" s="112">
        <v>1</v>
      </c>
      <c r="B6" s="113" t="s">
        <v>7</v>
      </c>
      <c r="C6" s="130">
        <v>2616826.5900000003</v>
      </c>
      <c r="D6" s="130">
        <f>'CD Ratio_2'!C6+'CD Ratio_2'!D6+'CD Ratio_2'!E6</f>
        <v>2593717.9600000004</v>
      </c>
      <c r="E6" s="130">
        <v>1861865.08</v>
      </c>
      <c r="F6" s="130">
        <f>'CD Ratio_2'!F6+'CD Ratio_2'!G6+'CD Ratio_2'!H6</f>
        <v>1867737.79</v>
      </c>
      <c r="G6" s="130"/>
      <c r="H6" s="131">
        <f>E6/C6*100</f>
        <v>71.149731018286531</v>
      </c>
      <c r="I6" s="131">
        <f>F6/D6*100</f>
        <v>72.010057330982875</v>
      </c>
      <c r="J6" s="131">
        <f>(F6+G6)*100/D6</f>
        <v>72.010057330982889</v>
      </c>
    </row>
    <row r="7" spans="1:10" ht="13.5" customHeight="1" x14ac:dyDescent="0.2">
      <c r="A7" s="132">
        <v>2</v>
      </c>
      <c r="B7" s="121" t="s">
        <v>8</v>
      </c>
      <c r="C7" s="130">
        <v>3633255.79</v>
      </c>
      <c r="D7" s="130">
        <f>'CD Ratio_2'!C7+'CD Ratio_2'!D7+'CD Ratio_2'!E7</f>
        <v>3756764.89</v>
      </c>
      <c r="E7" s="130">
        <v>3023503.24</v>
      </c>
      <c r="F7" s="130">
        <f>'CD Ratio_2'!F7+'CD Ratio_2'!G7+'CD Ratio_2'!H7</f>
        <v>3114226.7199999997</v>
      </c>
      <c r="G7" s="130"/>
      <c r="H7" s="131">
        <f t="shared" ref="H7:H60" si="0">E7/C7*100</f>
        <v>83.217461548447716</v>
      </c>
      <c r="I7" s="131">
        <f t="shared" ref="I7:I60" si="1">F7/D7*100</f>
        <v>82.896503006873019</v>
      </c>
      <c r="J7" s="131">
        <f t="shared" ref="J7:J60" si="2">(F7+G7)*100/D7</f>
        <v>82.896503006873019</v>
      </c>
    </row>
    <row r="8" spans="1:10" ht="13.5" customHeight="1" x14ac:dyDescent="0.2">
      <c r="A8" s="112">
        <v>3</v>
      </c>
      <c r="B8" s="121" t="s">
        <v>9</v>
      </c>
      <c r="C8" s="130">
        <v>998078.27000000025</v>
      </c>
      <c r="D8" s="130">
        <f>'CD Ratio_2'!C8+'CD Ratio_2'!D8+'CD Ratio_2'!E8</f>
        <v>1095277.4000000001</v>
      </c>
      <c r="E8" s="130">
        <v>801463.3600000001</v>
      </c>
      <c r="F8" s="130">
        <f>'CD Ratio_2'!F8+'CD Ratio_2'!G8+'CD Ratio_2'!H8</f>
        <v>808766.13999999978</v>
      </c>
      <c r="G8" s="130"/>
      <c r="H8" s="131">
        <f t="shared" si="0"/>
        <v>80.300652172299053</v>
      </c>
      <c r="I8" s="131">
        <f t="shared" si="1"/>
        <v>73.841215020048779</v>
      </c>
      <c r="J8" s="131">
        <f t="shared" si="2"/>
        <v>73.841215020048779</v>
      </c>
    </row>
    <row r="9" spans="1:10" ht="13.5" customHeight="1" x14ac:dyDescent="0.2">
      <c r="A9" s="132">
        <v>4</v>
      </c>
      <c r="B9" s="121" t="s">
        <v>10</v>
      </c>
      <c r="C9" s="130">
        <v>1876664.8499999996</v>
      </c>
      <c r="D9" s="130">
        <f>'CD Ratio_2'!C9+'CD Ratio_2'!D9+'CD Ratio_2'!E9</f>
        <v>1960890.15</v>
      </c>
      <c r="E9" s="130">
        <v>1865445.58</v>
      </c>
      <c r="F9" s="130">
        <f>'CD Ratio_2'!F9+'CD Ratio_2'!G9+'CD Ratio_2'!H9</f>
        <v>1949300.3199999998</v>
      </c>
      <c r="G9" s="130"/>
      <c r="H9" s="131">
        <f t="shared" si="0"/>
        <v>99.402169758761161</v>
      </c>
      <c r="I9" s="131">
        <f t="shared" si="1"/>
        <v>99.408950572779403</v>
      </c>
      <c r="J9" s="131">
        <f t="shared" si="2"/>
        <v>99.408950572779403</v>
      </c>
    </row>
    <row r="10" spans="1:10" ht="13.5" customHeight="1" x14ac:dyDescent="0.2">
      <c r="A10" s="112">
        <v>5</v>
      </c>
      <c r="B10" s="121" t="s">
        <v>11</v>
      </c>
      <c r="C10" s="130">
        <v>4153328.6400000006</v>
      </c>
      <c r="D10" s="130">
        <f>'CD Ratio_2'!C10+'CD Ratio_2'!D10+'CD Ratio_2'!E10</f>
        <v>4243702.0300000012</v>
      </c>
      <c r="E10" s="130">
        <v>1995662.2000000002</v>
      </c>
      <c r="F10" s="130">
        <f>'CD Ratio_2'!F10+'CD Ratio_2'!G10+'CD Ratio_2'!H10</f>
        <v>2066934.8200000003</v>
      </c>
      <c r="G10" s="130"/>
      <c r="H10" s="131">
        <f t="shared" si="0"/>
        <v>48.049705982332277</v>
      </c>
      <c r="I10" s="131">
        <f t="shared" si="1"/>
        <v>48.705936594704781</v>
      </c>
      <c r="J10" s="131">
        <f t="shared" si="2"/>
        <v>48.705936594704781</v>
      </c>
    </row>
    <row r="11" spans="1:10" ht="13.5" customHeight="1" x14ac:dyDescent="0.2">
      <c r="A11" s="132">
        <v>6</v>
      </c>
      <c r="B11" s="121" t="s">
        <v>12</v>
      </c>
      <c r="C11" s="130">
        <v>1846450.4400000002</v>
      </c>
      <c r="D11" s="130">
        <f>'CD Ratio_2'!C11+'CD Ratio_2'!D11+'CD Ratio_2'!E11</f>
        <v>1978116.75</v>
      </c>
      <c r="E11" s="130">
        <v>1082514.4100000001</v>
      </c>
      <c r="F11" s="130">
        <f>'CD Ratio_2'!F11+'CD Ratio_2'!G11+'CD Ratio_2'!H11</f>
        <v>1101329.4500000002</v>
      </c>
      <c r="G11" s="130"/>
      <c r="H11" s="131">
        <f t="shared" si="0"/>
        <v>58.626778523229682</v>
      </c>
      <c r="I11" s="131">
        <f t="shared" si="1"/>
        <v>55.675654634641766</v>
      </c>
      <c r="J11" s="131">
        <f t="shared" si="2"/>
        <v>55.675654634641766</v>
      </c>
    </row>
    <row r="12" spans="1:10" ht="13.5" customHeight="1" x14ac:dyDescent="0.2">
      <c r="A12" s="112">
        <v>7</v>
      </c>
      <c r="B12" s="121" t="s">
        <v>13</v>
      </c>
      <c r="C12" s="130">
        <v>232338.72</v>
      </c>
      <c r="D12" s="130">
        <f>'CD Ratio_2'!C12+'CD Ratio_2'!D12+'CD Ratio_2'!E12</f>
        <v>233802.75999999998</v>
      </c>
      <c r="E12" s="130">
        <v>152925.52000000002</v>
      </c>
      <c r="F12" s="130">
        <f>'CD Ratio_2'!F12+'CD Ratio_2'!G12+'CD Ratio_2'!H12</f>
        <v>155861.91</v>
      </c>
      <c r="G12" s="130"/>
      <c r="H12" s="131">
        <f t="shared" si="0"/>
        <v>65.820075104141068</v>
      </c>
      <c r="I12" s="131">
        <f t="shared" si="1"/>
        <v>66.66384520011654</v>
      </c>
      <c r="J12" s="131">
        <f t="shared" si="2"/>
        <v>66.663845200116555</v>
      </c>
    </row>
    <row r="13" spans="1:10" ht="13.5" customHeight="1" x14ac:dyDescent="0.2">
      <c r="A13" s="132">
        <v>8</v>
      </c>
      <c r="B13" s="121" t="s">
        <v>971</v>
      </c>
      <c r="C13" s="130">
        <v>227882.95</v>
      </c>
      <c r="D13" s="130">
        <f>'CD Ratio_2'!C13+'CD Ratio_2'!D13+'CD Ratio_2'!E13</f>
        <v>239028.11</v>
      </c>
      <c r="E13" s="130">
        <v>106196.26999999999</v>
      </c>
      <c r="F13" s="130">
        <f>'CD Ratio_2'!F13+'CD Ratio_2'!G13+'CD Ratio_2'!H13</f>
        <v>107388.31000000001</v>
      </c>
      <c r="G13" s="130"/>
      <c r="H13" s="131">
        <f t="shared" si="0"/>
        <v>46.601235414935601</v>
      </c>
      <c r="I13" s="131">
        <f t="shared" si="1"/>
        <v>44.927063180979019</v>
      </c>
      <c r="J13" s="131">
        <f t="shared" si="2"/>
        <v>44.927063180979019</v>
      </c>
    </row>
    <row r="14" spans="1:10" ht="13.5" customHeight="1" x14ac:dyDescent="0.2">
      <c r="A14" s="112">
        <v>9</v>
      </c>
      <c r="B14" s="121" t="s">
        <v>14</v>
      </c>
      <c r="C14" s="130">
        <v>3781791.6499999985</v>
      </c>
      <c r="D14" s="130">
        <f>'CD Ratio_2'!C14+'CD Ratio_2'!D14+'CD Ratio_2'!E14</f>
        <v>3773263.669999999</v>
      </c>
      <c r="E14" s="130">
        <v>2763624.1500000004</v>
      </c>
      <c r="F14" s="130">
        <f>'CD Ratio_2'!F14+'CD Ratio_2'!G14+'CD Ratio_2'!H14</f>
        <v>3217970.6800000016</v>
      </c>
      <c r="G14" s="130"/>
      <c r="H14" s="131">
        <f t="shared" si="0"/>
        <v>73.07711280181185</v>
      </c>
      <c r="I14" s="131">
        <f t="shared" si="1"/>
        <v>85.283482985433736</v>
      </c>
      <c r="J14" s="131">
        <f t="shared" si="2"/>
        <v>85.283482985433736</v>
      </c>
    </row>
    <row r="15" spans="1:10" ht="13.5" customHeight="1" x14ac:dyDescent="0.2">
      <c r="A15" s="132">
        <v>10</v>
      </c>
      <c r="B15" s="121" t="s">
        <v>15</v>
      </c>
      <c r="C15" s="130">
        <v>17937128.899999999</v>
      </c>
      <c r="D15" s="130">
        <f>'CD Ratio_2'!C15+'CD Ratio_2'!D15+'CD Ratio_2'!E15</f>
        <v>18648937.019999996</v>
      </c>
      <c r="E15" s="130">
        <v>8881386.2400000021</v>
      </c>
      <c r="F15" s="130">
        <f>'CD Ratio_2'!F15+'CD Ratio_2'!G15+'CD Ratio_2'!H15</f>
        <v>9010142.1499999985</v>
      </c>
      <c r="G15" s="130">
        <v>2708330</v>
      </c>
      <c r="H15" s="131">
        <f t="shared" si="0"/>
        <v>49.513979018124815</v>
      </c>
      <c r="I15" s="131">
        <f t="shared" si="1"/>
        <v>48.314507901105031</v>
      </c>
      <c r="J15" s="131">
        <f t="shared" si="2"/>
        <v>62.837212316351099</v>
      </c>
    </row>
    <row r="16" spans="1:10" ht="13.5" customHeight="1" x14ac:dyDescent="0.2">
      <c r="A16" s="112">
        <v>11</v>
      </c>
      <c r="B16" s="121" t="s">
        <v>16</v>
      </c>
      <c r="C16" s="130">
        <v>998321.19000000018</v>
      </c>
      <c r="D16" s="130">
        <f>'CD Ratio_2'!C16+'CD Ratio_2'!D16+'CD Ratio_2'!E16</f>
        <v>1005287.56</v>
      </c>
      <c r="E16" s="130">
        <v>751654.5299999998</v>
      </c>
      <c r="F16" s="130">
        <f>'CD Ratio_2'!F16+'CD Ratio_2'!G16+'CD Ratio_2'!H16</f>
        <v>777998.14999999991</v>
      </c>
      <c r="G16" s="130"/>
      <c r="H16" s="131">
        <f t="shared" si="0"/>
        <v>75.29185371693849</v>
      </c>
      <c r="I16" s="131">
        <f t="shared" si="1"/>
        <v>77.390607519305206</v>
      </c>
      <c r="J16" s="131">
        <f t="shared" si="2"/>
        <v>77.390607519305206</v>
      </c>
    </row>
    <row r="17" spans="1:10" ht="13.5" customHeight="1" x14ac:dyDescent="0.2">
      <c r="A17" s="132">
        <v>12</v>
      </c>
      <c r="B17" s="121" t="s">
        <v>17</v>
      </c>
      <c r="C17" s="130">
        <v>4063354.2600000007</v>
      </c>
      <c r="D17" s="130">
        <f>'CD Ratio_2'!C17+'CD Ratio_2'!D17+'CD Ratio_2'!E17</f>
        <v>4190815.2699999996</v>
      </c>
      <c r="E17" s="130">
        <v>1834315.3399999999</v>
      </c>
      <c r="F17" s="130">
        <f>'CD Ratio_2'!F17+'CD Ratio_2'!G17+'CD Ratio_2'!H17</f>
        <v>1898943.4700000002</v>
      </c>
      <c r="G17" s="114">
        <v>67577</v>
      </c>
      <c r="H17" s="131">
        <f t="shared" si="0"/>
        <v>45.142884981926223</v>
      </c>
      <c r="I17" s="131">
        <f t="shared" si="1"/>
        <v>45.312029943042567</v>
      </c>
      <c r="J17" s="131">
        <f t="shared" si="2"/>
        <v>46.92453241920159</v>
      </c>
    </row>
    <row r="18" spans="1:10" s="151" customFormat="1" ht="13.5" customHeight="1" x14ac:dyDescent="0.2">
      <c r="A18" s="117"/>
      <c r="B18" s="122" t="s">
        <v>18</v>
      </c>
      <c r="C18" s="133">
        <v>41100671.340000004</v>
      </c>
      <c r="D18" s="137">
        <f>'CD Ratio_2'!C18+'CD Ratio_2'!D18+'CD Ratio_2'!E18</f>
        <v>43719603.57</v>
      </c>
      <c r="E18" s="133">
        <v>25120555.920000002</v>
      </c>
      <c r="F18" s="137">
        <f>'CD Ratio_2'!F18+'CD Ratio_2'!G18+'CD Ratio_2'!H18</f>
        <v>26076599.91</v>
      </c>
      <c r="G18" s="133">
        <f t="shared" ref="G18" si="3">SUM(G6:G17)</f>
        <v>2775907</v>
      </c>
      <c r="H18" s="131">
        <f t="shared" si="0"/>
        <v>61.11957566871218</v>
      </c>
      <c r="I18" s="131">
        <f t="shared" si="1"/>
        <v>59.645096891714566</v>
      </c>
      <c r="J18" s="131">
        <f t="shared" si="2"/>
        <v>65.994438544722598</v>
      </c>
    </row>
    <row r="19" spans="1:10" ht="13.5" customHeight="1" x14ac:dyDescent="0.2">
      <c r="A19" s="132">
        <v>13</v>
      </c>
      <c r="B19" s="121" t="s">
        <v>19</v>
      </c>
      <c r="C19" s="130">
        <v>1870483.96</v>
      </c>
      <c r="D19" s="130">
        <f>'CD Ratio_2'!C19+'CD Ratio_2'!D19+'CD Ratio_2'!E19</f>
        <v>2005570.21</v>
      </c>
      <c r="E19" s="130">
        <v>1752376.3799999997</v>
      </c>
      <c r="F19" s="130">
        <f>'CD Ratio_2'!F19+'CD Ratio_2'!G19+'CD Ratio_2'!H19</f>
        <v>1829194.47</v>
      </c>
      <c r="G19" s="130"/>
      <c r="H19" s="131">
        <f t="shared" si="0"/>
        <v>93.685720779984649</v>
      </c>
      <c r="I19" s="131">
        <f t="shared" si="1"/>
        <v>91.20570603210146</v>
      </c>
      <c r="J19" s="131">
        <f t="shared" si="2"/>
        <v>91.20570603210146</v>
      </c>
    </row>
    <row r="20" spans="1:10" ht="13.5" customHeight="1" x14ac:dyDescent="0.2">
      <c r="A20" s="112">
        <v>14</v>
      </c>
      <c r="B20" s="121" t="s">
        <v>20</v>
      </c>
      <c r="C20" s="130">
        <v>217805.21</v>
      </c>
      <c r="D20" s="130">
        <f>'CD Ratio_2'!C20+'CD Ratio_2'!D20+'CD Ratio_2'!E20</f>
        <v>221062.94000000006</v>
      </c>
      <c r="E20" s="130">
        <v>778363.05999999982</v>
      </c>
      <c r="F20" s="130">
        <f>'CD Ratio_2'!F20+'CD Ratio_2'!G20+'CD Ratio_2'!H20</f>
        <v>797839.15000000014</v>
      </c>
      <c r="G20" s="130"/>
      <c r="H20" s="131">
        <f t="shared" si="0"/>
        <v>357.36659375595281</v>
      </c>
      <c r="I20" s="131">
        <f t="shared" si="1"/>
        <v>360.91040406863311</v>
      </c>
      <c r="J20" s="131">
        <f t="shared" si="2"/>
        <v>360.91040406863311</v>
      </c>
    </row>
    <row r="21" spans="1:10" ht="13.5" customHeight="1" x14ac:dyDescent="0.2">
      <c r="A21" s="132">
        <v>15</v>
      </c>
      <c r="B21" s="121" t="s">
        <v>21</v>
      </c>
      <c r="C21" s="130">
        <v>10651.85</v>
      </c>
      <c r="D21" s="130">
        <f>'CD Ratio_2'!C21+'CD Ratio_2'!D21+'CD Ratio_2'!E21</f>
        <v>10454.89</v>
      </c>
      <c r="E21" s="130">
        <v>1866.7699999999998</v>
      </c>
      <c r="F21" s="130">
        <f>'CD Ratio_2'!F21+'CD Ratio_2'!G21+'CD Ratio_2'!H21</f>
        <v>2247.2800000000002</v>
      </c>
      <c r="G21" s="130"/>
      <c r="H21" s="131">
        <f t="shared" si="0"/>
        <v>17.525312504400642</v>
      </c>
      <c r="I21" s="131">
        <f t="shared" si="1"/>
        <v>21.495013338256072</v>
      </c>
      <c r="J21" s="131">
        <f t="shared" si="2"/>
        <v>21.495013338256072</v>
      </c>
    </row>
    <row r="22" spans="1:10" ht="13.5" customHeight="1" x14ac:dyDescent="0.2">
      <c r="A22" s="112">
        <v>16</v>
      </c>
      <c r="B22" s="121" t="s">
        <v>22</v>
      </c>
      <c r="C22" s="130">
        <v>7270.2300000000005</v>
      </c>
      <c r="D22" s="130">
        <f>'CD Ratio_2'!C22+'CD Ratio_2'!D22+'CD Ratio_2'!E22</f>
        <v>7734.2000000000007</v>
      </c>
      <c r="E22" s="130">
        <v>13513.86</v>
      </c>
      <c r="F22" s="130">
        <f>'CD Ratio_2'!F22+'CD Ratio_2'!G22+'CD Ratio_2'!H22</f>
        <v>15318.109999999999</v>
      </c>
      <c r="G22" s="130"/>
      <c r="H22" s="131">
        <f t="shared" si="0"/>
        <v>185.87940133943493</v>
      </c>
      <c r="I22" s="131">
        <f t="shared" si="1"/>
        <v>198.05681259858804</v>
      </c>
      <c r="J22" s="131">
        <f t="shared" si="2"/>
        <v>198.05681259858804</v>
      </c>
    </row>
    <row r="23" spans="1:10" ht="13.5" customHeight="1" x14ac:dyDescent="0.2">
      <c r="A23" s="132">
        <v>17</v>
      </c>
      <c r="B23" s="121" t="s">
        <v>23</v>
      </c>
      <c r="C23" s="130">
        <v>75881.06</v>
      </c>
      <c r="D23" s="130">
        <f>'CD Ratio_2'!C23+'CD Ratio_2'!D23+'CD Ratio_2'!E23</f>
        <v>83056.069999999992</v>
      </c>
      <c r="E23" s="130">
        <v>167950.8</v>
      </c>
      <c r="F23" s="130">
        <f>'CD Ratio_2'!F23+'CD Ratio_2'!G23+'CD Ratio_2'!H23</f>
        <v>180960.57</v>
      </c>
      <c r="G23" s="130"/>
      <c r="H23" s="131">
        <f t="shared" si="0"/>
        <v>221.33428288956426</v>
      </c>
      <c r="I23" s="131">
        <f t="shared" si="1"/>
        <v>217.87759762772311</v>
      </c>
      <c r="J23" s="131">
        <f t="shared" si="2"/>
        <v>217.87759762772308</v>
      </c>
    </row>
    <row r="24" spans="1:10" ht="13.5" customHeight="1" x14ac:dyDescent="0.2">
      <c r="A24" s="132">
        <v>18</v>
      </c>
      <c r="B24" s="121" t="s">
        <v>24</v>
      </c>
      <c r="C24" s="134">
        <v>4389.4399999999996</v>
      </c>
      <c r="D24" s="130">
        <f>'CD Ratio_2'!C24+'CD Ratio_2'!D24+'CD Ratio_2'!E24</f>
        <v>4634.41</v>
      </c>
      <c r="E24" s="134">
        <v>696.34</v>
      </c>
      <c r="F24" s="130">
        <f>'CD Ratio_2'!F24+'CD Ratio_2'!G24+'CD Ratio_2'!H24</f>
        <v>810.37</v>
      </c>
      <c r="G24" s="130"/>
      <c r="H24" s="131">
        <f t="shared" si="0"/>
        <v>15.863982649267335</v>
      </c>
      <c r="I24" s="131">
        <f t="shared" si="1"/>
        <v>17.485936721179179</v>
      </c>
      <c r="J24" s="131">
        <f t="shared" si="2"/>
        <v>17.485936721179179</v>
      </c>
    </row>
    <row r="25" spans="1:10" ht="13.5" customHeight="1" x14ac:dyDescent="0.2">
      <c r="A25" s="112">
        <v>19</v>
      </c>
      <c r="B25" s="121" t="s">
        <v>25</v>
      </c>
      <c r="C25" s="130">
        <v>106853.42</v>
      </c>
      <c r="D25" s="130">
        <f>'CD Ratio_2'!C25+'CD Ratio_2'!D25+'CD Ratio_2'!E25</f>
        <v>114568.23000000001</v>
      </c>
      <c r="E25" s="130">
        <v>70394.84</v>
      </c>
      <c r="F25" s="130">
        <f>'CD Ratio_2'!F25+'CD Ratio_2'!G25+'CD Ratio_2'!H25</f>
        <v>63168.600000000006</v>
      </c>
      <c r="G25" s="130"/>
      <c r="H25" s="131">
        <f t="shared" si="0"/>
        <v>65.879819288891255</v>
      </c>
      <c r="I25" s="131">
        <f t="shared" si="1"/>
        <v>55.136227556278037</v>
      </c>
      <c r="J25" s="131">
        <f t="shared" si="2"/>
        <v>55.136227556278037</v>
      </c>
    </row>
    <row r="26" spans="1:10" ht="13.5" customHeight="1" x14ac:dyDescent="0.2">
      <c r="A26" s="132">
        <v>20</v>
      </c>
      <c r="B26" s="121" t="s">
        <v>26</v>
      </c>
      <c r="C26" s="130">
        <v>3214527.649999999</v>
      </c>
      <c r="D26" s="130">
        <f>'CD Ratio_2'!C26+'CD Ratio_2'!D26+'CD Ratio_2'!E26</f>
        <v>3759252.4599999995</v>
      </c>
      <c r="E26" s="130">
        <v>3918117.5</v>
      </c>
      <c r="F26" s="130">
        <f>'CD Ratio_2'!F26+'CD Ratio_2'!G26+'CD Ratio_2'!H26</f>
        <v>5519318.3800000008</v>
      </c>
      <c r="G26" s="130"/>
      <c r="H26" s="131">
        <f t="shared" si="0"/>
        <v>121.88781452852027</v>
      </c>
      <c r="I26" s="131">
        <f t="shared" si="1"/>
        <v>146.819572208247</v>
      </c>
      <c r="J26" s="131">
        <f t="shared" si="2"/>
        <v>146.819572208247</v>
      </c>
    </row>
    <row r="27" spans="1:10" ht="13.5" customHeight="1" x14ac:dyDescent="0.2">
      <c r="A27" s="112">
        <v>21</v>
      </c>
      <c r="B27" s="121" t="s">
        <v>27</v>
      </c>
      <c r="C27" s="130">
        <v>2501196.12</v>
      </c>
      <c r="D27" s="130">
        <f>'CD Ratio_2'!C27+'CD Ratio_2'!D27+'CD Ratio_2'!E27</f>
        <v>2703343.6299999994</v>
      </c>
      <c r="E27" s="130">
        <v>3102438.9999999991</v>
      </c>
      <c r="F27" s="130">
        <f>'CD Ratio_2'!F27+'CD Ratio_2'!G27+'CD Ratio_2'!H27</f>
        <v>3246006.17</v>
      </c>
      <c r="G27" s="130"/>
      <c r="H27" s="131">
        <f t="shared" si="0"/>
        <v>124.03821416450937</v>
      </c>
      <c r="I27" s="131">
        <f t="shared" si="1"/>
        <v>120.07375362783608</v>
      </c>
      <c r="J27" s="131">
        <f t="shared" si="2"/>
        <v>120.07375362783608</v>
      </c>
    </row>
    <row r="28" spans="1:10" ht="13.5" customHeight="1" x14ac:dyDescent="0.2">
      <c r="A28" s="132">
        <v>22</v>
      </c>
      <c r="B28" s="121" t="s">
        <v>28</v>
      </c>
      <c r="C28" s="134">
        <v>917788.92999999982</v>
      </c>
      <c r="D28" s="130">
        <f>'CD Ratio_2'!C28+'CD Ratio_2'!D28+'CD Ratio_2'!E28</f>
        <v>917788.92999999993</v>
      </c>
      <c r="E28" s="130">
        <v>370957.18</v>
      </c>
      <c r="F28" s="130">
        <f>'CD Ratio_2'!F28+'CD Ratio_2'!G28+'CD Ratio_2'!H28</f>
        <v>370957.18</v>
      </c>
      <c r="G28" s="130"/>
      <c r="H28" s="131">
        <f t="shared" si="0"/>
        <v>40.418572056649246</v>
      </c>
      <c r="I28" s="131">
        <f t="shared" si="1"/>
        <v>40.418572056649239</v>
      </c>
      <c r="J28" s="131">
        <f t="shared" si="2"/>
        <v>40.418572056649239</v>
      </c>
    </row>
    <row r="29" spans="1:10" ht="13.5" customHeight="1" x14ac:dyDescent="0.2">
      <c r="A29" s="112">
        <v>23</v>
      </c>
      <c r="B29" s="121" t="s">
        <v>29</v>
      </c>
      <c r="C29" s="130">
        <v>345230.25</v>
      </c>
      <c r="D29" s="130">
        <f>'CD Ratio_2'!C29+'CD Ratio_2'!D29+'CD Ratio_2'!E29</f>
        <v>393591.03999999992</v>
      </c>
      <c r="E29" s="130">
        <v>618361.12</v>
      </c>
      <c r="F29" s="130">
        <f>'CD Ratio_2'!F29+'CD Ratio_2'!G29+'CD Ratio_2'!H29</f>
        <v>674190.68000000017</v>
      </c>
      <c r="G29" s="130"/>
      <c r="H29" s="131">
        <f t="shared" si="0"/>
        <v>179.11556707443802</v>
      </c>
      <c r="I29" s="131">
        <f t="shared" si="1"/>
        <v>171.29218185454636</v>
      </c>
      <c r="J29" s="131">
        <f t="shared" si="2"/>
        <v>171.29218185454636</v>
      </c>
    </row>
    <row r="30" spans="1:10" ht="13.5" customHeight="1" x14ac:dyDescent="0.2">
      <c r="A30" s="132">
        <v>24</v>
      </c>
      <c r="B30" s="121" t="s">
        <v>30</v>
      </c>
      <c r="C30" s="130">
        <v>629258.35</v>
      </c>
      <c r="D30" s="130">
        <f>'CD Ratio_2'!C30+'CD Ratio_2'!D30+'CD Ratio_2'!E30</f>
        <v>627084.66999999981</v>
      </c>
      <c r="E30" s="130">
        <v>917470.2</v>
      </c>
      <c r="F30" s="130">
        <f>'CD Ratio_2'!F30+'CD Ratio_2'!G30+'CD Ratio_2'!H30</f>
        <v>949939.87999999989</v>
      </c>
      <c r="G30" s="130"/>
      <c r="H30" s="131">
        <f t="shared" si="0"/>
        <v>145.80183163242887</v>
      </c>
      <c r="I30" s="131">
        <f t="shared" si="1"/>
        <v>151.48510646895582</v>
      </c>
      <c r="J30" s="131">
        <f t="shared" si="2"/>
        <v>151.48510646895579</v>
      </c>
    </row>
    <row r="31" spans="1:10" ht="13.5" customHeight="1" x14ac:dyDescent="0.2">
      <c r="A31" s="112">
        <v>25</v>
      </c>
      <c r="B31" s="121" t="s">
        <v>31</v>
      </c>
      <c r="C31" s="130">
        <v>4684.8</v>
      </c>
      <c r="D31" s="130">
        <f>'CD Ratio_2'!C31+'CD Ratio_2'!D31+'CD Ratio_2'!E31</f>
        <v>5098.8500000000004</v>
      </c>
      <c r="E31" s="130">
        <v>4490.87</v>
      </c>
      <c r="F31" s="130">
        <f>'CD Ratio_2'!F31+'CD Ratio_2'!G31+'CD Ratio_2'!H31</f>
        <v>4780.32</v>
      </c>
      <c r="G31" s="130"/>
      <c r="H31" s="131">
        <f t="shared" si="0"/>
        <v>95.86044228142076</v>
      </c>
      <c r="I31" s="131">
        <f t="shared" si="1"/>
        <v>93.752905066828788</v>
      </c>
      <c r="J31" s="131">
        <f t="shared" si="2"/>
        <v>93.752905066828788</v>
      </c>
    </row>
    <row r="32" spans="1:10" ht="13.5" customHeight="1" x14ac:dyDescent="0.2">
      <c r="A32" s="132">
        <v>26</v>
      </c>
      <c r="B32" s="121" t="s">
        <v>32</v>
      </c>
      <c r="C32" s="130">
        <v>26323.23</v>
      </c>
      <c r="D32" s="130">
        <f>'CD Ratio_2'!C32+'CD Ratio_2'!D32+'CD Ratio_2'!E32</f>
        <v>27458.25</v>
      </c>
      <c r="E32" s="130">
        <v>36114.07</v>
      </c>
      <c r="F32" s="130">
        <f>'CD Ratio_2'!F32+'CD Ratio_2'!G32+'CD Ratio_2'!H32</f>
        <v>34003.89</v>
      </c>
      <c r="G32" s="130"/>
      <c r="H32" s="131">
        <f t="shared" si="0"/>
        <v>137.19467557742723</v>
      </c>
      <c r="I32" s="131">
        <f t="shared" si="1"/>
        <v>123.83851847805305</v>
      </c>
      <c r="J32" s="131">
        <f t="shared" si="2"/>
        <v>123.83851847805305</v>
      </c>
    </row>
    <row r="33" spans="1:10" ht="13.5" customHeight="1" x14ac:dyDescent="0.2">
      <c r="A33" s="112">
        <v>27</v>
      </c>
      <c r="B33" s="121" t="s">
        <v>33</v>
      </c>
      <c r="C33" s="130">
        <v>25270.3</v>
      </c>
      <c r="D33" s="130">
        <f>'CD Ratio_2'!C33+'CD Ratio_2'!D33+'CD Ratio_2'!E33</f>
        <v>27611.96</v>
      </c>
      <c r="E33" s="130">
        <v>13444.859999999999</v>
      </c>
      <c r="F33" s="130">
        <f>'CD Ratio_2'!F33+'CD Ratio_2'!G33+'CD Ratio_2'!H33</f>
        <v>14752.77</v>
      </c>
      <c r="G33" s="130"/>
      <c r="H33" s="131">
        <f t="shared" si="0"/>
        <v>53.204196230357368</v>
      </c>
      <c r="I33" s="131">
        <f t="shared" si="1"/>
        <v>53.428912688559592</v>
      </c>
      <c r="J33" s="131">
        <f t="shared" si="2"/>
        <v>53.428912688559599</v>
      </c>
    </row>
    <row r="34" spans="1:10" ht="13.5" customHeight="1" x14ac:dyDescent="0.2">
      <c r="A34" s="132">
        <v>28</v>
      </c>
      <c r="B34" s="121" t="s">
        <v>34</v>
      </c>
      <c r="C34" s="130">
        <v>417418.10000000003</v>
      </c>
      <c r="D34" s="130">
        <f>'CD Ratio_2'!C34+'CD Ratio_2'!D34+'CD Ratio_2'!E34</f>
        <v>459137.24</v>
      </c>
      <c r="E34" s="130">
        <v>961274.3</v>
      </c>
      <c r="F34" s="130">
        <f>'CD Ratio_2'!F34+'CD Ratio_2'!G34+'CD Ratio_2'!H34</f>
        <v>1048351.6300000001</v>
      </c>
      <c r="G34" s="130"/>
      <c r="H34" s="131">
        <f t="shared" si="0"/>
        <v>230.29051687025549</v>
      </c>
      <c r="I34" s="131">
        <f t="shared" si="1"/>
        <v>228.33077752525588</v>
      </c>
      <c r="J34" s="131">
        <f t="shared" si="2"/>
        <v>228.33077752525588</v>
      </c>
    </row>
    <row r="35" spans="1:10" ht="13.5" customHeight="1" x14ac:dyDescent="0.2">
      <c r="A35" s="112">
        <v>29</v>
      </c>
      <c r="B35" s="121" t="s">
        <v>35</v>
      </c>
      <c r="C35" s="130">
        <v>7724.3099999999995</v>
      </c>
      <c r="D35" s="130">
        <f>'CD Ratio_2'!C35+'CD Ratio_2'!D35+'CD Ratio_2'!E35</f>
        <v>8251.4500000000007</v>
      </c>
      <c r="E35" s="130">
        <v>4695.8</v>
      </c>
      <c r="F35" s="130">
        <f>'CD Ratio_2'!F35+'CD Ratio_2'!G35+'CD Ratio_2'!H35</f>
        <v>4454.9600000000009</v>
      </c>
      <c r="G35" s="130"/>
      <c r="H35" s="131">
        <f t="shared" si="0"/>
        <v>60.792485024552356</v>
      </c>
      <c r="I35" s="131">
        <f t="shared" si="1"/>
        <v>53.990025995431111</v>
      </c>
      <c r="J35" s="131">
        <f t="shared" si="2"/>
        <v>53.990025995431118</v>
      </c>
    </row>
    <row r="36" spans="1:10" ht="13.5" customHeight="1" x14ac:dyDescent="0.2">
      <c r="A36" s="132">
        <v>30</v>
      </c>
      <c r="B36" s="121" t="s">
        <v>36</v>
      </c>
      <c r="C36" s="130">
        <v>88683.71</v>
      </c>
      <c r="D36" s="130">
        <f>'CD Ratio_2'!C36+'CD Ratio_2'!D36+'CD Ratio_2'!E36</f>
        <v>82024.950000000012</v>
      </c>
      <c r="E36" s="130">
        <v>107282.99</v>
      </c>
      <c r="F36" s="130">
        <f>'CD Ratio_2'!F36+'CD Ratio_2'!G36+'CD Ratio_2'!H36</f>
        <v>94846.9</v>
      </c>
      <c r="G36" s="130"/>
      <c r="H36" s="131">
        <f t="shared" si="0"/>
        <v>120.97260026672316</v>
      </c>
      <c r="I36" s="131">
        <f t="shared" si="1"/>
        <v>115.63176813884067</v>
      </c>
      <c r="J36" s="131">
        <f t="shared" si="2"/>
        <v>115.63176813884067</v>
      </c>
    </row>
    <row r="37" spans="1:10" ht="13.5" customHeight="1" x14ac:dyDescent="0.2">
      <c r="A37" s="112">
        <v>31</v>
      </c>
      <c r="B37" s="121" t="s">
        <v>37</v>
      </c>
      <c r="C37" s="130">
        <v>33063.47</v>
      </c>
      <c r="D37" s="130">
        <f>'CD Ratio_2'!C37+'CD Ratio_2'!D37+'CD Ratio_2'!E37</f>
        <v>34258.980000000003</v>
      </c>
      <c r="E37" s="130">
        <v>18732.14</v>
      </c>
      <c r="F37" s="130">
        <f>'CD Ratio_2'!F37+'CD Ratio_2'!G37+'CD Ratio_2'!H37</f>
        <v>13173.94</v>
      </c>
      <c r="G37" s="130"/>
      <c r="H37" s="131">
        <f t="shared" si="0"/>
        <v>56.655093975314749</v>
      </c>
      <c r="I37" s="131">
        <f t="shared" si="1"/>
        <v>38.453976154573191</v>
      </c>
      <c r="J37" s="131">
        <f t="shared" si="2"/>
        <v>38.453976154573191</v>
      </c>
    </row>
    <row r="38" spans="1:10" ht="13.5" customHeight="1" x14ac:dyDescent="0.2">
      <c r="A38" s="132">
        <v>32</v>
      </c>
      <c r="B38" s="116" t="s">
        <v>38</v>
      </c>
      <c r="C38" s="130">
        <v>0</v>
      </c>
      <c r="D38" s="130">
        <f>'CD Ratio_2'!C38+'CD Ratio_2'!D38+'CD Ratio_2'!E38</f>
        <v>0</v>
      </c>
      <c r="E38" s="130">
        <v>0</v>
      </c>
      <c r="F38" s="130">
        <f>'CD Ratio_2'!F38+'CD Ratio_2'!G38+'CD Ratio_2'!H38</f>
        <v>0</v>
      </c>
      <c r="G38" s="130"/>
      <c r="H38" s="131" t="e">
        <f t="shared" si="0"/>
        <v>#DIV/0!</v>
      </c>
      <c r="I38" s="131" t="e">
        <f t="shared" si="1"/>
        <v>#DIV/0!</v>
      </c>
      <c r="J38" s="131" t="e">
        <f t="shared" si="2"/>
        <v>#DIV/0!</v>
      </c>
    </row>
    <row r="39" spans="1:10" ht="12.75" customHeight="1" x14ac:dyDescent="0.2">
      <c r="A39" s="112">
        <v>33</v>
      </c>
      <c r="B39" s="121" t="s">
        <v>39</v>
      </c>
      <c r="C39" s="130">
        <v>2985.7799999999997</v>
      </c>
      <c r="D39" s="130">
        <f>'CD Ratio_2'!C39+'CD Ratio_2'!D39+'CD Ratio_2'!E39</f>
        <v>3350.19</v>
      </c>
      <c r="E39" s="130">
        <v>6022.7899999999991</v>
      </c>
      <c r="F39" s="130">
        <f>'CD Ratio_2'!F39+'CD Ratio_2'!G39+'CD Ratio_2'!H39</f>
        <v>6578.2999999999993</v>
      </c>
      <c r="G39" s="130"/>
      <c r="H39" s="131">
        <f t="shared" si="0"/>
        <v>201.71579955656478</v>
      </c>
      <c r="I39" s="131">
        <f t="shared" si="1"/>
        <v>196.35602756858563</v>
      </c>
      <c r="J39" s="131">
        <f t="shared" si="2"/>
        <v>196.35602756858563</v>
      </c>
    </row>
    <row r="40" spans="1:10" ht="13.5" customHeight="1" x14ac:dyDescent="0.2">
      <c r="A40" s="132">
        <v>34</v>
      </c>
      <c r="B40" s="121" t="s">
        <v>40</v>
      </c>
      <c r="C40" s="130">
        <v>328664.57</v>
      </c>
      <c r="D40" s="130">
        <f>'CD Ratio_2'!C40+'CD Ratio_2'!D40+'CD Ratio_2'!E40</f>
        <v>342592.8000000001</v>
      </c>
      <c r="E40" s="130">
        <v>470039.5199999999</v>
      </c>
      <c r="F40" s="130">
        <f>'CD Ratio_2'!F40+'CD Ratio_2'!G40+'CD Ratio_2'!H40</f>
        <v>509590.58000000007</v>
      </c>
      <c r="G40" s="130"/>
      <c r="H40" s="131">
        <f t="shared" si="0"/>
        <v>143.01496507518286</v>
      </c>
      <c r="I40" s="131">
        <f t="shared" si="1"/>
        <v>148.74526843529691</v>
      </c>
      <c r="J40" s="131">
        <f t="shared" si="2"/>
        <v>148.74526843529694</v>
      </c>
    </row>
    <row r="41" spans="1:10" s="151" customFormat="1" ht="13.5" customHeight="1" x14ac:dyDescent="0.2">
      <c r="A41" s="117"/>
      <c r="B41" s="122" t="s">
        <v>41</v>
      </c>
      <c r="C41" s="133">
        <v>10402772.949999999</v>
      </c>
      <c r="D41" s="137">
        <f>'CD Ratio_2'!C41+'CD Ratio_2'!D41+'CD Ratio_2'!E41</f>
        <v>11837926.349999998</v>
      </c>
      <c r="E41" s="133">
        <v>13334604.389999999</v>
      </c>
      <c r="F41" s="137">
        <f>'CD Ratio_2'!F41+'CD Ratio_2'!G41+'CD Ratio_2'!H41</f>
        <v>15380484.130000003</v>
      </c>
      <c r="G41" s="133">
        <f>SUM(G19:G40)</f>
        <v>0</v>
      </c>
      <c r="H41" s="131">
        <f t="shared" si="0"/>
        <v>128.18317244922665</v>
      </c>
      <c r="I41" s="131">
        <f t="shared" si="1"/>
        <v>129.92549265184442</v>
      </c>
      <c r="J41" s="131">
        <f t="shared" si="2"/>
        <v>129.92549265184442</v>
      </c>
    </row>
    <row r="42" spans="1:10" s="151" customFormat="1" ht="13.5" customHeight="1" x14ac:dyDescent="0.2">
      <c r="A42" s="136"/>
      <c r="B42" s="122" t="s">
        <v>42</v>
      </c>
      <c r="C42" s="133">
        <v>51503444.290000007</v>
      </c>
      <c r="D42" s="137">
        <f>'CD Ratio_2'!C42+'CD Ratio_2'!D42+'CD Ratio_2'!E42</f>
        <v>55557529.920000002</v>
      </c>
      <c r="E42" s="133">
        <v>38455160.309999995</v>
      </c>
      <c r="F42" s="137">
        <f>'CD Ratio_2'!F42+'CD Ratio_2'!G42+'CD Ratio_2'!H42</f>
        <v>41457084.040000007</v>
      </c>
      <c r="G42" s="133">
        <f>G41+G18</f>
        <v>2775907</v>
      </c>
      <c r="H42" s="131">
        <f t="shared" si="0"/>
        <v>74.665220627713452</v>
      </c>
      <c r="I42" s="131">
        <f t="shared" si="1"/>
        <v>74.620099381120951</v>
      </c>
      <c r="J42" s="131">
        <f t="shared" si="2"/>
        <v>79.616554414303963</v>
      </c>
    </row>
    <row r="43" spans="1:10" ht="13.5" customHeight="1" x14ac:dyDescent="0.2">
      <c r="A43" s="112">
        <v>35</v>
      </c>
      <c r="B43" s="121" t="s">
        <v>43</v>
      </c>
      <c r="C43" s="130">
        <v>1034533.05</v>
      </c>
      <c r="D43" s="130">
        <f>'CD Ratio_2'!C43+'CD Ratio_2'!D43+'CD Ratio_2'!E43</f>
        <v>1057005.3500000001</v>
      </c>
      <c r="E43" s="130">
        <v>403109.44000000006</v>
      </c>
      <c r="F43" s="130">
        <f>'CD Ratio_2'!F43+'CD Ratio_2'!G43+'CD Ratio_2'!H43</f>
        <v>418229.24000000005</v>
      </c>
      <c r="G43" s="130"/>
      <c r="H43" s="131">
        <f t="shared" si="0"/>
        <v>38.965351566100288</v>
      </c>
      <c r="I43" s="131">
        <f t="shared" si="1"/>
        <v>39.567372104597204</v>
      </c>
      <c r="J43" s="131">
        <f t="shared" si="2"/>
        <v>39.567372104597204</v>
      </c>
    </row>
    <row r="44" spans="1:10" ht="13.5" customHeight="1" x14ac:dyDescent="0.2">
      <c r="A44" s="132">
        <v>36</v>
      </c>
      <c r="B44" s="121" t="s">
        <v>44</v>
      </c>
      <c r="C44" s="130">
        <v>1796146.9999999998</v>
      </c>
      <c r="D44" s="130">
        <f>'CD Ratio_2'!C44+'CD Ratio_2'!D44+'CD Ratio_2'!E44</f>
        <v>1835409.8299999998</v>
      </c>
      <c r="E44" s="130">
        <v>1398606.1099999996</v>
      </c>
      <c r="F44" s="130">
        <f>'CD Ratio_2'!F44+'CD Ratio_2'!G44+'CD Ratio_2'!H44</f>
        <v>1457735.0900000003</v>
      </c>
      <c r="G44" s="130"/>
      <c r="H44" s="131">
        <f t="shared" si="0"/>
        <v>77.867018122681486</v>
      </c>
      <c r="I44" s="131">
        <f t="shared" si="1"/>
        <v>79.422866009168132</v>
      </c>
      <c r="J44" s="131">
        <f t="shared" si="2"/>
        <v>79.422866009168118</v>
      </c>
    </row>
    <row r="45" spans="1:10" s="151" customFormat="1" ht="13.5" customHeight="1" x14ac:dyDescent="0.2">
      <c r="A45" s="117"/>
      <c r="B45" s="122" t="s">
        <v>45</v>
      </c>
      <c r="C45" s="133">
        <v>2794017.0200000014</v>
      </c>
      <c r="D45" s="130">
        <f>'CD Ratio_2'!C45+'CD Ratio_2'!D45+'CD Ratio_2'!E45</f>
        <v>2892415.1799999997</v>
      </c>
      <c r="E45" s="133">
        <v>1801715.5499999998</v>
      </c>
      <c r="F45" s="137">
        <f>'CD Ratio_2'!F45+'CD Ratio_2'!G45+'CD Ratio_2'!H45</f>
        <v>1875964.3300000003</v>
      </c>
      <c r="G45" s="133">
        <f t="shared" ref="G45" si="4">G43+G44</f>
        <v>0</v>
      </c>
      <c r="H45" s="131">
        <f t="shared" si="0"/>
        <v>64.484773611006801</v>
      </c>
      <c r="I45" s="131">
        <f t="shared" si="1"/>
        <v>64.858058517034905</v>
      </c>
      <c r="J45" s="131">
        <f t="shared" si="2"/>
        <v>64.858058517034905</v>
      </c>
    </row>
    <row r="46" spans="1:10" ht="13.5" customHeight="1" x14ac:dyDescent="0.2">
      <c r="A46" s="132">
        <v>37</v>
      </c>
      <c r="B46" s="121" t="s">
        <v>46</v>
      </c>
      <c r="C46" s="130">
        <v>3613916</v>
      </c>
      <c r="D46" s="130">
        <f>'CD Ratio_2'!C46+'CD Ratio_2'!D46+'CD Ratio_2'!E46</f>
        <v>3470823</v>
      </c>
      <c r="E46" s="130">
        <v>4019507</v>
      </c>
      <c r="F46" s="130">
        <f>'CD Ratio_2'!F46+'CD Ratio_2'!G46+'CD Ratio_2'!H46</f>
        <v>4273013</v>
      </c>
      <c r="G46" s="130"/>
      <c r="H46" s="131">
        <f t="shared" si="0"/>
        <v>111.22303340752802</v>
      </c>
      <c r="I46" s="131">
        <f t="shared" si="1"/>
        <v>123.11238573675465</v>
      </c>
      <c r="J46" s="131">
        <f t="shared" si="2"/>
        <v>123.11238573675466</v>
      </c>
    </row>
    <row r="47" spans="1:10" s="151" customFormat="1" ht="13.5" customHeight="1" x14ac:dyDescent="0.2">
      <c r="A47" s="136"/>
      <c r="B47" s="122" t="s">
        <v>47</v>
      </c>
      <c r="C47" s="133">
        <v>3535788</v>
      </c>
      <c r="D47" s="137">
        <f>'CD Ratio_2'!C47+'CD Ratio_2'!D47+'CD Ratio_2'!E47</f>
        <v>3470823</v>
      </c>
      <c r="E47" s="133">
        <v>4019507</v>
      </c>
      <c r="F47" s="137">
        <f>'CD Ratio_2'!F47+'CD Ratio_2'!G47+'CD Ratio_2'!H47</f>
        <v>4273013</v>
      </c>
      <c r="G47" s="133">
        <f t="shared" ref="G47" si="5">G46</f>
        <v>0</v>
      </c>
      <c r="H47" s="131">
        <f t="shared" si="0"/>
        <v>113.68065619318806</v>
      </c>
      <c r="I47" s="131">
        <f t="shared" si="1"/>
        <v>123.11238573675465</v>
      </c>
      <c r="J47" s="131">
        <f t="shared" si="2"/>
        <v>123.11238573675466</v>
      </c>
    </row>
    <row r="48" spans="1:10" ht="13.5" customHeight="1" x14ac:dyDescent="0.2">
      <c r="A48" s="132">
        <v>38</v>
      </c>
      <c r="B48" s="121" t="s">
        <v>48</v>
      </c>
      <c r="C48" s="134">
        <v>306945.46999999997</v>
      </c>
      <c r="D48" s="130">
        <f>'CD Ratio_2'!C48+'CD Ratio_2'!D48+'CD Ratio_2'!E48</f>
        <v>333290.67999999993</v>
      </c>
      <c r="E48" s="134">
        <v>1017370.9800000002</v>
      </c>
      <c r="F48" s="130">
        <f>'CD Ratio_2'!F48+'CD Ratio_2'!G48+'CD Ratio_2'!H48</f>
        <v>1017875.7999999999</v>
      </c>
      <c r="G48" s="130"/>
      <c r="H48" s="131">
        <f t="shared" si="0"/>
        <v>331.45007157134472</v>
      </c>
      <c r="I48" s="131">
        <f t="shared" si="1"/>
        <v>305.40181921678703</v>
      </c>
      <c r="J48" s="131">
        <f t="shared" si="2"/>
        <v>305.40181921678703</v>
      </c>
    </row>
    <row r="49" spans="1:12" ht="13.5" customHeight="1" x14ac:dyDescent="0.2">
      <c r="A49" s="132">
        <v>39</v>
      </c>
      <c r="B49" s="121" t="s">
        <v>49</v>
      </c>
      <c r="C49" s="130">
        <v>109608.76</v>
      </c>
      <c r="D49" s="130">
        <f>'CD Ratio_2'!C49+'CD Ratio_2'!D49+'CD Ratio_2'!E49</f>
        <v>118025.41000000002</v>
      </c>
      <c r="E49" s="130">
        <v>79674.52</v>
      </c>
      <c r="F49" s="130">
        <f>'CD Ratio_2'!F49+'CD Ratio_2'!G49+'CD Ratio_2'!H49</f>
        <v>84536.93</v>
      </c>
      <c r="G49" s="130"/>
      <c r="H49" s="131">
        <f t="shared" si="0"/>
        <v>72.689920039237748</v>
      </c>
      <c r="I49" s="131">
        <f t="shared" si="1"/>
        <v>71.62604222260272</v>
      </c>
      <c r="J49" s="131">
        <f t="shared" si="2"/>
        <v>71.626042222602734</v>
      </c>
    </row>
    <row r="50" spans="1:12" ht="13.5" customHeight="1" x14ac:dyDescent="0.2">
      <c r="A50" s="112">
        <v>40</v>
      </c>
      <c r="B50" s="121" t="s">
        <v>50</v>
      </c>
      <c r="C50" s="130">
        <v>22565.209999999992</v>
      </c>
      <c r="D50" s="130">
        <f>'CD Ratio_2'!C50+'CD Ratio_2'!D50+'CD Ratio_2'!E50</f>
        <v>27349.559999999998</v>
      </c>
      <c r="E50" s="130">
        <v>107863.17</v>
      </c>
      <c r="F50" s="130">
        <f>'CD Ratio_2'!F50+'CD Ratio_2'!G50+'CD Ratio_2'!H50</f>
        <v>100619.65</v>
      </c>
      <c r="G50" s="130"/>
      <c r="H50" s="131">
        <f t="shared" si="0"/>
        <v>478.00649761291851</v>
      </c>
      <c r="I50" s="131">
        <f t="shared" si="1"/>
        <v>367.90226241299678</v>
      </c>
      <c r="J50" s="131">
        <f t="shared" si="2"/>
        <v>367.90226241299678</v>
      </c>
    </row>
    <row r="51" spans="1:12" ht="13.5" customHeight="1" x14ac:dyDescent="0.2">
      <c r="A51" s="132">
        <v>41</v>
      </c>
      <c r="B51" s="121" t="s">
        <v>51</v>
      </c>
      <c r="C51" s="134">
        <v>18214.649999999998</v>
      </c>
      <c r="D51" s="130">
        <f>'CD Ratio_2'!C51+'CD Ratio_2'!D51+'CD Ratio_2'!E51</f>
        <v>19744.649999999998</v>
      </c>
      <c r="E51" s="134">
        <v>55636.139999999992</v>
      </c>
      <c r="F51" s="130">
        <f>'CD Ratio_2'!F51+'CD Ratio_2'!G51+'CD Ratio_2'!H51</f>
        <v>55636.139999999992</v>
      </c>
      <c r="G51" s="130"/>
      <c r="H51" s="131">
        <f t="shared" si="0"/>
        <v>305.44720870288478</v>
      </c>
      <c r="I51" s="131">
        <f t="shared" si="1"/>
        <v>281.77830450273871</v>
      </c>
      <c r="J51" s="131">
        <f t="shared" si="2"/>
        <v>281.77830450273871</v>
      </c>
    </row>
    <row r="52" spans="1:12" ht="13.5" customHeight="1" x14ac:dyDescent="0.2">
      <c r="A52" s="132">
        <v>42</v>
      </c>
      <c r="B52" s="121" t="s">
        <v>52</v>
      </c>
      <c r="C52" s="130">
        <v>48417.979999999996</v>
      </c>
      <c r="D52" s="130">
        <f>'CD Ratio_2'!C52+'CD Ratio_2'!D52+'CD Ratio_2'!E52</f>
        <v>53953.109999999993</v>
      </c>
      <c r="E52" s="130">
        <v>144813.53</v>
      </c>
      <c r="F52" s="130">
        <f>'CD Ratio_2'!F52+'CD Ratio_2'!G52+'CD Ratio_2'!H52</f>
        <v>158755.70000000001</v>
      </c>
      <c r="G52" s="130"/>
      <c r="H52" s="131">
        <f t="shared" si="0"/>
        <v>299.0903998886364</v>
      </c>
      <c r="I52" s="131">
        <f t="shared" si="1"/>
        <v>294.24754198599493</v>
      </c>
      <c r="J52" s="131">
        <f t="shared" si="2"/>
        <v>294.24754198599493</v>
      </c>
    </row>
    <row r="53" spans="1:12" ht="13.5" customHeight="1" x14ac:dyDescent="0.2">
      <c r="A53" s="132">
        <v>43</v>
      </c>
      <c r="B53" s="121" t="s">
        <v>1012</v>
      </c>
      <c r="C53" s="130">
        <v>13069.630000000001</v>
      </c>
      <c r="D53" s="130">
        <f>'CD Ratio_2'!C53+'CD Ratio_2'!D53+'CD Ratio_2'!E53</f>
        <v>13496.849999999999</v>
      </c>
      <c r="E53" s="130">
        <v>44473.130000000005</v>
      </c>
      <c r="F53" s="130">
        <f>'CD Ratio_2'!F53+'CD Ratio_2'!G53+'CD Ratio_2'!H53</f>
        <v>44500.06</v>
      </c>
      <c r="G53" s="130"/>
      <c r="H53" s="131">
        <f t="shared" si="0"/>
        <v>340.27841645096305</v>
      </c>
      <c r="I53" s="131">
        <f t="shared" si="1"/>
        <v>329.70700570873947</v>
      </c>
      <c r="J53" s="131">
        <f t="shared" si="2"/>
        <v>329.70700570873947</v>
      </c>
    </row>
    <row r="54" spans="1:12" ht="13.5" customHeight="1" x14ac:dyDescent="0.2">
      <c r="A54" s="112">
        <v>43</v>
      </c>
      <c r="B54" s="121" t="s">
        <v>53</v>
      </c>
      <c r="C54" s="134">
        <v>6400.590000000002</v>
      </c>
      <c r="D54" s="130">
        <f>'CD Ratio_2'!C54+'CD Ratio_2'!D54+'CD Ratio_2'!E54</f>
        <v>6818.3899999999976</v>
      </c>
      <c r="E54" s="134">
        <v>45445.039999999994</v>
      </c>
      <c r="F54" s="130">
        <f>'CD Ratio_2'!F54+'CD Ratio_2'!G54+'CD Ratio_2'!H54</f>
        <v>47772.160000000003</v>
      </c>
      <c r="G54" s="130"/>
      <c r="H54" s="131">
        <f t="shared" si="0"/>
        <v>710.013295649307</v>
      </c>
      <c r="I54" s="131">
        <f t="shared" si="1"/>
        <v>700.63695388500832</v>
      </c>
      <c r="J54" s="131">
        <f t="shared" si="2"/>
        <v>700.63695388500832</v>
      </c>
    </row>
    <row r="55" spans="1:12" ht="13.5" customHeight="1" x14ac:dyDescent="0.2">
      <c r="A55" s="132">
        <v>44</v>
      </c>
      <c r="B55" s="121" t="s">
        <v>54</v>
      </c>
      <c r="C55" s="130">
        <v>20702.87</v>
      </c>
      <c r="D55" s="130">
        <f>'CD Ratio_2'!C55+'CD Ratio_2'!D55+'CD Ratio_2'!E55</f>
        <v>23862.1</v>
      </c>
      <c r="E55" s="130">
        <v>38269.32</v>
      </c>
      <c r="F55" s="130">
        <f>'CD Ratio_2'!F55+'CD Ratio_2'!G55+'CD Ratio_2'!H55</f>
        <v>38935.33</v>
      </c>
      <c r="G55" s="130"/>
      <c r="H55" s="131">
        <f t="shared" si="0"/>
        <v>184.85031302423286</v>
      </c>
      <c r="I55" s="131">
        <f t="shared" si="1"/>
        <v>163.16807824960924</v>
      </c>
      <c r="J55" s="131">
        <f t="shared" si="2"/>
        <v>163.16807824960921</v>
      </c>
    </row>
    <row r="56" spans="1:12" ht="13.5" customHeight="1" x14ac:dyDescent="0.2">
      <c r="A56" s="132">
        <v>45</v>
      </c>
      <c r="B56" s="121" t="s">
        <v>55</v>
      </c>
      <c r="C56" s="134">
        <v>32557.460000000006</v>
      </c>
      <c r="D56" s="130">
        <f>'CD Ratio_2'!C56+'CD Ratio_2'!D56+'CD Ratio_2'!E56</f>
        <v>33722.649999999994</v>
      </c>
      <c r="E56" s="130">
        <v>46220.369999999995</v>
      </c>
      <c r="F56" s="130">
        <f>'CD Ratio_2'!F56+'CD Ratio_2'!G56+'CD Ratio_2'!H56</f>
        <v>47422.799999999996</v>
      </c>
      <c r="G56" s="130"/>
      <c r="H56" s="131">
        <f t="shared" si="0"/>
        <v>141.96552802337769</v>
      </c>
      <c r="I56" s="131">
        <f t="shared" si="1"/>
        <v>140.62595911056812</v>
      </c>
      <c r="J56" s="131">
        <f t="shared" si="2"/>
        <v>140.62595911056815</v>
      </c>
    </row>
    <row r="57" spans="1:12" s="151" customFormat="1" ht="13.5" customHeight="1" x14ac:dyDescent="0.2">
      <c r="A57" s="136"/>
      <c r="B57" s="122" t="s">
        <v>56</v>
      </c>
      <c r="C57" s="133">
        <v>554058.03</v>
      </c>
      <c r="D57" s="137">
        <f>'CD Ratio_2'!C57+'CD Ratio_2'!D57+'CD Ratio_2'!E57</f>
        <v>630263.39999999991</v>
      </c>
      <c r="E57" s="133">
        <v>1579766.2000000002</v>
      </c>
      <c r="F57" s="130">
        <f>'CD Ratio_2'!F57+'CD Ratio_2'!G57+'CD Ratio_2'!H57</f>
        <v>1596054.5699999996</v>
      </c>
      <c r="G57" s="133">
        <f t="shared" ref="G57" si="6">SUM(G48:G56)</f>
        <v>0</v>
      </c>
      <c r="H57" s="131">
        <f t="shared" si="0"/>
        <v>285.12648756304463</v>
      </c>
      <c r="I57" s="131">
        <f t="shared" si="1"/>
        <v>253.23611842286891</v>
      </c>
      <c r="J57" s="131">
        <f t="shared" si="2"/>
        <v>253.23611842286891</v>
      </c>
    </row>
    <row r="58" spans="1:12" s="151" customFormat="1" ht="13.5" customHeight="1" x14ac:dyDescent="0.2">
      <c r="A58" s="136">
        <v>46</v>
      </c>
      <c r="B58" s="316" t="s">
        <v>57</v>
      </c>
      <c r="C58" s="133">
        <v>25482.539999999997</v>
      </c>
      <c r="D58" s="130">
        <f>'CD Ratio_2'!C58+'CD Ratio_2'!D58+'CD Ratio_2'!E58</f>
        <v>34852.53</v>
      </c>
      <c r="E58" s="133">
        <v>0</v>
      </c>
      <c r="F58" s="130">
        <f>'CD Ratio_2'!F58+'CD Ratio_2'!G58+'CD Ratio_2'!H58</f>
        <v>0</v>
      </c>
      <c r="G58" s="133"/>
      <c r="H58" s="131">
        <f t="shared" si="0"/>
        <v>0</v>
      </c>
      <c r="I58" s="131">
        <f t="shared" si="1"/>
        <v>0</v>
      </c>
      <c r="J58" s="131">
        <f t="shared" si="2"/>
        <v>0</v>
      </c>
    </row>
    <row r="59" spans="1:12" s="151" customFormat="1" ht="23.25" customHeight="1" x14ac:dyDescent="0.2">
      <c r="A59" s="136"/>
      <c r="B59" s="342" t="s">
        <v>58</v>
      </c>
      <c r="C59" s="133">
        <v>23762.850000000002</v>
      </c>
      <c r="D59" s="133">
        <f t="shared" ref="D59:I59" si="7">D58</f>
        <v>34852.53</v>
      </c>
      <c r="E59" s="133">
        <v>0</v>
      </c>
      <c r="F59" s="133">
        <f t="shared" si="7"/>
        <v>0</v>
      </c>
      <c r="G59" s="133">
        <f t="shared" si="7"/>
        <v>0</v>
      </c>
      <c r="H59" s="131">
        <f t="shared" si="0"/>
        <v>0</v>
      </c>
      <c r="I59" s="133">
        <f t="shared" si="7"/>
        <v>0</v>
      </c>
      <c r="J59" s="131">
        <f t="shared" si="2"/>
        <v>0</v>
      </c>
    </row>
    <row r="60" spans="1:12" s="151" customFormat="1" ht="13.5" customHeight="1" x14ac:dyDescent="0.2">
      <c r="A60" s="136"/>
      <c r="B60" s="122" t="s">
        <v>6</v>
      </c>
      <c r="C60" s="133">
        <f t="shared" ref="C60:G60" si="8">C57+C47+C45+C42+C59</f>
        <v>58411070.190000013</v>
      </c>
      <c r="D60" s="133">
        <f t="shared" si="8"/>
        <v>62585884.030000001</v>
      </c>
      <c r="E60" s="133">
        <v>45856149.059999995</v>
      </c>
      <c r="F60" s="133">
        <f t="shared" si="8"/>
        <v>49202115.940000005</v>
      </c>
      <c r="G60" s="339">
        <f t="shared" si="8"/>
        <v>2775907</v>
      </c>
      <c r="H60" s="341">
        <f t="shared" si="0"/>
        <v>78.505921755651343</v>
      </c>
      <c r="I60" s="340">
        <f t="shared" si="1"/>
        <v>78.615356645622185</v>
      </c>
      <c r="J60" s="131">
        <f t="shared" si="2"/>
        <v>83.05071302513646</v>
      </c>
    </row>
    <row r="61" spans="1:12" ht="13.5" customHeight="1" x14ac:dyDescent="0.2">
      <c r="A61" s="146"/>
      <c r="B61" s="139"/>
      <c r="C61" s="147"/>
      <c r="D61" s="147"/>
      <c r="E61" s="147" t="s">
        <v>1044</v>
      </c>
      <c r="F61" s="147"/>
      <c r="G61" s="147"/>
      <c r="H61" s="338"/>
      <c r="I61" s="148"/>
      <c r="J61" s="139"/>
    </row>
    <row r="62" spans="1:12" ht="18" customHeight="1" x14ac:dyDescent="0.2">
      <c r="A62" s="146"/>
      <c r="B62" s="139"/>
      <c r="C62" s="142"/>
      <c r="D62" s="142"/>
      <c r="E62" s="142"/>
      <c r="F62" s="143"/>
      <c r="G62" s="143"/>
      <c r="H62" s="139"/>
      <c r="I62" s="139"/>
      <c r="J62" s="139"/>
    </row>
    <row r="63" spans="1:12" ht="18" customHeight="1" x14ac:dyDescent="0.2">
      <c r="A63" s="146"/>
      <c r="B63" s="139"/>
      <c r="C63" s="142"/>
      <c r="D63" s="360">
        <f>D10*100/D60</f>
        <v>6.7806057160841879</v>
      </c>
      <c r="E63" s="360">
        <f t="shared" ref="E63:L63" si="9">E10*100/E60</f>
        <v>4.3520056544407977</v>
      </c>
      <c r="F63" s="360">
        <f t="shared" si="9"/>
        <v>4.2009063645159976</v>
      </c>
      <c r="G63" s="360">
        <f t="shared" si="9"/>
        <v>0</v>
      </c>
      <c r="H63" s="360">
        <f t="shared" si="9"/>
        <v>61.205199439459307</v>
      </c>
      <c r="I63" s="360">
        <f t="shared" si="9"/>
        <v>61.954735910260666</v>
      </c>
      <c r="J63" s="360">
        <f t="shared" si="9"/>
        <v>58.646018583805834</v>
      </c>
      <c r="K63" s="360" t="e">
        <f t="shared" si="9"/>
        <v>#DIV/0!</v>
      </c>
      <c r="L63" s="360" t="e">
        <f t="shared" si="9"/>
        <v>#DIV/0!</v>
      </c>
    </row>
    <row r="64" spans="1:12" ht="18" customHeight="1" x14ac:dyDescent="0.2">
      <c r="A64" s="146"/>
      <c r="B64" s="139"/>
      <c r="C64" s="142"/>
      <c r="D64" s="142"/>
      <c r="E64" s="142"/>
      <c r="F64" s="143"/>
      <c r="G64" s="143"/>
      <c r="H64" s="139"/>
      <c r="I64" s="139"/>
      <c r="J64" s="139"/>
    </row>
    <row r="65" spans="1:10" ht="18" customHeight="1" x14ac:dyDescent="0.2">
      <c r="A65" s="146"/>
      <c r="B65" s="139"/>
      <c r="C65" s="142"/>
      <c r="D65" s="142"/>
      <c r="E65" s="142"/>
      <c r="F65" s="143"/>
      <c r="G65" s="143"/>
      <c r="H65" s="139"/>
      <c r="I65" s="139"/>
      <c r="J65" s="139"/>
    </row>
    <row r="66" spans="1:10" ht="18" customHeight="1" x14ac:dyDescent="0.2">
      <c r="A66" s="146"/>
      <c r="B66" s="139"/>
      <c r="C66" s="142"/>
      <c r="D66" s="142"/>
      <c r="E66" s="142"/>
      <c r="F66" s="143"/>
      <c r="G66" s="143"/>
      <c r="H66" s="139">
        <f>(D10+F10)*100/(D60+F60)</f>
        <v>5.6451827134339609</v>
      </c>
      <c r="I66" s="139"/>
      <c r="J66" s="139"/>
    </row>
    <row r="67" spans="1:10" ht="18" customHeight="1" x14ac:dyDescent="0.2">
      <c r="A67" s="146"/>
      <c r="B67" s="139"/>
      <c r="C67" s="142"/>
      <c r="D67" s="142"/>
      <c r="E67" s="142"/>
      <c r="F67" s="143"/>
      <c r="G67" s="143"/>
      <c r="H67" s="139"/>
      <c r="I67" s="139"/>
      <c r="J67" s="139"/>
    </row>
    <row r="68" spans="1:10" ht="18" customHeight="1" x14ac:dyDescent="0.2">
      <c r="A68" s="146"/>
      <c r="B68" s="139"/>
      <c r="C68" s="142"/>
      <c r="D68" s="142"/>
      <c r="E68" s="142"/>
      <c r="F68" s="143"/>
      <c r="G68" s="143"/>
      <c r="H68" s="139"/>
      <c r="I68" s="139"/>
      <c r="J68" s="139"/>
    </row>
    <row r="69" spans="1:10" ht="18" customHeight="1" x14ac:dyDescent="0.2">
      <c r="A69" s="146"/>
      <c r="B69" s="139"/>
      <c r="C69" s="142"/>
      <c r="D69" s="142"/>
      <c r="E69" s="142"/>
      <c r="F69" s="143"/>
      <c r="G69" s="143"/>
      <c r="H69" s="139"/>
      <c r="I69" s="139"/>
      <c r="J69" s="139"/>
    </row>
    <row r="70" spans="1:10" ht="18" customHeight="1" x14ac:dyDescent="0.2">
      <c r="A70" s="146"/>
      <c r="B70" s="139"/>
      <c r="C70" s="142"/>
      <c r="D70" s="142"/>
      <c r="E70" s="142"/>
      <c r="F70" s="143"/>
      <c r="G70" s="143"/>
      <c r="H70" s="139"/>
      <c r="I70" s="139"/>
      <c r="J70" s="139"/>
    </row>
    <row r="71" spans="1:10" ht="18" customHeight="1" x14ac:dyDescent="0.2">
      <c r="A71" s="146"/>
      <c r="B71" s="139"/>
      <c r="C71" s="142"/>
      <c r="D71" s="142"/>
      <c r="E71" s="142"/>
      <c r="F71" s="143"/>
      <c r="G71" s="143"/>
      <c r="H71" s="139"/>
      <c r="I71" s="139"/>
      <c r="J71" s="139"/>
    </row>
    <row r="72" spans="1:10" ht="18" customHeight="1" x14ac:dyDescent="0.2">
      <c r="A72" s="146"/>
      <c r="B72" s="139"/>
      <c r="C72" s="142"/>
      <c r="D72" s="142"/>
      <c r="E72" s="142"/>
      <c r="F72" s="143"/>
      <c r="G72" s="143"/>
      <c r="H72" s="139"/>
      <c r="I72" s="139"/>
      <c r="J72" s="139"/>
    </row>
    <row r="73" spans="1:10" ht="18" customHeight="1" x14ac:dyDescent="0.2">
      <c r="A73" s="146"/>
      <c r="B73" s="139"/>
      <c r="C73" s="142"/>
      <c r="D73" s="142"/>
      <c r="E73" s="142"/>
      <c r="F73" s="143"/>
      <c r="G73" s="143"/>
      <c r="H73" s="139"/>
      <c r="I73" s="139"/>
      <c r="J73" s="139"/>
    </row>
    <row r="74" spans="1:10" ht="18" customHeight="1" x14ac:dyDescent="0.2">
      <c r="A74" s="146"/>
      <c r="B74" s="139"/>
      <c r="C74" s="142"/>
      <c r="D74" s="142"/>
      <c r="E74" s="142"/>
      <c r="F74" s="143"/>
      <c r="G74" s="143"/>
      <c r="H74" s="139"/>
      <c r="I74" s="139"/>
      <c r="J74" s="139"/>
    </row>
    <row r="75" spans="1:10" ht="18" customHeight="1" x14ac:dyDescent="0.2">
      <c r="A75" s="146"/>
      <c r="B75" s="139"/>
      <c r="C75" s="142"/>
      <c r="D75" s="142"/>
      <c r="E75" s="142"/>
      <c r="F75" s="143"/>
      <c r="G75" s="143"/>
      <c r="H75" s="139"/>
      <c r="I75" s="139"/>
      <c r="J75" s="139"/>
    </row>
    <row r="76" spans="1:10" ht="18" customHeight="1" x14ac:dyDescent="0.2">
      <c r="A76" s="146"/>
      <c r="B76" s="139"/>
      <c r="C76" s="142"/>
      <c r="D76" s="142"/>
      <c r="E76" s="142"/>
      <c r="F76" s="143"/>
      <c r="G76" s="143"/>
      <c r="H76" s="139"/>
      <c r="I76" s="139"/>
      <c r="J76" s="139"/>
    </row>
    <row r="77" spans="1:10" ht="18" customHeight="1" x14ac:dyDescent="0.2">
      <c r="A77" s="146"/>
      <c r="B77" s="139"/>
      <c r="C77" s="142"/>
      <c r="D77" s="142"/>
      <c r="E77" s="142"/>
      <c r="F77" s="143"/>
      <c r="G77" s="143"/>
      <c r="H77" s="139"/>
      <c r="I77" s="139"/>
      <c r="J77" s="139"/>
    </row>
    <row r="78" spans="1:10" ht="18" customHeight="1" x14ac:dyDescent="0.2">
      <c r="A78" s="146"/>
      <c r="B78" s="139"/>
      <c r="C78" s="142"/>
      <c r="D78" s="142"/>
      <c r="E78" s="142"/>
      <c r="F78" s="143"/>
      <c r="G78" s="143"/>
      <c r="H78" s="139"/>
      <c r="I78" s="139"/>
      <c r="J78" s="139"/>
    </row>
    <row r="79" spans="1:10" ht="18" customHeight="1" x14ac:dyDescent="0.2">
      <c r="A79" s="146"/>
      <c r="B79" s="139"/>
      <c r="C79" s="142"/>
      <c r="D79" s="142"/>
      <c r="E79" s="142"/>
      <c r="F79" s="143"/>
      <c r="G79" s="143"/>
      <c r="H79" s="139"/>
      <c r="I79" s="139"/>
      <c r="J79" s="139"/>
    </row>
    <row r="80" spans="1:10" ht="18" customHeight="1" x14ac:dyDescent="0.2">
      <c r="A80" s="146"/>
      <c r="B80" s="139"/>
      <c r="C80" s="142"/>
      <c r="D80" s="142"/>
      <c r="E80" s="142"/>
      <c r="F80" s="143"/>
      <c r="G80" s="143"/>
      <c r="H80" s="139"/>
      <c r="I80" s="139"/>
      <c r="J80" s="139"/>
    </row>
    <row r="81" spans="1:10" ht="18" customHeight="1" x14ac:dyDescent="0.2">
      <c r="A81" s="146"/>
      <c r="B81" s="139"/>
      <c r="C81" s="142"/>
      <c r="D81" s="142"/>
      <c r="E81" s="142"/>
      <c r="F81" s="143"/>
      <c r="G81" s="143"/>
      <c r="H81" s="139"/>
      <c r="I81" s="139"/>
      <c r="J81" s="139"/>
    </row>
    <row r="82" spans="1:10" ht="18" customHeight="1" x14ac:dyDescent="0.2">
      <c r="A82" s="146"/>
      <c r="B82" s="139"/>
      <c r="C82" s="142"/>
      <c r="D82" s="142"/>
      <c r="E82" s="142"/>
      <c r="F82" s="143"/>
      <c r="G82" s="143"/>
      <c r="H82" s="139"/>
      <c r="I82" s="139"/>
      <c r="J82" s="139"/>
    </row>
    <row r="83" spans="1:10" ht="18" customHeight="1" x14ac:dyDescent="0.2">
      <c r="A83" s="146"/>
      <c r="B83" s="139"/>
      <c r="C83" s="142"/>
      <c r="D83" s="142"/>
      <c r="E83" s="142"/>
      <c r="F83" s="143"/>
      <c r="G83" s="143"/>
      <c r="H83" s="139"/>
      <c r="I83" s="139"/>
      <c r="J83" s="139"/>
    </row>
    <row r="84" spans="1:10" ht="18" customHeight="1" x14ac:dyDescent="0.2">
      <c r="A84" s="146"/>
      <c r="B84" s="139"/>
      <c r="C84" s="142"/>
      <c r="D84" s="142"/>
      <c r="E84" s="142"/>
      <c r="F84" s="143"/>
      <c r="G84" s="143"/>
      <c r="H84" s="139"/>
      <c r="I84" s="139"/>
      <c r="J84" s="139"/>
    </row>
    <row r="85" spans="1:10" ht="18" customHeight="1" x14ac:dyDescent="0.2">
      <c r="A85" s="146"/>
      <c r="B85" s="139"/>
      <c r="C85" s="142"/>
      <c r="D85" s="142"/>
      <c r="E85" s="142"/>
      <c r="F85" s="143"/>
      <c r="G85" s="143"/>
      <c r="H85" s="139"/>
      <c r="I85" s="139"/>
      <c r="J85" s="139"/>
    </row>
    <row r="86" spans="1:10" ht="18" customHeight="1" x14ac:dyDescent="0.2">
      <c r="A86" s="146"/>
      <c r="B86" s="139"/>
      <c r="C86" s="142"/>
      <c r="D86" s="142"/>
      <c r="E86" s="142"/>
      <c r="F86" s="143"/>
      <c r="G86" s="143"/>
      <c r="H86" s="139"/>
      <c r="I86" s="139"/>
      <c r="J86" s="139"/>
    </row>
    <row r="87" spans="1:10" ht="18" customHeight="1" x14ac:dyDescent="0.2">
      <c r="A87" s="146"/>
      <c r="B87" s="139"/>
      <c r="C87" s="142"/>
      <c r="D87" s="142"/>
      <c r="E87" s="142"/>
      <c r="F87" s="143"/>
      <c r="G87" s="143"/>
      <c r="H87" s="139"/>
      <c r="I87" s="139"/>
      <c r="J87" s="139"/>
    </row>
    <row r="88" spans="1:10" ht="18" customHeight="1" x14ac:dyDescent="0.2">
      <c r="A88" s="146"/>
      <c r="B88" s="139"/>
      <c r="C88" s="142"/>
      <c r="D88" s="142"/>
      <c r="E88" s="142"/>
      <c r="F88" s="143"/>
      <c r="G88" s="143"/>
      <c r="H88" s="139"/>
      <c r="I88" s="139"/>
      <c r="J88" s="139"/>
    </row>
    <row r="89" spans="1:10" ht="18" customHeight="1" x14ac:dyDescent="0.2">
      <c r="A89" s="146"/>
      <c r="B89" s="139"/>
      <c r="C89" s="142"/>
      <c r="D89" s="142"/>
      <c r="E89" s="142"/>
      <c r="F89" s="143"/>
      <c r="G89" s="143"/>
      <c r="H89" s="139"/>
      <c r="I89" s="139"/>
      <c r="J89" s="139"/>
    </row>
    <row r="90" spans="1:10" ht="18" customHeight="1" x14ac:dyDescent="0.2">
      <c r="A90" s="146"/>
      <c r="B90" s="139"/>
      <c r="C90" s="142"/>
      <c r="D90" s="142"/>
      <c r="E90" s="142"/>
      <c r="F90" s="143"/>
      <c r="G90" s="143"/>
      <c r="H90" s="139"/>
      <c r="I90" s="139"/>
      <c r="J90" s="139"/>
    </row>
    <row r="91" spans="1:10" ht="18" customHeight="1" x14ac:dyDescent="0.2">
      <c r="A91" s="146"/>
      <c r="B91" s="139"/>
      <c r="C91" s="142"/>
      <c r="D91" s="142"/>
      <c r="E91" s="142"/>
      <c r="F91" s="143"/>
      <c r="G91" s="143"/>
      <c r="H91" s="139"/>
      <c r="I91" s="139"/>
      <c r="J91" s="139"/>
    </row>
    <row r="92" spans="1:10" ht="18" customHeight="1" x14ac:dyDescent="0.2">
      <c r="A92" s="146"/>
      <c r="B92" s="139"/>
      <c r="C92" s="142"/>
      <c r="D92" s="142"/>
      <c r="E92" s="142"/>
      <c r="F92" s="143"/>
      <c r="G92" s="143"/>
      <c r="H92" s="139"/>
      <c r="I92" s="139"/>
      <c r="J92" s="139"/>
    </row>
    <row r="93" spans="1:10" ht="18" customHeight="1" x14ac:dyDescent="0.2">
      <c r="A93" s="146"/>
      <c r="B93" s="139"/>
      <c r="C93" s="142"/>
      <c r="D93" s="142"/>
      <c r="E93" s="142"/>
      <c r="F93" s="143"/>
      <c r="G93" s="143"/>
      <c r="H93" s="139"/>
      <c r="I93" s="139"/>
      <c r="J93" s="139"/>
    </row>
    <row r="94" spans="1:10" ht="18" customHeight="1" x14ac:dyDescent="0.2">
      <c r="A94" s="146"/>
      <c r="B94" s="139"/>
      <c r="C94" s="142"/>
      <c r="D94" s="142"/>
      <c r="E94" s="142"/>
      <c r="F94" s="143"/>
      <c r="G94" s="143"/>
      <c r="H94" s="139"/>
      <c r="I94" s="139"/>
      <c r="J94" s="139"/>
    </row>
    <row r="95" spans="1:10" ht="18" customHeight="1" x14ac:dyDescent="0.2">
      <c r="A95" s="146"/>
      <c r="B95" s="139"/>
      <c r="C95" s="142"/>
      <c r="D95" s="142"/>
      <c r="E95" s="142"/>
      <c r="F95" s="143"/>
      <c r="G95" s="143"/>
      <c r="H95" s="139"/>
      <c r="I95" s="139"/>
      <c r="J95" s="139"/>
    </row>
    <row r="96" spans="1:10" ht="18" customHeight="1" x14ac:dyDescent="0.2">
      <c r="A96" s="146"/>
      <c r="B96" s="139"/>
      <c r="C96" s="142"/>
      <c r="D96" s="142"/>
      <c r="E96" s="142"/>
      <c r="F96" s="143"/>
      <c r="G96" s="143"/>
      <c r="H96" s="139"/>
      <c r="I96" s="139"/>
      <c r="J96" s="139"/>
    </row>
    <row r="97" spans="1:10" ht="18" customHeight="1" x14ac:dyDescent="0.2">
      <c r="A97" s="146"/>
      <c r="B97" s="139"/>
      <c r="C97" s="142"/>
      <c r="D97" s="142"/>
      <c r="E97" s="142"/>
      <c r="F97" s="143"/>
      <c r="G97" s="143"/>
      <c r="H97" s="139"/>
      <c r="I97" s="139"/>
      <c r="J97" s="139"/>
    </row>
  </sheetData>
  <mergeCells count="8">
    <mergeCell ref="A1:J1"/>
    <mergeCell ref="A2:J2"/>
    <mergeCell ref="A4:A5"/>
    <mergeCell ref="E4:G4"/>
    <mergeCell ref="B4:B5"/>
    <mergeCell ref="C4:D4"/>
    <mergeCell ref="H3:J3"/>
    <mergeCell ref="H4:J4"/>
  </mergeCells>
  <pageMargins left="1" right="0.25" top="0.5" bottom="0.5" header="0" footer="0"/>
  <pageSetup scale="76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14.42578125" defaultRowHeight="15" customHeight="1" x14ac:dyDescent="0.2"/>
  <cols>
    <col min="1" max="1" width="4.140625" customWidth="1"/>
    <col min="2" max="2" width="30.140625" customWidth="1"/>
    <col min="3" max="4" width="10" customWidth="1"/>
    <col min="5" max="5" width="9.5703125" customWidth="1"/>
    <col min="6" max="6" width="9.140625" customWidth="1"/>
    <col min="7" max="7" width="8.42578125" customWidth="1"/>
    <col min="8" max="8" width="9.140625" customWidth="1"/>
    <col min="9" max="9" width="8" customWidth="1"/>
    <col min="10" max="10" width="9.140625" customWidth="1"/>
    <col min="11" max="11" width="18.42578125" customWidth="1"/>
  </cols>
  <sheetData>
    <row r="1" spans="1:11" ht="12.75" customHeight="1" x14ac:dyDescent="0.2">
      <c r="A1" s="493" t="s">
        <v>845</v>
      </c>
      <c r="B1" s="490"/>
      <c r="C1" s="490"/>
      <c r="D1" s="490"/>
      <c r="E1" s="490"/>
      <c r="F1" s="490"/>
      <c r="G1" s="490"/>
      <c r="H1" s="490"/>
      <c r="I1" s="490"/>
      <c r="J1" s="490"/>
      <c r="K1" s="2"/>
    </row>
    <row r="2" spans="1:11" ht="12.75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2"/>
    </row>
    <row r="3" spans="1:11" ht="12.75" customHeight="1" x14ac:dyDescent="0.2">
      <c r="A3" s="1" t="s">
        <v>846</v>
      </c>
      <c r="B3" s="1"/>
      <c r="C3" s="2"/>
      <c r="D3" s="8"/>
      <c r="E3" s="2"/>
      <c r="F3" s="8"/>
      <c r="G3" s="2"/>
      <c r="H3" s="494" t="s">
        <v>847</v>
      </c>
      <c r="I3" s="490"/>
      <c r="J3" s="490"/>
      <c r="K3" s="2"/>
    </row>
    <row r="4" spans="1:11" ht="12.75" customHeight="1" x14ac:dyDescent="0.2">
      <c r="A4" s="495" t="s">
        <v>1</v>
      </c>
      <c r="B4" s="497" t="s">
        <v>79</v>
      </c>
      <c r="C4" s="474" t="s">
        <v>848</v>
      </c>
      <c r="D4" s="476"/>
      <c r="E4" s="474" t="s">
        <v>849</v>
      </c>
      <c r="F4" s="476"/>
      <c r="G4" s="474" t="s">
        <v>850</v>
      </c>
      <c r="H4" s="476"/>
      <c r="I4" s="474" t="s">
        <v>75</v>
      </c>
      <c r="J4" s="476"/>
      <c r="K4" s="2"/>
    </row>
    <row r="5" spans="1:11" ht="19.5" customHeight="1" x14ac:dyDescent="0.2">
      <c r="A5" s="496"/>
      <c r="B5" s="496"/>
      <c r="C5" s="34" t="s">
        <v>851</v>
      </c>
      <c r="D5" s="24" t="s">
        <v>126</v>
      </c>
      <c r="E5" s="34" t="s">
        <v>851</v>
      </c>
      <c r="F5" s="24" t="s">
        <v>126</v>
      </c>
      <c r="G5" s="34" t="s">
        <v>851</v>
      </c>
      <c r="H5" s="24" t="s">
        <v>126</v>
      </c>
      <c r="I5" s="34" t="s">
        <v>851</v>
      </c>
      <c r="J5" s="24" t="s">
        <v>126</v>
      </c>
      <c r="K5" s="2"/>
    </row>
    <row r="6" spans="1:11" ht="12.75" customHeight="1" x14ac:dyDescent="0.2">
      <c r="A6" s="498" t="s">
        <v>852</v>
      </c>
      <c r="B6" s="499"/>
      <c r="C6" s="499"/>
      <c r="D6" s="499"/>
      <c r="E6" s="499"/>
      <c r="F6" s="499"/>
      <c r="G6" s="499"/>
      <c r="H6" s="499"/>
      <c r="I6" s="499"/>
      <c r="J6" s="500"/>
      <c r="K6" s="2"/>
    </row>
    <row r="7" spans="1:11" ht="12.75" customHeight="1" x14ac:dyDescent="0.2">
      <c r="A7" s="51">
        <v>1</v>
      </c>
      <c r="B7" s="52" t="s">
        <v>7</v>
      </c>
      <c r="C7" s="53">
        <v>2220</v>
      </c>
      <c r="D7" s="53">
        <v>4.93</v>
      </c>
      <c r="E7" s="53">
        <v>3805</v>
      </c>
      <c r="F7" s="53">
        <v>109.67</v>
      </c>
      <c r="G7" s="53">
        <v>2860</v>
      </c>
      <c r="H7" s="53">
        <v>245.02</v>
      </c>
      <c r="I7" s="53">
        <f t="shared" ref="I7:J7" si="0">C7+E7+G7</f>
        <v>8885</v>
      </c>
      <c r="J7" s="53">
        <f t="shared" si="0"/>
        <v>359.62</v>
      </c>
      <c r="K7" s="2"/>
    </row>
    <row r="8" spans="1:11" ht="12.75" customHeight="1" x14ac:dyDescent="0.2">
      <c r="A8" s="51">
        <v>2</v>
      </c>
      <c r="B8" s="52" t="s">
        <v>8</v>
      </c>
      <c r="C8" s="53">
        <v>92213</v>
      </c>
      <c r="D8" s="53">
        <v>84.53</v>
      </c>
      <c r="E8" s="53">
        <v>21286</v>
      </c>
      <c r="F8" s="53">
        <v>326.88</v>
      </c>
      <c r="G8" s="53">
        <v>2731</v>
      </c>
      <c r="H8" s="53">
        <v>143.85</v>
      </c>
      <c r="I8" s="53">
        <f t="shared" ref="I8:J8" si="1">C8+E8+G8</f>
        <v>116230</v>
      </c>
      <c r="J8" s="53">
        <f t="shared" si="1"/>
        <v>555.26</v>
      </c>
      <c r="K8" s="2"/>
    </row>
    <row r="9" spans="1:11" ht="12.75" customHeight="1" x14ac:dyDescent="0.2">
      <c r="A9" s="51">
        <v>3</v>
      </c>
      <c r="B9" s="52" t="s">
        <v>9</v>
      </c>
      <c r="C9" s="53">
        <v>54047</v>
      </c>
      <c r="D9" s="53">
        <v>131.22</v>
      </c>
      <c r="E9" s="53">
        <v>4123</v>
      </c>
      <c r="F9" s="53">
        <v>63.77</v>
      </c>
      <c r="G9" s="53">
        <v>358</v>
      </c>
      <c r="H9" s="53">
        <v>27.53</v>
      </c>
      <c r="I9" s="53">
        <f t="shared" ref="I9:J9" si="2">C9+E9+G9</f>
        <v>58528</v>
      </c>
      <c r="J9" s="53">
        <f t="shared" si="2"/>
        <v>222.52</v>
      </c>
      <c r="K9" s="2"/>
    </row>
    <row r="10" spans="1:11" ht="12.75" customHeight="1" x14ac:dyDescent="0.2">
      <c r="A10" s="51">
        <v>4</v>
      </c>
      <c r="B10" s="52" t="s">
        <v>10</v>
      </c>
      <c r="C10" s="53">
        <v>27928</v>
      </c>
      <c r="D10" s="53">
        <v>36.78</v>
      </c>
      <c r="E10" s="53">
        <v>7477</v>
      </c>
      <c r="F10" s="53">
        <v>186.67</v>
      </c>
      <c r="G10" s="53">
        <v>2164</v>
      </c>
      <c r="H10" s="53">
        <v>177.23</v>
      </c>
      <c r="I10" s="53">
        <f t="shared" ref="I10:J10" si="3">C10+E10+G10</f>
        <v>37569</v>
      </c>
      <c r="J10" s="53">
        <f t="shared" si="3"/>
        <v>400.67999999999995</v>
      </c>
      <c r="K10" s="2"/>
    </row>
    <row r="11" spans="1:11" ht="12.75" customHeight="1" x14ac:dyDescent="0.2">
      <c r="A11" s="51">
        <v>5</v>
      </c>
      <c r="B11" s="52" t="s">
        <v>11</v>
      </c>
      <c r="C11" s="53">
        <v>70805</v>
      </c>
      <c r="D11" s="53">
        <v>64.540000000000006</v>
      </c>
      <c r="E11" s="53">
        <v>15787</v>
      </c>
      <c r="F11" s="53">
        <v>262.99</v>
      </c>
      <c r="G11" s="53">
        <v>3361</v>
      </c>
      <c r="H11" s="53">
        <v>233.65</v>
      </c>
      <c r="I11" s="53">
        <f t="shared" ref="I11:J11" si="4">C11+E11+G11</f>
        <v>89953</v>
      </c>
      <c r="J11" s="53">
        <f t="shared" si="4"/>
        <v>561.18000000000006</v>
      </c>
      <c r="K11" s="2"/>
    </row>
    <row r="12" spans="1:11" ht="12.75" customHeight="1" x14ac:dyDescent="0.2">
      <c r="A12" s="51">
        <v>6</v>
      </c>
      <c r="B12" s="52" t="s">
        <v>12</v>
      </c>
      <c r="C12" s="53">
        <v>42466</v>
      </c>
      <c r="D12" s="53">
        <v>98.42</v>
      </c>
      <c r="E12" s="53">
        <v>2805</v>
      </c>
      <c r="F12" s="53">
        <v>44.01</v>
      </c>
      <c r="G12" s="53">
        <v>283</v>
      </c>
      <c r="H12" s="53">
        <v>19.46</v>
      </c>
      <c r="I12" s="53">
        <f t="shared" ref="I12:J12" si="5">C12+E12+G12</f>
        <v>45554</v>
      </c>
      <c r="J12" s="53">
        <f t="shared" si="5"/>
        <v>161.89000000000001</v>
      </c>
      <c r="K12" s="2"/>
    </row>
    <row r="13" spans="1:11" ht="12.75" customHeight="1" x14ac:dyDescent="0.2">
      <c r="A13" s="51">
        <v>7</v>
      </c>
      <c r="B13" s="52" t="s">
        <v>13</v>
      </c>
      <c r="C13" s="53">
        <v>3103</v>
      </c>
      <c r="D13" s="53">
        <v>3.53</v>
      </c>
      <c r="E13" s="53">
        <v>692</v>
      </c>
      <c r="F13" s="53">
        <v>13.96</v>
      </c>
      <c r="G13" s="53">
        <v>101</v>
      </c>
      <c r="H13" s="53">
        <v>7.47</v>
      </c>
      <c r="I13" s="53">
        <f t="shared" ref="I13:J13" si="6">C13+E13+G13</f>
        <v>3896</v>
      </c>
      <c r="J13" s="53">
        <f t="shared" si="6"/>
        <v>24.96</v>
      </c>
      <c r="K13" s="2"/>
    </row>
    <row r="14" spans="1:11" ht="12.75" customHeight="1" x14ac:dyDescent="0.2">
      <c r="A14" s="51">
        <v>8</v>
      </c>
      <c r="B14" s="52" t="s">
        <v>200</v>
      </c>
      <c r="C14" s="53">
        <v>6429</v>
      </c>
      <c r="D14" s="53">
        <v>2.97</v>
      </c>
      <c r="E14" s="53">
        <v>648</v>
      </c>
      <c r="F14" s="53">
        <v>12.03</v>
      </c>
      <c r="G14" s="53">
        <v>119</v>
      </c>
      <c r="H14" s="53">
        <v>9.09</v>
      </c>
      <c r="I14" s="53">
        <f t="shared" ref="I14:J14" si="7">C14+E14+G14</f>
        <v>7196</v>
      </c>
      <c r="J14" s="53">
        <f t="shared" si="7"/>
        <v>24.09</v>
      </c>
      <c r="K14" s="2"/>
    </row>
    <row r="15" spans="1:11" ht="12.75" customHeight="1" x14ac:dyDescent="0.2">
      <c r="A15" s="51">
        <v>9</v>
      </c>
      <c r="B15" s="52" t="s">
        <v>14</v>
      </c>
      <c r="C15" s="53">
        <v>33999</v>
      </c>
      <c r="D15" s="53">
        <v>33.979999999999997</v>
      </c>
      <c r="E15" s="53">
        <v>6976</v>
      </c>
      <c r="F15" s="53">
        <v>108.57</v>
      </c>
      <c r="G15" s="53">
        <v>2336</v>
      </c>
      <c r="H15" s="53">
        <v>164.76</v>
      </c>
      <c r="I15" s="53">
        <f t="shared" ref="I15:J15" si="8">C15+E15+G15</f>
        <v>43311</v>
      </c>
      <c r="J15" s="53">
        <f t="shared" si="8"/>
        <v>307.30999999999995</v>
      </c>
      <c r="K15" s="2"/>
    </row>
    <row r="16" spans="1:11" ht="12.75" customHeight="1" x14ac:dyDescent="0.2">
      <c r="A16" s="51">
        <v>10</v>
      </c>
      <c r="B16" s="52" t="s">
        <v>15</v>
      </c>
      <c r="C16" s="53">
        <v>124226</v>
      </c>
      <c r="D16" s="53">
        <v>137.04</v>
      </c>
      <c r="E16" s="53">
        <v>24304</v>
      </c>
      <c r="F16" s="53">
        <v>733</v>
      </c>
      <c r="G16" s="53">
        <v>17530</v>
      </c>
      <c r="H16" s="53">
        <v>1303.2</v>
      </c>
      <c r="I16" s="53">
        <f t="shared" ref="I16:J16" si="9">C16+E16+G16</f>
        <v>166060</v>
      </c>
      <c r="J16" s="53">
        <f t="shared" si="9"/>
        <v>2173.2399999999998</v>
      </c>
      <c r="K16" s="2"/>
    </row>
    <row r="17" spans="1:11" ht="12.75" customHeight="1" x14ac:dyDescent="0.2">
      <c r="A17" s="51">
        <v>11</v>
      </c>
      <c r="B17" s="52" t="s">
        <v>16</v>
      </c>
      <c r="C17" s="53">
        <v>15275</v>
      </c>
      <c r="D17" s="53">
        <v>11.19</v>
      </c>
      <c r="E17" s="53">
        <v>2598</v>
      </c>
      <c r="F17" s="53">
        <v>38.369999999999997</v>
      </c>
      <c r="G17" s="53">
        <v>570</v>
      </c>
      <c r="H17" s="53">
        <v>41.65</v>
      </c>
      <c r="I17" s="53">
        <f t="shared" ref="I17:J17" si="10">C17+E17+G17</f>
        <v>18443</v>
      </c>
      <c r="J17" s="53">
        <f t="shared" si="10"/>
        <v>91.21</v>
      </c>
      <c r="K17" s="2"/>
    </row>
    <row r="18" spans="1:11" ht="12.75" customHeight="1" x14ac:dyDescent="0.2">
      <c r="A18" s="51">
        <v>12</v>
      </c>
      <c r="B18" s="52" t="s">
        <v>17</v>
      </c>
      <c r="C18" s="53">
        <v>32090</v>
      </c>
      <c r="D18" s="53">
        <v>25.53</v>
      </c>
      <c r="E18" s="53">
        <v>6449</v>
      </c>
      <c r="F18" s="53">
        <v>109.28</v>
      </c>
      <c r="G18" s="53">
        <v>1642</v>
      </c>
      <c r="H18" s="53">
        <v>108.5</v>
      </c>
      <c r="I18" s="53">
        <f t="shared" ref="I18:J18" si="11">C18+E18+G18</f>
        <v>40181</v>
      </c>
      <c r="J18" s="53">
        <f t="shared" si="11"/>
        <v>243.31</v>
      </c>
      <c r="K18" s="2"/>
    </row>
    <row r="19" spans="1:11" ht="12.75" customHeight="1" x14ac:dyDescent="0.2">
      <c r="A19" s="54"/>
      <c r="B19" s="55" t="s">
        <v>250</v>
      </c>
      <c r="C19" s="56">
        <f t="shared" ref="C19:J19" si="12">SUM(C7:C18)</f>
        <v>504801</v>
      </c>
      <c r="D19" s="56">
        <f t="shared" si="12"/>
        <v>634.66000000000008</v>
      </c>
      <c r="E19" s="56">
        <f t="shared" si="12"/>
        <v>96950</v>
      </c>
      <c r="F19" s="56">
        <f t="shared" si="12"/>
        <v>2009.1999999999998</v>
      </c>
      <c r="G19" s="56">
        <f t="shared" si="12"/>
        <v>34055</v>
      </c>
      <c r="H19" s="56">
        <f t="shared" si="12"/>
        <v>2481.4100000000003</v>
      </c>
      <c r="I19" s="56">
        <f t="shared" si="12"/>
        <v>635806</v>
      </c>
      <c r="J19" s="56">
        <f t="shared" si="12"/>
        <v>5125.2700000000004</v>
      </c>
      <c r="K19" s="2"/>
    </row>
    <row r="20" spans="1:11" ht="12.75" customHeight="1" x14ac:dyDescent="0.2">
      <c r="A20" s="501" t="s">
        <v>853</v>
      </c>
      <c r="B20" s="475"/>
      <c r="C20" s="475"/>
      <c r="D20" s="475"/>
      <c r="E20" s="475"/>
      <c r="F20" s="475"/>
      <c r="G20" s="475"/>
      <c r="H20" s="475"/>
      <c r="I20" s="475"/>
      <c r="J20" s="476"/>
      <c r="K20" s="2"/>
    </row>
    <row r="21" spans="1:11" ht="12.75" customHeight="1" x14ac:dyDescent="0.2">
      <c r="A21" s="51">
        <v>13</v>
      </c>
      <c r="B21" s="52" t="s">
        <v>19</v>
      </c>
      <c r="C21" s="53">
        <v>43586</v>
      </c>
      <c r="D21" s="53">
        <v>158.69999999999999</v>
      </c>
      <c r="E21" s="53">
        <v>350</v>
      </c>
      <c r="F21" s="53">
        <v>10.77</v>
      </c>
      <c r="G21" s="53">
        <v>303</v>
      </c>
      <c r="H21" s="53">
        <v>25.24</v>
      </c>
      <c r="I21" s="53">
        <f t="shared" ref="I21:J21" si="13">C21+E21+G21</f>
        <v>44239</v>
      </c>
      <c r="J21" s="53">
        <f t="shared" si="13"/>
        <v>194.71</v>
      </c>
      <c r="K21" s="2"/>
    </row>
    <row r="22" spans="1:11" ht="12.75" customHeight="1" x14ac:dyDescent="0.2">
      <c r="A22" s="51">
        <v>14</v>
      </c>
      <c r="B22" s="52" t="s">
        <v>20</v>
      </c>
      <c r="C22" s="53">
        <v>146897</v>
      </c>
      <c r="D22" s="53">
        <v>508.55</v>
      </c>
      <c r="E22" s="53">
        <v>103552</v>
      </c>
      <c r="F22" s="53">
        <v>1009.09</v>
      </c>
      <c r="G22" s="53">
        <v>1271</v>
      </c>
      <c r="H22" s="53">
        <v>87.31</v>
      </c>
      <c r="I22" s="53">
        <f t="shared" ref="I22:J22" si="14">C22+E22+G22</f>
        <v>251720</v>
      </c>
      <c r="J22" s="53">
        <f t="shared" si="14"/>
        <v>1604.95</v>
      </c>
      <c r="K22" s="2"/>
    </row>
    <row r="23" spans="1:11" ht="12.75" customHeight="1" x14ac:dyDescent="0.2">
      <c r="A23" s="51">
        <v>15</v>
      </c>
      <c r="B23" s="52" t="s">
        <v>222</v>
      </c>
      <c r="C23" s="53">
        <v>21</v>
      </c>
      <c r="D23" s="53">
        <v>0.03</v>
      </c>
      <c r="E23" s="53">
        <v>813</v>
      </c>
      <c r="F23" s="53">
        <v>27.74</v>
      </c>
      <c r="G23" s="53">
        <v>342</v>
      </c>
      <c r="H23" s="53">
        <v>19.829999999999998</v>
      </c>
      <c r="I23" s="53">
        <f t="shared" ref="I23:J23" si="15">C23+E23+G23</f>
        <v>1176</v>
      </c>
      <c r="J23" s="53">
        <f t="shared" si="15"/>
        <v>47.599999999999994</v>
      </c>
      <c r="K23" s="2"/>
    </row>
    <row r="24" spans="1:11" ht="12.75" customHeight="1" x14ac:dyDescent="0.2">
      <c r="A24" s="51">
        <v>16</v>
      </c>
      <c r="B24" s="52" t="s">
        <v>854</v>
      </c>
      <c r="C24" s="53">
        <v>0</v>
      </c>
      <c r="D24" s="53">
        <v>0</v>
      </c>
      <c r="E24" s="53">
        <v>1</v>
      </c>
      <c r="F24" s="53">
        <v>0.02</v>
      </c>
      <c r="G24" s="53">
        <v>0</v>
      </c>
      <c r="H24" s="53">
        <v>0</v>
      </c>
      <c r="I24" s="53">
        <f t="shared" ref="I24:J24" si="16">C24+E24+G24</f>
        <v>1</v>
      </c>
      <c r="J24" s="53">
        <f t="shared" si="16"/>
        <v>0.02</v>
      </c>
      <c r="K24" s="2"/>
    </row>
    <row r="25" spans="1:11" ht="12.75" customHeight="1" x14ac:dyDescent="0.2">
      <c r="A25" s="51">
        <v>17</v>
      </c>
      <c r="B25" s="52" t="s">
        <v>855</v>
      </c>
      <c r="C25" s="53">
        <v>20</v>
      </c>
      <c r="D25" s="53">
        <v>0.04</v>
      </c>
      <c r="E25" s="53">
        <v>13</v>
      </c>
      <c r="F25" s="53">
        <v>0.31</v>
      </c>
      <c r="G25" s="53">
        <v>1</v>
      </c>
      <c r="H25" s="53">
        <v>0.1</v>
      </c>
      <c r="I25" s="53">
        <f t="shared" ref="I25:J25" si="17">C25+E25+G25</f>
        <v>34</v>
      </c>
      <c r="J25" s="53">
        <f t="shared" si="17"/>
        <v>0.44999999999999996</v>
      </c>
      <c r="K25" s="2"/>
    </row>
    <row r="26" spans="1:11" ht="12.75" customHeight="1" x14ac:dyDescent="0.2">
      <c r="A26" s="51">
        <v>18</v>
      </c>
      <c r="B26" s="52" t="s">
        <v>26</v>
      </c>
      <c r="C26" s="53">
        <v>32742</v>
      </c>
      <c r="D26" s="53">
        <v>91.33</v>
      </c>
      <c r="E26" s="53">
        <v>1543</v>
      </c>
      <c r="F26" s="53">
        <v>36.4</v>
      </c>
      <c r="G26" s="53">
        <v>955</v>
      </c>
      <c r="H26" s="53">
        <v>56.78</v>
      </c>
      <c r="I26" s="53">
        <f t="shared" ref="I26:J26" si="18">C26+E26+G26</f>
        <v>35240</v>
      </c>
      <c r="J26" s="53">
        <f t="shared" si="18"/>
        <v>184.51</v>
      </c>
      <c r="K26" s="2"/>
    </row>
    <row r="27" spans="1:11" ht="12.75" customHeight="1" x14ac:dyDescent="0.2">
      <c r="A27" s="51">
        <v>19</v>
      </c>
      <c r="B27" s="52" t="s">
        <v>27</v>
      </c>
      <c r="C27" s="53">
        <v>142</v>
      </c>
      <c r="D27" s="53">
        <v>0.55000000000000004</v>
      </c>
      <c r="E27" s="53">
        <v>4157</v>
      </c>
      <c r="F27" s="53">
        <v>141.91</v>
      </c>
      <c r="G27" s="53">
        <v>1829</v>
      </c>
      <c r="H27" s="53">
        <v>110.89</v>
      </c>
      <c r="I27" s="53">
        <f t="shared" ref="I27:J27" si="19">C27+E27+G27</f>
        <v>6128</v>
      </c>
      <c r="J27" s="53">
        <f t="shared" si="19"/>
        <v>253.35000000000002</v>
      </c>
      <c r="K27" s="2"/>
    </row>
    <row r="28" spans="1:11" ht="12.75" customHeight="1" x14ac:dyDescent="0.2">
      <c r="A28" s="51">
        <v>20</v>
      </c>
      <c r="B28" s="52" t="s">
        <v>856</v>
      </c>
      <c r="C28" s="53">
        <v>4867</v>
      </c>
      <c r="D28" s="53">
        <v>11.8</v>
      </c>
      <c r="E28" s="53">
        <v>1888</v>
      </c>
      <c r="F28" s="53">
        <v>18.97</v>
      </c>
      <c r="G28" s="53">
        <v>1201</v>
      </c>
      <c r="H28" s="53">
        <v>39.35</v>
      </c>
      <c r="I28" s="53">
        <f t="shared" ref="I28:J28" si="20">C28+E28+G28</f>
        <v>7956</v>
      </c>
      <c r="J28" s="53">
        <f t="shared" si="20"/>
        <v>70.12</v>
      </c>
      <c r="K28" s="2"/>
    </row>
    <row r="29" spans="1:11" ht="12.75" customHeight="1" x14ac:dyDescent="0.2">
      <c r="A29" s="51">
        <v>21</v>
      </c>
      <c r="B29" s="52" t="s">
        <v>857</v>
      </c>
      <c r="C29" s="53">
        <v>55104</v>
      </c>
      <c r="D29" s="53">
        <v>185.61</v>
      </c>
      <c r="E29" s="53">
        <v>28988</v>
      </c>
      <c r="F29" s="53">
        <v>329.45</v>
      </c>
      <c r="G29" s="53">
        <v>549</v>
      </c>
      <c r="H29" s="53">
        <v>32.31</v>
      </c>
      <c r="I29" s="53">
        <f t="shared" ref="I29:J29" si="21">C29+E29+G29</f>
        <v>84641</v>
      </c>
      <c r="J29" s="53">
        <f t="shared" si="21"/>
        <v>547.36999999999989</v>
      </c>
      <c r="K29" s="2"/>
    </row>
    <row r="30" spans="1:11" ht="12.75" customHeight="1" x14ac:dyDescent="0.2">
      <c r="A30" s="51">
        <v>22</v>
      </c>
      <c r="B30" s="52" t="s">
        <v>858</v>
      </c>
      <c r="C30" s="53">
        <v>420686</v>
      </c>
      <c r="D30" s="53">
        <v>973.5</v>
      </c>
      <c r="E30" s="53">
        <v>57969</v>
      </c>
      <c r="F30" s="53">
        <v>566.21</v>
      </c>
      <c r="G30" s="53">
        <v>4787</v>
      </c>
      <c r="H30" s="53">
        <v>218.85</v>
      </c>
      <c r="I30" s="53">
        <f t="shared" ref="I30:J30" si="22">C30+E30+G30</f>
        <v>483442</v>
      </c>
      <c r="J30" s="53">
        <f t="shared" si="22"/>
        <v>1758.56</v>
      </c>
      <c r="K30" s="2"/>
    </row>
    <row r="31" spans="1:11" ht="12.75" customHeight="1" x14ac:dyDescent="0.2">
      <c r="A31" s="51">
        <v>23</v>
      </c>
      <c r="B31" s="52" t="s">
        <v>859</v>
      </c>
      <c r="C31" s="53">
        <v>33</v>
      </c>
      <c r="D31" s="53">
        <v>0.05</v>
      </c>
      <c r="E31" s="53">
        <v>86</v>
      </c>
      <c r="F31" s="53">
        <v>1.98</v>
      </c>
      <c r="G31" s="53">
        <v>16</v>
      </c>
      <c r="H31" s="53">
        <v>1.19</v>
      </c>
      <c r="I31" s="53">
        <f t="shared" ref="I31:J31" si="23">C31+E31+G31</f>
        <v>135</v>
      </c>
      <c r="J31" s="53">
        <f t="shared" si="23"/>
        <v>3.2199999999999998</v>
      </c>
      <c r="K31" s="2"/>
    </row>
    <row r="32" spans="1:11" ht="12.75" customHeight="1" x14ac:dyDescent="0.2">
      <c r="A32" s="51">
        <v>24</v>
      </c>
      <c r="B32" s="52" t="s">
        <v>860</v>
      </c>
      <c r="C32" s="53">
        <v>42</v>
      </c>
      <c r="D32" s="53">
        <v>0.05</v>
      </c>
      <c r="E32" s="53">
        <v>47</v>
      </c>
      <c r="F32" s="53">
        <v>0.64</v>
      </c>
      <c r="G32" s="53">
        <v>31</v>
      </c>
      <c r="H32" s="53">
        <v>0.62</v>
      </c>
      <c r="I32" s="53">
        <f t="shared" ref="I32:J32" si="24">C32+E32+G32</f>
        <v>120</v>
      </c>
      <c r="J32" s="53">
        <f t="shared" si="24"/>
        <v>1.31</v>
      </c>
      <c r="K32" s="2"/>
    </row>
    <row r="33" spans="1:11" ht="12.75" customHeight="1" x14ac:dyDescent="0.2">
      <c r="A33" s="51">
        <v>25</v>
      </c>
      <c r="B33" s="52" t="s">
        <v>34</v>
      </c>
      <c r="C33" s="53">
        <v>38240</v>
      </c>
      <c r="D33" s="53">
        <v>131.63999999999999</v>
      </c>
      <c r="E33" s="53">
        <v>3039</v>
      </c>
      <c r="F33" s="53">
        <v>10.59</v>
      </c>
      <c r="G33" s="53">
        <v>47</v>
      </c>
      <c r="H33" s="53">
        <v>0.93</v>
      </c>
      <c r="I33" s="53">
        <f t="shared" ref="I33:J33" si="25">C33+E33+G33</f>
        <v>41326</v>
      </c>
      <c r="J33" s="53">
        <f t="shared" si="25"/>
        <v>143.16</v>
      </c>
      <c r="K33" s="2"/>
    </row>
    <row r="34" spans="1:11" ht="12.75" customHeight="1" x14ac:dyDescent="0.2">
      <c r="A34" s="51">
        <v>26</v>
      </c>
      <c r="B34" s="52" t="s">
        <v>219</v>
      </c>
      <c r="C34" s="53">
        <v>7607</v>
      </c>
      <c r="D34" s="53">
        <v>12.58</v>
      </c>
      <c r="E34" s="53">
        <v>104</v>
      </c>
      <c r="F34" s="53">
        <v>3.28</v>
      </c>
      <c r="G34" s="53">
        <v>39</v>
      </c>
      <c r="H34" s="53">
        <v>2.6</v>
      </c>
      <c r="I34" s="53">
        <f t="shared" ref="I34:J34" si="26">C34+E34+G34</f>
        <v>7750</v>
      </c>
      <c r="J34" s="53">
        <f t="shared" si="26"/>
        <v>18.46</v>
      </c>
      <c r="K34" s="2"/>
    </row>
    <row r="35" spans="1:11" ht="12.75" customHeight="1" x14ac:dyDescent="0.2">
      <c r="A35" s="57">
        <v>27</v>
      </c>
      <c r="B35" s="58" t="s">
        <v>40</v>
      </c>
      <c r="C35" s="59">
        <v>46655</v>
      </c>
      <c r="D35" s="59">
        <v>156.63999999999999</v>
      </c>
      <c r="E35" s="59">
        <v>11</v>
      </c>
      <c r="F35" s="59">
        <v>0.06</v>
      </c>
      <c r="G35" s="59">
        <v>0</v>
      </c>
      <c r="H35" s="59">
        <v>0</v>
      </c>
      <c r="I35" s="53">
        <f t="shared" ref="I35:J35" si="27">C35+E35+G35</f>
        <v>46666</v>
      </c>
      <c r="J35" s="53">
        <f t="shared" si="27"/>
        <v>156.69999999999999</v>
      </c>
      <c r="K35" s="2"/>
    </row>
    <row r="36" spans="1:11" ht="12.75" customHeight="1" x14ac:dyDescent="0.2">
      <c r="A36" s="60"/>
      <c r="B36" s="61" t="s">
        <v>264</v>
      </c>
      <c r="C36" s="62">
        <f t="shared" ref="C36:J36" si="28">SUM(C21:C35)</f>
        <v>796642</v>
      </c>
      <c r="D36" s="62">
        <f t="shared" si="28"/>
        <v>2231.0699999999997</v>
      </c>
      <c r="E36" s="62">
        <f t="shared" si="28"/>
        <v>202561</v>
      </c>
      <c r="F36" s="62">
        <f t="shared" si="28"/>
        <v>2157.42</v>
      </c>
      <c r="G36" s="62">
        <f t="shared" si="28"/>
        <v>11371</v>
      </c>
      <c r="H36" s="62">
        <f t="shared" si="28"/>
        <v>596</v>
      </c>
      <c r="I36" s="62">
        <f t="shared" si="28"/>
        <v>1010574</v>
      </c>
      <c r="J36" s="62">
        <f t="shared" si="28"/>
        <v>4984.49</v>
      </c>
      <c r="K36" s="2"/>
    </row>
    <row r="37" spans="1:11" ht="12.75" customHeight="1" x14ac:dyDescent="0.2">
      <c r="A37" s="492" t="s">
        <v>861</v>
      </c>
      <c r="B37" s="475"/>
      <c r="C37" s="475"/>
      <c r="D37" s="475"/>
      <c r="E37" s="475"/>
      <c r="F37" s="475"/>
      <c r="G37" s="475"/>
      <c r="H37" s="475"/>
      <c r="I37" s="475"/>
      <c r="J37" s="476"/>
      <c r="K37" s="2"/>
    </row>
    <row r="38" spans="1:11" ht="12.75" customHeight="1" x14ac:dyDescent="0.2">
      <c r="A38" s="24">
        <v>28</v>
      </c>
      <c r="B38" s="63" t="s">
        <v>862</v>
      </c>
      <c r="C38" s="60">
        <v>73015</v>
      </c>
      <c r="D38" s="60">
        <v>106.39</v>
      </c>
      <c r="E38" s="60">
        <v>28043</v>
      </c>
      <c r="F38" s="60">
        <v>403.41</v>
      </c>
      <c r="G38" s="60">
        <v>1790</v>
      </c>
      <c r="H38" s="60">
        <v>118.71</v>
      </c>
      <c r="I38" s="64">
        <f t="shared" ref="I38:J38" si="29">C38+E38+G38</f>
        <v>102848</v>
      </c>
      <c r="J38" s="64">
        <f t="shared" si="29"/>
        <v>628.51</v>
      </c>
      <c r="K38" s="2"/>
    </row>
    <row r="39" spans="1:11" ht="12.75" customHeight="1" x14ac:dyDescent="0.2">
      <c r="A39" s="65">
        <v>29</v>
      </c>
      <c r="B39" s="63" t="s">
        <v>266</v>
      </c>
      <c r="C39" s="60">
        <v>5819</v>
      </c>
      <c r="D39" s="60">
        <v>19.61</v>
      </c>
      <c r="E39" s="60">
        <v>1894</v>
      </c>
      <c r="F39" s="60">
        <v>31.59</v>
      </c>
      <c r="G39" s="60">
        <v>122</v>
      </c>
      <c r="H39" s="60">
        <v>8.7100000000000009</v>
      </c>
      <c r="I39" s="60">
        <f t="shared" ref="I39:J39" si="30">C39+E39+G39</f>
        <v>7835</v>
      </c>
      <c r="J39" s="60">
        <f t="shared" si="30"/>
        <v>59.910000000000004</v>
      </c>
      <c r="K39" s="2"/>
    </row>
    <row r="40" spans="1:11" ht="12.75" customHeight="1" x14ac:dyDescent="0.2">
      <c r="A40" s="65"/>
      <c r="B40" s="61" t="s">
        <v>267</v>
      </c>
      <c r="C40" s="62">
        <f t="shared" ref="C40:J40" si="31">C39+C38</f>
        <v>78834</v>
      </c>
      <c r="D40" s="62">
        <f t="shared" si="31"/>
        <v>126</v>
      </c>
      <c r="E40" s="62">
        <f t="shared" si="31"/>
        <v>29937</v>
      </c>
      <c r="F40" s="62">
        <f t="shared" si="31"/>
        <v>435</v>
      </c>
      <c r="G40" s="62">
        <f t="shared" si="31"/>
        <v>1912</v>
      </c>
      <c r="H40" s="62">
        <f t="shared" si="31"/>
        <v>127.41999999999999</v>
      </c>
      <c r="I40" s="62">
        <f t="shared" si="31"/>
        <v>110683</v>
      </c>
      <c r="J40" s="62">
        <f t="shared" si="31"/>
        <v>688.42</v>
      </c>
      <c r="K40" s="2"/>
    </row>
    <row r="41" spans="1:11" ht="12.75" customHeight="1" x14ac:dyDescent="0.2">
      <c r="A41" s="65">
        <v>30</v>
      </c>
      <c r="B41" s="20" t="s">
        <v>53</v>
      </c>
      <c r="C41" s="20">
        <v>43095</v>
      </c>
      <c r="D41" s="20">
        <v>131.32</v>
      </c>
      <c r="E41" s="20">
        <v>80</v>
      </c>
      <c r="F41" s="20">
        <v>1.25</v>
      </c>
      <c r="G41" s="20">
        <v>68</v>
      </c>
      <c r="H41" s="20">
        <v>4.91</v>
      </c>
      <c r="I41" s="20">
        <f t="shared" ref="I41:J41" si="32">C41+E41+G41</f>
        <v>43243</v>
      </c>
      <c r="J41" s="20">
        <f t="shared" si="32"/>
        <v>137.47999999999999</v>
      </c>
      <c r="K41" s="2"/>
    </row>
    <row r="42" spans="1:11" ht="12.75" customHeight="1" x14ac:dyDescent="0.2">
      <c r="A42" s="65">
        <v>31</v>
      </c>
      <c r="B42" s="63" t="s">
        <v>55</v>
      </c>
      <c r="C42" s="60">
        <v>33665</v>
      </c>
      <c r="D42" s="60">
        <v>110.46</v>
      </c>
      <c r="E42" s="60">
        <v>6123</v>
      </c>
      <c r="F42" s="60">
        <v>39.85</v>
      </c>
      <c r="G42" s="60">
        <v>71</v>
      </c>
      <c r="H42" s="60">
        <v>5.01</v>
      </c>
      <c r="I42" s="20">
        <f t="shared" ref="I42:J42" si="33">C42+E42+G42</f>
        <v>39859</v>
      </c>
      <c r="J42" s="20">
        <f t="shared" si="33"/>
        <v>155.32</v>
      </c>
      <c r="K42" s="2"/>
    </row>
    <row r="43" spans="1:11" ht="12.75" customHeight="1" x14ac:dyDescent="0.2">
      <c r="A43" s="65">
        <v>32</v>
      </c>
      <c r="B43" s="20" t="s">
        <v>51</v>
      </c>
      <c r="C43" s="20">
        <v>42679</v>
      </c>
      <c r="D43" s="20">
        <v>132.69999999999999</v>
      </c>
      <c r="E43" s="20">
        <v>0</v>
      </c>
      <c r="F43" s="20">
        <v>0</v>
      </c>
      <c r="G43" s="20">
        <v>0</v>
      </c>
      <c r="H43" s="20">
        <v>0</v>
      </c>
      <c r="I43" s="20">
        <f t="shared" ref="I43:J43" si="34">C43+E43+G43</f>
        <v>42679</v>
      </c>
      <c r="J43" s="20">
        <f t="shared" si="34"/>
        <v>132.69999999999999</v>
      </c>
      <c r="K43" s="2"/>
    </row>
    <row r="44" spans="1:11" ht="12.75" customHeight="1" x14ac:dyDescent="0.2">
      <c r="A44" s="65">
        <v>33</v>
      </c>
      <c r="B44" s="20" t="s">
        <v>54</v>
      </c>
      <c r="C44" s="20">
        <v>20156</v>
      </c>
      <c r="D44" s="20">
        <v>72.19</v>
      </c>
      <c r="E44" s="20">
        <v>4259</v>
      </c>
      <c r="F44" s="20">
        <v>32.83</v>
      </c>
      <c r="G44" s="20">
        <v>0</v>
      </c>
      <c r="H44" s="20">
        <v>0</v>
      </c>
      <c r="I44" s="20">
        <f t="shared" ref="I44:J44" si="35">C44+E44+G44</f>
        <v>24415</v>
      </c>
      <c r="J44" s="20">
        <f t="shared" si="35"/>
        <v>105.02</v>
      </c>
      <c r="K44" s="2"/>
    </row>
    <row r="45" spans="1:11" ht="12.75" customHeight="1" x14ac:dyDescent="0.2">
      <c r="A45" s="65">
        <v>34</v>
      </c>
      <c r="B45" s="30" t="s">
        <v>863</v>
      </c>
      <c r="C45" s="30">
        <v>47</v>
      </c>
      <c r="D45" s="20">
        <v>0.21</v>
      </c>
      <c r="E45" s="30">
        <v>204</v>
      </c>
      <c r="F45" s="20">
        <v>2.13</v>
      </c>
      <c r="G45" s="30">
        <v>0</v>
      </c>
      <c r="H45" s="20">
        <v>0</v>
      </c>
      <c r="I45" s="20">
        <f t="shared" ref="I45:J45" si="36">C45+E45+G45</f>
        <v>251</v>
      </c>
      <c r="J45" s="20">
        <f t="shared" si="36"/>
        <v>2.34</v>
      </c>
      <c r="K45" s="2"/>
    </row>
    <row r="46" spans="1:11" ht="12.75" customHeight="1" x14ac:dyDescent="0.2">
      <c r="A46" s="65">
        <v>35</v>
      </c>
      <c r="B46" s="30" t="s">
        <v>49</v>
      </c>
      <c r="C46" s="30">
        <v>23990</v>
      </c>
      <c r="D46" s="20">
        <v>75.53</v>
      </c>
      <c r="E46" s="30">
        <v>0</v>
      </c>
      <c r="F46" s="20">
        <v>0</v>
      </c>
      <c r="G46" s="30">
        <v>0</v>
      </c>
      <c r="H46" s="20">
        <v>0</v>
      </c>
      <c r="I46" s="20">
        <f t="shared" ref="I46:J46" si="37">C46+E46+G46</f>
        <v>23990</v>
      </c>
      <c r="J46" s="20">
        <f t="shared" si="37"/>
        <v>75.53</v>
      </c>
      <c r="K46" s="2"/>
    </row>
    <row r="47" spans="1:11" ht="12.75" customHeight="1" x14ac:dyDescent="0.2">
      <c r="A47" s="65">
        <v>36</v>
      </c>
      <c r="B47" s="30" t="s">
        <v>864</v>
      </c>
      <c r="C47" s="30">
        <v>504</v>
      </c>
      <c r="D47" s="20">
        <v>1.34</v>
      </c>
      <c r="E47" s="30">
        <v>8848</v>
      </c>
      <c r="F47" s="20">
        <v>234.05</v>
      </c>
      <c r="G47" s="30">
        <v>2928</v>
      </c>
      <c r="H47" s="20">
        <v>198.13</v>
      </c>
      <c r="I47" s="20">
        <f t="shared" ref="I47:J47" si="38">C47+E47+G47</f>
        <v>12280</v>
      </c>
      <c r="J47" s="20">
        <f t="shared" si="38"/>
        <v>433.52</v>
      </c>
      <c r="K47" s="2"/>
    </row>
    <row r="48" spans="1:11" ht="12.75" customHeight="1" x14ac:dyDescent="0.2">
      <c r="A48" s="65">
        <v>37</v>
      </c>
      <c r="B48" s="30" t="s">
        <v>865</v>
      </c>
      <c r="C48" s="30">
        <v>65341</v>
      </c>
      <c r="D48" s="20">
        <v>222.46</v>
      </c>
      <c r="E48" s="30">
        <v>4421</v>
      </c>
      <c r="F48" s="20">
        <v>26.69</v>
      </c>
      <c r="G48" s="30">
        <v>1</v>
      </c>
      <c r="H48" s="20">
        <v>0.1</v>
      </c>
      <c r="I48" s="20">
        <f t="shared" ref="I48:J48" si="39">C48+E48+G48</f>
        <v>69763</v>
      </c>
      <c r="J48" s="20">
        <f t="shared" si="39"/>
        <v>249.25</v>
      </c>
      <c r="K48" s="2"/>
    </row>
    <row r="49" spans="1:11" ht="12.75" customHeight="1" x14ac:dyDescent="0.2">
      <c r="A49" s="32"/>
      <c r="B49" s="32" t="s">
        <v>866</v>
      </c>
      <c r="C49" s="22">
        <f t="shared" ref="C49:H49" si="40">SUM(C41:C48)</f>
        <v>229477</v>
      </c>
      <c r="D49" s="22">
        <f t="shared" si="40"/>
        <v>746.21</v>
      </c>
      <c r="E49" s="22">
        <f t="shared" si="40"/>
        <v>23935</v>
      </c>
      <c r="F49" s="22">
        <f t="shared" si="40"/>
        <v>336.8</v>
      </c>
      <c r="G49" s="22">
        <f t="shared" si="40"/>
        <v>3068</v>
      </c>
      <c r="H49" s="22">
        <f t="shared" si="40"/>
        <v>208.14999999999998</v>
      </c>
      <c r="I49" s="22">
        <f t="shared" ref="I49:J49" si="41">C49+E49+G49</f>
        <v>256480</v>
      </c>
      <c r="J49" s="22">
        <f t="shared" si="41"/>
        <v>1291.1599999999999</v>
      </c>
      <c r="K49" s="10"/>
    </row>
    <row r="50" spans="1:11" ht="12.75" customHeight="1" x14ac:dyDescent="0.2">
      <c r="A50" s="32"/>
      <c r="B50" s="32" t="s">
        <v>268</v>
      </c>
      <c r="C50" s="22">
        <f t="shared" ref="C50:H50" si="42">C49+C40+C36+C19</f>
        <v>1609754</v>
      </c>
      <c r="D50" s="22">
        <f t="shared" si="42"/>
        <v>3737.9399999999996</v>
      </c>
      <c r="E50" s="22">
        <f t="shared" si="42"/>
        <v>353383</v>
      </c>
      <c r="F50" s="22">
        <f t="shared" si="42"/>
        <v>4938.42</v>
      </c>
      <c r="G50" s="22">
        <f t="shared" si="42"/>
        <v>50406</v>
      </c>
      <c r="H50" s="22">
        <f t="shared" si="42"/>
        <v>3412.9800000000005</v>
      </c>
      <c r="I50" s="22">
        <f t="shared" ref="I50:J50" si="43">C50+E50+G50</f>
        <v>2013543</v>
      </c>
      <c r="J50" s="22">
        <f t="shared" si="43"/>
        <v>12089.34</v>
      </c>
      <c r="K50" s="10"/>
    </row>
    <row r="51" spans="1:11" ht="12.75" customHeight="1" x14ac:dyDescent="0.2">
      <c r="A51" s="2"/>
      <c r="B51" s="2"/>
      <c r="C51" s="2"/>
      <c r="D51" s="8"/>
      <c r="E51" s="2" t="s">
        <v>143</v>
      </c>
      <c r="F51" s="8"/>
      <c r="G51" s="2"/>
      <c r="H51" s="8"/>
      <c r="I51" s="2"/>
      <c r="J51" s="8"/>
      <c r="K51" s="2"/>
    </row>
    <row r="52" spans="1:11" ht="12.75" customHeight="1" x14ac:dyDescent="0.2">
      <c r="A52" s="2"/>
      <c r="B52" s="2"/>
      <c r="C52" s="2"/>
      <c r="D52" s="8"/>
      <c r="E52" s="2"/>
      <c r="F52" s="8"/>
      <c r="G52" s="2"/>
      <c r="H52" s="8"/>
      <c r="I52" s="2"/>
      <c r="J52" s="8"/>
      <c r="K52" s="2"/>
    </row>
    <row r="53" spans="1:11" ht="12.75" customHeight="1" x14ac:dyDescent="0.2">
      <c r="A53" s="2"/>
      <c r="B53" s="2"/>
      <c r="C53" s="2"/>
      <c r="D53" s="8"/>
      <c r="E53" s="2"/>
      <c r="F53" s="8"/>
      <c r="G53" s="2"/>
      <c r="H53" s="8"/>
      <c r="I53" s="2"/>
      <c r="J53" s="8"/>
      <c r="K53" s="2"/>
    </row>
    <row r="54" spans="1:11" ht="12.75" customHeight="1" x14ac:dyDescent="0.2">
      <c r="A54" s="2"/>
      <c r="B54" s="2"/>
      <c r="C54" s="2"/>
      <c r="D54" s="8"/>
      <c r="E54" s="2"/>
      <c r="F54" s="8"/>
      <c r="G54" s="2"/>
      <c r="H54" s="8"/>
      <c r="I54" s="2"/>
      <c r="J54" s="8"/>
      <c r="K54" s="2"/>
    </row>
    <row r="55" spans="1:11" ht="12.75" customHeight="1" x14ac:dyDescent="0.2">
      <c r="A55" s="2"/>
      <c r="B55" s="2"/>
      <c r="C55" s="2"/>
      <c r="D55" s="8"/>
      <c r="E55" s="2"/>
      <c r="F55" s="8"/>
      <c r="G55" s="2"/>
      <c r="H55" s="8"/>
      <c r="I55" s="2"/>
      <c r="J55" s="8"/>
      <c r="K55" s="2"/>
    </row>
    <row r="56" spans="1:11" ht="12.75" customHeight="1" x14ac:dyDescent="0.2">
      <c r="A56" s="2"/>
      <c r="B56" s="2"/>
      <c r="C56" s="2"/>
      <c r="D56" s="8"/>
      <c r="E56" s="2"/>
      <c r="F56" s="8"/>
      <c r="G56" s="2"/>
      <c r="H56" s="8"/>
      <c r="I56" s="2"/>
      <c r="J56" s="8"/>
      <c r="K56" s="2"/>
    </row>
    <row r="57" spans="1:11" ht="12.75" customHeight="1" x14ac:dyDescent="0.2">
      <c r="A57" s="2"/>
      <c r="B57" s="2"/>
      <c r="C57" s="2"/>
      <c r="D57" s="8"/>
      <c r="E57" s="2"/>
      <c r="F57" s="8"/>
      <c r="G57" s="2"/>
      <c r="H57" s="8"/>
      <c r="I57" s="2"/>
      <c r="J57" s="8"/>
      <c r="K57" s="2"/>
    </row>
    <row r="58" spans="1:11" ht="12.75" customHeight="1" x14ac:dyDescent="0.2">
      <c r="A58" s="2"/>
      <c r="B58" s="2"/>
      <c r="C58" s="2"/>
      <c r="D58" s="8"/>
      <c r="E58" s="2"/>
      <c r="F58" s="8"/>
      <c r="G58" s="2"/>
      <c r="H58" s="8"/>
      <c r="I58" s="2"/>
      <c r="J58" s="8"/>
      <c r="K58" s="2"/>
    </row>
    <row r="59" spans="1:11" ht="12.75" customHeight="1" x14ac:dyDescent="0.2">
      <c r="A59" s="2"/>
      <c r="B59" s="2"/>
      <c r="C59" s="2"/>
      <c r="D59" s="8"/>
      <c r="E59" s="2"/>
      <c r="F59" s="8"/>
      <c r="G59" s="2"/>
      <c r="H59" s="8"/>
      <c r="I59" s="2"/>
      <c r="J59" s="8"/>
      <c r="K59" s="2"/>
    </row>
    <row r="60" spans="1:11" ht="12.75" customHeight="1" x14ac:dyDescent="0.2">
      <c r="A60" s="2"/>
      <c r="B60" s="2"/>
      <c r="C60" s="2"/>
      <c r="D60" s="8"/>
      <c r="E60" s="2"/>
      <c r="F60" s="8"/>
      <c r="G60" s="2"/>
      <c r="H60" s="8"/>
      <c r="I60" s="2"/>
      <c r="J60" s="8"/>
      <c r="K60" s="2"/>
    </row>
    <row r="61" spans="1:11" ht="12.75" customHeight="1" x14ac:dyDescent="0.2">
      <c r="A61" s="2"/>
      <c r="B61" s="2"/>
      <c r="C61" s="2"/>
      <c r="D61" s="8"/>
      <c r="E61" s="2"/>
      <c r="F61" s="8"/>
      <c r="G61" s="2"/>
      <c r="H61" s="8"/>
      <c r="I61" s="2"/>
      <c r="J61" s="8"/>
      <c r="K61" s="2"/>
    </row>
    <row r="62" spans="1:11" ht="12.75" customHeight="1" x14ac:dyDescent="0.2">
      <c r="A62" s="2"/>
      <c r="B62" s="2"/>
      <c r="C62" s="2"/>
      <c r="D62" s="8"/>
      <c r="E62" s="2"/>
      <c r="F62" s="8"/>
      <c r="G62" s="2"/>
      <c r="H62" s="8"/>
      <c r="I62" s="2"/>
      <c r="J62" s="8"/>
      <c r="K62" s="2"/>
    </row>
    <row r="63" spans="1:11" ht="12.75" customHeight="1" x14ac:dyDescent="0.2">
      <c r="A63" s="2"/>
      <c r="B63" s="2"/>
      <c r="C63" s="2"/>
      <c r="D63" s="8"/>
      <c r="E63" s="2"/>
      <c r="F63" s="8"/>
      <c r="G63" s="2"/>
      <c r="H63" s="8"/>
      <c r="I63" s="2"/>
      <c r="J63" s="8"/>
      <c r="K63" s="2"/>
    </row>
    <row r="64" spans="1:11" ht="12.75" customHeight="1" x14ac:dyDescent="0.2">
      <c r="A64" s="2"/>
      <c r="B64" s="2"/>
      <c r="C64" s="2"/>
      <c r="D64" s="8"/>
      <c r="E64" s="2"/>
      <c r="F64" s="8"/>
      <c r="G64" s="2"/>
      <c r="H64" s="8"/>
      <c r="I64" s="2"/>
      <c r="J64" s="8"/>
      <c r="K64" s="2"/>
    </row>
    <row r="65" spans="1:11" ht="12.75" customHeight="1" x14ac:dyDescent="0.2">
      <c r="A65" s="2"/>
      <c r="B65" s="2"/>
      <c r="C65" s="2"/>
      <c r="D65" s="8"/>
      <c r="E65" s="2"/>
      <c r="F65" s="8"/>
      <c r="G65" s="2"/>
      <c r="H65" s="8"/>
      <c r="I65" s="2"/>
      <c r="J65" s="8"/>
      <c r="K65" s="2"/>
    </row>
    <row r="66" spans="1:11" ht="12.75" customHeight="1" x14ac:dyDescent="0.2">
      <c r="A66" s="2"/>
      <c r="B66" s="2"/>
      <c r="C66" s="2"/>
      <c r="D66" s="8"/>
      <c r="E66" s="2"/>
      <c r="F66" s="8"/>
      <c r="G66" s="2"/>
      <c r="H66" s="8"/>
      <c r="I66" s="2"/>
      <c r="J66" s="8"/>
      <c r="K66" s="2"/>
    </row>
    <row r="67" spans="1:11" ht="12.75" customHeight="1" x14ac:dyDescent="0.2">
      <c r="A67" s="2"/>
      <c r="B67" s="2"/>
      <c r="C67" s="2"/>
      <c r="D67" s="8"/>
      <c r="E67" s="2"/>
      <c r="F67" s="8"/>
      <c r="G67" s="2"/>
      <c r="H67" s="8"/>
      <c r="I67" s="2"/>
      <c r="J67" s="8"/>
      <c r="K67" s="2"/>
    </row>
    <row r="68" spans="1:11" ht="12.75" customHeight="1" x14ac:dyDescent="0.2">
      <c r="A68" s="2"/>
      <c r="B68" s="2"/>
      <c r="C68" s="2"/>
      <c r="D68" s="8"/>
      <c r="E68" s="2"/>
      <c r="F68" s="8"/>
      <c r="G68" s="2"/>
      <c r="H68" s="8"/>
      <c r="I68" s="2"/>
      <c r="J68" s="8"/>
      <c r="K68" s="2"/>
    </row>
    <row r="69" spans="1:11" ht="12.75" customHeight="1" x14ac:dyDescent="0.2">
      <c r="A69" s="2"/>
      <c r="B69" s="2"/>
      <c r="C69" s="2"/>
      <c r="D69" s="8"/>
      <c r="E69" s="2"/>
      <c r="F69" s="8"/>
      <c r="G69" s="2"/>
      <c r="H69" s="8"/>
      <c r="I69" s="2"/>
      <c r="J69" s="8"/>
      <c r="K69" s="2"/>
    </row>
    <row r="70" spans="1:11" ht="12.75" customHeight="1" x14ac:dyDescent="0.2">
      <c r="A70" s="2"/>
      <c r="B70" s="2"/>
      <c r="C70" s="2"/>
      <c r="D70" s="8"/>
      <c r="E70" s="2"/>
      <c r="F70" s="8"/>
      <c r="G70" s="2"/>
      <c r="H70" s="8"/>
      <c r="I70" s="2"/>
      <c r="J70" s="8"/>
      <c r="K70" s="2"/>
    </row>
    <row r="71" spans="1:11" ht="12.75" customHeight="1" x14ac:dyDescent="0.2">
      <c r="A71" s="2"/>
      <c r="B71" s="2"/>
      <c r="C71" s="2"/>
      <c r="D71" s="8"/>
      <c r="E71" s="2"/>
      <c r="F71" s="8"/>
      <c r="G71" s="2"/>
      <c r="H71" s="8"/>
      <c r="I71" s="2"/>
      <c r="J71" s="8"/>
      <c r="K71" s="2"/>
    </row>
    <row r="72" spans="1:11" ht="12.75" customHeight="1" x14ac:dyDescent="0.2">
      <c r="A72" s="2"/>
      <c r="B72" s="2"/>
      <c r="C72" s="2"/>
      <c r="D72" s="8"/>
      <c r="E72" s="2"/>
      <c r="F72" s="8"/>
      <c r="G72" s="2"/>
      <c r="H72" s="8"/>
      <c r="I72" s="2"/>
      <c r="J72" s="8"/>
      <c r="K72" s="2"/>
    </row>
    <row r="73" spans="1:11" ht="12.75" customHeight="1" x14ac:dyDescent="0.2">
      <c r="A73" s="2"/>
      <c r="B73" s="2"/>
      <c r="C73" s="2"/>
      <c r="D73" s="8"/>
      <c r="E73" s="2"/>
      <c r="F73" s="8"/>
      <c r="G73" s="2"/>
      <c r="H73" s="8"/>
      <c r="I73" s="2"/>
      <c r="J73" s="8"/>
      <c r="K73" s="2"/>
    </row>
    <row r="74" spans="1:11" ht="12.75" customHeight="1" x14ac:dyDescent="0.2">
      <c r="A74" s="2"/>
      <c r="B74" s="2"/>
      <c r="C74" s="2"/>
      <c r="D74" s="8"/>
      <c r="E74" s="2"/>
      <c r="F74" s="8"/>
      <c r="G74" s="2"/>
      <c r="H74" s="8"/>
      <c r="I74" s="2"/>
      <c r="J74" s="8"/>
      <c r="K74" s="2"/>
    </row>
    <row r="75" spans="1:11" ht="12.75" customHeight="1" x14ac:dyDescent="0.2">
      <c r="A75" s="2"/>
      <c r="B75" s="2"/>
      <c r="C75" s="2"/>
      <c r="D75" s="8"/>
      <c r="E75" s="2"/>
      <c r="F75" s="8"/>
      <c r="G75" s="2"/>
      <c r="H75" s="8"/>
      <c r="I75" s="2"/>
      <c r="J75" s="8"/>
      <c r="K75" s="2"/>
    </row>
    <row r="76" spans="1:11" ht="12.75" customHeight="1" x14ac:dyDescent="0.2">
      <c r="A76" s="2"/>
      <c r="B76" s="2"/>
      <c r="C76" s="2"/>
      <c r="D76" s="8"/>
      <c r="E76" s="2"/>
      <c r="F76" s="8"/>
      <c r="G76" s="2"/>
      <c r="H76" s="8"/>
      <c r="I76" s="2"/>
      <c r="J76" s="8"/>
      <c r="K76" s="2"/>
    </row>
    <row r="77" spans="1:11" ht="12.75" customHeight="1" x14ac:dyDescent="0.2">
      <c r="A77" s="2"/>
      <c r="B77" s="2"/>
      <c r="C77" s="2"/>
      <c r="D77" s="8"/>
      <c r="E77" s="2"/>
      <c r="F77" s="8"/>
      <c r="G77" s="2"/>
      <c r="H77" s="8"/>
      <c r="I77" s="2"/>
      <c r="J77" s="8"/>
      <c r="K77" s="2"/>
    </row>
    <row r="78" spans="1:11" ht="12.75" customHeight="1" x14ac:dyDescent="0.2">
      <c r="A78" s="2"/>
      <c r="B78" s="2"/>
      <c r="C78" s="2"/>
      <c r="D78" s="8"/>
      <c r="E78" s="2"/>
      <c r="F78" s="8"/>
      <c r="G78" s="2"/>
      <c r="H78" s="8"/>
      <c r="I78" s="2"/>
      <c r="J78" s="8"/>
      <c r="K78" s="2"/>
    </row>
    <row r="79" spans="1:11" ht="12.75" customHeight="1" x14ac:dyDescent="0.2">
      <c r="A79" s="2"/>
      <c r="B79" s="2"/>
      <c r="C79" s="2"/>
      <c r="D79" s="8"/>
      <c r="E79" s="2"/>
      <c r="F79" s="8"/>
      <c r="G79" s="2"/>
      <c r="H79" s="8"/>
      <c r="I79" s="2"/>
      <c r="J79" s="8"/>
      <c r="K79" s="2"/>
    </row>
    <row r="80" spans="1:11" ht="12.75" customHeight="1" x14ac:dyDescent="0.2">
      <c r="A80" s="2"/>
      <c r="B80" s="2"/>
      <c r="C80" s="2"/>
      <c r="D80" s="8"/>
      <c r="E80" s="2"/>
      <c r="F80" s="8"/>
      <c r="G80" s="2"/>
      <c r="H80" s="8"/>
      <c r="I80" s="2"/>
      <c r="J80" s="8"/>
      <c r="K80" s="2"/>
    </row>
    <row r="81" spans="1:11" ht="12.75" customHeight="1" x14ac:dyDescent="0.2">
      <c r="A81" s="2"/>
      <c r="B81" s="2"/>
      <c r="C81" s="2"/>
      <c r="D81" s="8"/>
      <c r="E81" s="2"/>
      <c r="F81" s="8"/>
      <c r="G81" s="2"/>
      <c r="H81" s="8"/>
      <c r="I81" s="2"/>
      <c r="J81" s="8"/>
      <c r="K81" s="2"/>
    </row>
    <row r="82" spans="1:11" ht="12.75" customHeight="1" x14ac:dyDescent="0.2">
      <c r="A82" s="2"/>
      <c r="B82" s="2"/>
      <c r="C82" s="2"/>
      <c r="D82" s="8"/>
      <c r="E82" s="2"/>
      <c r="F82" s="8"/>
      <c r="G82" s="2"/>
      <c r="H82" s="8"/>
      <c r="I82" s="2"/>
      <c r="J82" s="8"/>
      <c r="K82" s="2"/>
    </row>
    <row r="83" spans="1:11" ht="12.75" customHeight="1" x14ac:dyDescent="0.2">
      <c r="A83" s="2"/>
      <c r="B83" s="2"/>
      <c r="C83" s="2"/>
      <c r="D83" s="8"/>
      <c r="E83" s="2"/>
      <c r="F83" s="8"/>
      <c r="G83" s="2"/>
      <c r="H83" s="8"/>
      <c r="I83" s="2"/>
      <c r="J83" s="8"/>
      <c r="K83" s="2"/>
    </row>
    <row r="84" spans="1:11" ht="12.75" customHeight="1" x14ac:dyDescent="0.2">
      <c r="A84" s="2"/>
      <c r="B84" s="2"/>
      <c r="C84" s="2"/>
      <c r="D84" s="8"/>
      <c r="E84" s="2"/>
      <c r="F84" s="8"/>
      <c r="G84" s="2"/>
      <c r="H84" s="8"/>
      <c r="I84" s="2"/>
      <c r="J84" s="8"/>
      <c r="K84" s="2"/>
    </row>
    <row r="85" spans="1:11" ht="12.75" customHeight="1" x14ac:dyDescent="0.2">
      <c r="A85" s="2"/>
      <c r="B85" s="2"/>
      <c r="C85" s="2"/>
      <c r="D85" s="8"/>
      <c r="E85" s="2"/>
      <c r="F85" s="8"/>
      <c r="G85" s="2"/>
      <c r="H85" s="8"/>
      <c r="I85" s="2"/>
      <c r="J85" s="8"/>
      <c r="K85" s="2"/>
    </row>
    <row r="86" spans="1:11" ht="12.75" customHeight="1" x14ac:dyDescent="0.2">
      <c r="A86" s="2"/>
      <c r="B86" s="2"/>
      <c r="C86" s="2"/>
      <c r="D86" s="8"/>
      <c r="E86" s="2"/>
      <c r="F86" s="8"/>
      <c r="G86" s="2"/>
      <c r="H86" s="8"/>
      <c r="I86" s="2"/>
      <c r="J86" s="8"/>
      <c r="K86" s="2"/>
    </row>
    <row r="87" spans="1:11" ht="12.75" customHeight="1" x14ac:dyDescent="0.2">
      <c r="A87" s="2"/>
      <c r="B87" s="2"/>
      <c r="C87" s="2"/>
      <c r="D87" s="8"/>
      <c r="E87" s="2"/>
      <c r="F87" s="8"/>
      <c r="G87" s="2"/>
      <c r="H87" s="8"/>
      <c r="I87" s="2"/>
      <c r="J87" s="8"/>
      <c r="K87" s="2"/>
    </row>
    <row r="88" spans="1:11" ht="12.75" customHeight="1" x14ac:dyDescent="0.2">
      <c r="A88" s="2"/>
      <c r="B88" s="2"/>
      <c r="C88" s="2"/>
      <c r="D88" s="8"/>
      <c r="E88" s="2"/>
      <c r="F88" s="8"/>
      <c r="G88" s="2"/>
      <c r="H88" s="8"/>
      <c r="I88" s="2"/>
      <c r="J88" s="8"/>
      <c r="K88" s="2"/>
    </row>
    <row r="89" spans="1:11" ht="12.75" customHeight="1" x14ac:dyDescent="0.2">
      <c r="A89" s="2"/>
      <c r="B89" s="2"/>
      <c r="C89" s="2"/>
      <c r="D89" s="8"/>
      <c r="E89" s="2"/>
      <c r="F89" s="8"/>
      <c r="G89" s="2"/>
      <c r="H89" s="8"/>
      <c r="I89" s="2"/>
      <c r="J89" s="8"/>
      <c r="K89" s="2"/>
    </row>
    <row r="90" spans="1:11" ht="12.75" customHeight="1" x14ac:dyDescent="0.2">
      <c r="A90" s="2"/>
      <c r="B90" s="2"/>
      <c r="C90" s="2"/>
      <c r="D90" s="8"/>
      <c r="E90" s="2"/>
      <c r="F90" s="8"/>
      <c r="G90" s="2"/>
      <c r="H90" s="8"/>
      <c r="I90" s="2"/>
      <c r="J90" s="8"/>
      <c r="K90" s="2"/>
    </row>
    <row r="91" spans="1:11" ht="12.75" customHeight="1" x14ac:dyDescent="0.2">
      <c r="A91" s="2"/>
      <c r="B91" s="2"/>
      <c r="C91" s="2"/>
      <c r="D91" s="8"/>
      <c r="E91" s="2"/>
      <c r="F91" s="8"/>
      <c r="G91" s="2"/>
      <c r="H91" s="8"/>
      <c r="I91" s="2"/>
      <c r="J91" s="8"/>
      <c r="K91" s="2"/>
    </row>
    <row r="92" spans="1:11" ht="12.75" customHeight="1" x14ac:dyDescent="0.2">
      <c r="A92" s="2"/>
      <c r="B92" s="2"/>
      <c r="C92" s="2"/>
      <c r="D92" s="8"/>
      <c r="E92" s="2"/>
      <c r="F92" s="8"/>
      <c r="G92" s="2"/>
      <c r="H92" s="8"/>
      <c r="I92" s="2"/>
      <c r="J92" s="8"/>
      <c r="K92" s="2"/>
    </row>
    <row r="93" spans="1:11" ht="12.75" customHeight="1" x14ac:dyDescent="0.2">
      <c r="A93" s="2"/>
      <c r="B93" s="2"/>
      <c r="C93" s="2"/>
      <c r="D93" s="8"/>
      <c r="E93" s="2"/>
      <c r="F93" s="8"/>
      <c r="G93" s="2"/>
      <c r="H93" s="8"/>
      <c r="I93" s="2"/>
      <c r="J93" s="8"/>
      <c r="K93" s="2"/>
    </row>
    <row r="94" spans="1:11" ht="12.75" customHeight="1" x14ac:dyDescent="0.2">
      <c r="A94" s="2"/>
      <c r="B94" s="2"/>
      <c r="C94" s="2"/>
      <c r="D94" s="8"/>
      <c r="E94" s="2"/>
      <c r="F94" s="8"/>
      <c r="G94" s="2"/>
      <c r="H94" s="8"/>
      <c r="I94" s="2"/>
      <c r="J94" s="8"/>
      <c r="K94" s="2"/>
    </row>
    <row r="95" spans="1:11" ht="12.75" customHeight="1" x14ac:dyDescent="0.2">
      <c r="A95" s="2"/>
      <c r="B95" s="2"/>
      <c r="C95" s="2"/>
      <c r="D95" s="8"/>
      <c r="E95" s="2"/>
      <c r="F95" s="8"/>
      <c r="G95" s="2"/>
      <c r="H95" s="8"/>
      <c r="I95" s="2"/>
      <c r="J95" s="8"/>
      <c r="K95" s="2"/>
    </row>
    <row r="96" spans="1:11" ht="12.75" customHeight="1" x14ac:dyDescent="0.2">
      <c r="A96" s="2"/>
      <c r="B96" s="2"/>
      <c r="C96" s="2"/>
      <c r="D96" s="8"/>
      <c r="E96" s="2"/>
      <c r="F96" s="8"/>
      <c r="G96" s="2"/>
      <c r="H96" s="8"/>
      <c r="I96" s="2"/>
      <c r="J96" s="8"/>
      <c r="K96" s="2"/>
    </row>
    <row r="97" spans="1:11" ht="12.75" customHeight="1" x14ac:dyDescent="0.2">
      <c r="A97" s="2"/>
      <c r="B97" s="2"/>
      <c r="C97" s="2"/>
      <c r="D97" s="8"/>
      <c r="E97" s="2"/>
      <c r="F97" s="8"/>
      <c r="G97" s="2"/>
      <c r="H97" s="8"/>
      <c r="I97" s="2"/>
      <c r="J97" s="8"/>
      <c r="K97" s="2"/>
    </row>
    <row r="98" spans="1:11" ht="12.75" customHeight="1" x14ac:dyDescent="0.2">
      <c r="A98" s="2"/>
      <c r="B98" s="2"/>
      <c r="C98" s="2"/>
      <c r="D98" s="8"/>
      <c r="E98" s="2"/>
      <c r="F98" s="8"/>
      <c r="G98" s="2"/>
      <c r="H98" s="8"/>
      <c r="I98" s="2"/>
      <c r="J98" s="8"/>
      <c r="K98" s="2"/>
    </row>
    <row r="99" spans="1:11" ht="12.75" customHeight="1" x14ac:dyDescent="0.2">
      <c r="A99" s="2"/>
      <c r="B99" s="2"/>
      <c r="C99" s="2"/>
      <c r="D99" s="8"/>
      <c r="E99" s="2"/>
      <c r="F99" s="8"/>
      <c r="G99" s="2"/>
      <c r="H99" s="8"/>
      <c r="I99" s="2"/>
      <c r="J99" s="8"/>
      <c r="K99" s="2"/>
    </row>
    <row r="100" spans="1:11" ht="12.75" customHeight="1" x14ac:dyDescent="0.2">
      <c r="A100" s="2"/>
      <c r="B100" s="2"/>
      <c r="C100" s="2"/>
      <c r="D100" s="8"/>
      <c r="E100" s="2"/>
      <c r="F100" s="8"/>
      <c r="G100" s="2"/>
      <c r="H100" s="8"/>
      <c r="I100" s="2"/>
      <c r="J100" s="8"/>
      <c r="K100" s="2"/>
    </row>
  </sheetData>
  <mergeCells count="11">
    <mergeCell ref="A37:J37"/>
    <mergeCell ref="A1:J1"/>
    <mergeCell ref="H3:J3"/>
    <mergeCell ref="A4:A5"/>
    <mergeCell ref="B4:B5"/>
    <mergeCell ref="C4:D4"/>
    <mergeCell ref="E4:F4"/>
    <mergeCell ref="G4:H4"/>
    <mergeCell ref="I4:J4"/>
    <mergeCell ref="A6:J6"/>
    <mergeCell ref="A20:J20"/>
  </mergeCells>
  <pageMargins left="0.7" right="0.5" top="1" bottom="0.25" header="0" footer="0"/>
  <pageSetup paperSize="9" scale="9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14.42578125" defaultRowHeight="15" customHeight="1" x14ac:dyDescent="0.2"/>
  <cols>
    <col min="1" max="1" width="4.5703125" customWidth="1"/>
    <col min="2" max="2" width="21.85546875" customWidth="1"/>
    <col min="3" max="3" width="9.85546875" customWidth="1"/>
    <col min="4" max="4" width="8.85546875" customWidth="1"/>
    <col min="5" max="5" width="10.5703125" customWidth="1"/>
    <col min="6" max="6" width="8.5703125" customWidth="1"/>
    <col min="7" max="7" width="8.42578125" customWidth="1"/>
    <col min="8" max="8" width="9.140625" customWidth="1"/>
    <col min="9" max="9" width="7.5703125" customWidth="1"/>
    <col min="10" max="10" width="9.85546875" customWidth="1"/>
    <col min="11" max="11" width="7.5703125" customWidth="1"/>
    <col min="12" max="12" width="7.42578125" customWidth="1"/>
    <col min="13" max="13" width="8" customWidth="1"/>
    <col min="14" max="14" width="8.5703125" customWidth="1"/>
  </cols>
  <sheetData>
    <row r="1" spans="1:14" ht="13.5" customHeight="1" x14ac:dyDescent="0.2">
      <c r="A1" s="502" t="s">
        <v>867</v>
      </c>
      <c r="B1" s="490"/>
      <c r="C1" s="490"/>
      <c r="D1" s="490"/>
      <c r="E1" s="490"/>
      <c r="F1" s="490"/>
      <c r="G1" s="490"/>
      <c r="H1" s="490"/>
      <c r="I1" s="67"/>
      <c r="J1" s="67"/>
      <c r="K1" s="67"/>
      <c r="L1" s="67"/>
      <c r="M1" s="67"/>
      <c r="N1" s="67"/>
    </row>
    <row r="2" spans="1:14" ht="13.5" customHeight="1" x14ac:dyDescent="0.2">
      <c r="A2" s="502" t="s">
        <v>868</v>
      </c>
      <c r="B2" s="490"/>
      <c r="C2" s="490"/>
      <c r="D2" s="490"/>
      <c r="E2" s="490"/>
      <c r="F2" s="490"/>
      <c r="G2" s="490"/>
      <c r="H2" s="490"/>
      <c r="I2" s="67"/>
      <c r="J2" s="67"/>
      <c r="K2" s="67"/>
      <c r="L2" s="67"/>
      <c r="M2" s="67"/>
      <c r="N2" s="67"/>
    </row>
    <row r="3" spans="1:14" ht="13.5" customHeight="1" x14ac:dyDescent="0.2">
      <c r="A3" s="66"/>
      <c r="B3" s="66"/>
      <c r="C3" s="66"/>
      <c r="D3" s="66"/>
      <c r="E3" s="66"/>
      <c r="F3" s="66"/>
      <c r="G3" s="66"/>
      <c r="H3" s="66"/>
      <c r="I3" s="67"/>
      <c r="J3" s="67"/>
      <c r="K3" s="67"/>
      <c r="L3" s="67"/>
      <c r="M3" s="67"/>
      <c r="N3" s="67"/>
    </row>
    <row r="4" spans="1:14" ht="13.5" customHeight="1" x14ac:dyDescent="0.2">
      <c r="A4" s="18"/>
      <c r="B4" s="13"/>
      <c r="C4" s="7"/>
      <c r="D4" s="33"/>
      <c r="E4" s="5"/>
      <c r="F4" s="33" t="s">
        <v>869</v>
      </c>
      <c r="G4" s="5"/>
      <c r="H4" s="33"/>
      <c r="I4" s="5"/>
      <c r="J4" s="5"/>
      <c r="K4" s="5"/>
      <c r="L4" s="5"/>
      <c r="M4" s="5"/>
      <c r="N4" s="5"/>
    </row>
    <row r="5" spans="1:14" ht="13.5" customHeight="1" x14ac:dyDescent="0.2">
      <c r="A5" s="18"/>
      <c r="B5" s="13"/>
      <c r="C5" s="5"/>
      <c r="D5" s="33"/>
      <c r="E5" s="5"/>
      <c r="F5" s="33"/>
      <c r="G5" s="5"/>
      <c r="H5" s="33"/>
      <c r="I5" s="5"/>
      <c r="J5" s="5"/>
      <c r="K5" s="5"/>
      <c r="L5" s="5"/>
      <c r="M5" s="5"/>
      <c r="N5" s="5"/>
    </row>
    <row r="6" spans="1:14" ht="13.5" customHeight="1" x14ac:dyDescent="0.2">
      <c r="A6" s="504" t="s">
        <v>1</v>
      </c>
      <c r="B6" s="503" t="s">
        <v>870</v>
      </c>
      <c r="C6" s="491" t="s">
        <v>871</v>
      </c>
      <c r="D6" s="476"/>
      <c r="E6" s="491" t="s">
        <v>872</v>
      </c>
      <c r="F6" s="476"/>
      <c r="G6" s="491" t="s">
        <v>75</v>
      </c>
      <c r="H6" s="476"/>
      <c r="I6" s="5"/>
      <c r="J6" s="5"/>
      <c r="K6" s="5"/>
      <c r="L6" s="5"/>
      <c r="M6" s="5"/>
      <c r="N6" s="5"/>
    </row>
    <row r="7" spans="1:14" ht="13.5" customHeight="1" x14ac:dyDescent="0.2">
      <c r="A7" s="496"/>
      <c r="B7" s="496"/>
      <c r="C7" s="41" t="s">
        <v>125</v>
      </c>
      <c r="D7" s="68" t="s">
        <v>873</v>
      </c>
      <c r="E7" s="41" t="s">
        <v>125</v>
      </c>
      <c r="F7" s="68" t="s">
        <v>873</v>
      </c>
      <c r="G7" s="41" t="s">
        <v>125</v>
      </c>
      <c r="H7" s="68" t="s">
        <v>873</v>
      </c>
      <c r="I7" s="5"/>
      <c r="J7" s="5"/>
      <c r="K7" s="5"/>
      <c r="L7" s="5"/>
      <c r="M7" s="5"/>
      <c r="N7" s="5"/>
    </row>
    <row r="8" spans="1:14" ht="13.5" customHeight="1" x14ac:dyDescent="0.2">
      <c r="A8" s="9">
        <v>1</v>
      </c>
      <c r="B8" s="3" t="s">
        <v>874</v>
      </c>
      <c r="C8" s="3"/>
      <c r="D8" s="16"/>
      <c r="E8" s="3"/>
      <c r="F8" s="16"/>
      <c r="G8" s="3"/>
      <c r="H8" s="16"/>
      <c r="I8" s="5"/>
      <c r="J8" s="5"/>
      <c r="K8" s="5"/>
      <c r="L8" s="5"/>
      <c r="M8" s="5"/>
      <c r="N8" s="5"/>
    </row>
    <row r="9" spans="1:14" ht="13.5" customHeight="1" x14ac:dyDescent="0.2">
      <c r="A9" s="9">
        <v>2</v>
      </c>
      <c r="B9" s="3" t="s">
        <v>875</v>
      </c>
      <c r="C9" s="3"/>
      <c r="D9" s="16"/>
      <c r="E9" s="3"/>
      <c r="F9" s="16"/>
      <c r="G9" s="3"/>
      <c r="H9" s="16"/>
      <c r="I9" s="5"/>
      <c r="J9" s="5"/>
      <c r="K9" s="5"/>
      <c r="L9" s="5"/>
      <c r="M9" s="5"/>
      <c r="N9" s="5"/>
    </row>
    <row r="10" spans="1:14" ht="13.5" customHeight="1" x14ac:dyDescent="0.2">
      <c r="A10" s="9">
        <v>3</v>
      </c>
      <c r="B10" s="3" t="s">
        <v>876</v>
      </c>
      <c r="C10" s="3"/>
      <c r="D10" s="16"/>
      <c r="E10" s="3"/>
      <c r="F10" s="16"/>
      <c r="G10" s="3"/>
      <c r="H10" s="16"/>
      <c r="I10" s="5"/>
      <c r="J10" s="5"/>
      <c r="K10" s="5"/>
      <c r="L10" s="5"/>
      <c r="M10" s="5"/>
      <c r="N10" s="5"/>
    </row>
    <row r="11" spans="1:14" ht="13.5" customHeight="1" x14ac:dyDescent="0.2">
      <c r="A11" s="9">
        <v>4</v>
      </c>
      <c r="B11" s="3" t="s">
        <v>877</v>
      </c>
      <c r="C11" s="3"/>
      <c r="D11" s="16"/>
      <c r="E11" s="3"/>
      <c r="F11" s="16"/>
      <c r="G11" s="3"/>
      <c r="H11" s="16"/>
      <c r="I11" s="5"/>
      <c r="J11" s="5"/>
      <c r="K11" s="5"/>
      <c r="L11" s="5"/>
      <c r="M11" s="5"/>
      <c r="N11" s="5"/>
    </row>
    <row r="12" spans="1:14" ht="13.5" customHeight="1" x14ac:dyDescent="0.2">
      <c r="A12" s="9">
        <v>5</v>
      </c>
      <c r="B12" s="3" t="s">
        <v>878</v>
      </c>
      <c r="C12" s="3"/>
      <c r="D12" s="16"/>
      <c r="E12" s="3"/>
      <c r="F12" s="16"/>
      <c r="G12" s="3"/>
      <c r="H12" s="16"/>
      <c r="I12" s="5"/>
      <c r="J12" s="5"/>
      <c r="K12" s="5"/>
      <c r="L12" s="5"/>
      <c r="M12" s="5"/>
      <c r="N12" s="5"/>
    </row>
    <row r="13" spans="1:14" ht="13.5" customHeight="1" x14ac:dyDescent="0.2">
      <c r="A13" s="9">
        <v>6</v>
      </c>
      <c r="B13" s="3" t="s">
        <v>879</v>
      </c>
      <c r="C13" s="3"/>
      <c r="D13" s="16"/>
      <c r="E13" s="3"/>
      <c r="F13" s="16"/>
      <c r="G13" s="3"/>
      <c r="H13" s="16"/>
      <c r="I13" s="5"/>
      <c r="J13" s="5"/>
      <c r="K13" s="5"/>
      <c r="L13" s="5"/>
      <c r="M13" s="5"/>
      <c r="N13" s="5"/>
    </row>
    <row r="14" spans="1:14" ht="13.5" customHeight="1" x14ac:dyDescent="0.2">
      <c r="A14" s="9">
        <v>7</v>
      </c>
      <c r="B14" s="3" t="s">
        <v>880</v>
      </c>
      <c r="C14" s="3"/>
      <c r="D14" s="16"/>
      <c r="E14" s="3"/>
      <c r="F14" s="16"/>
      <c r="G14" s="3"/>
      <c r="H14" s="16"/>
      <c r="I14" s="5"/>
      <c r="J14" s="5"/>
      <c r="K14" s="5"/>
      <c r="L14" s="5"/>
      <c r="M14" s="5"/>
      <c r="N14" s="5"/>
    </row>
    <row r="15" spans="1:14" ht="13.5" customHeight="1" x14ac:dyDescent="0.2">
      <c r="A15" s="9">
        <v>8</v>
      </c>
      <c r="B15" s="3" t="s">
        <v>881</v>
      </c>
      <c r="C15" s="3"/>
      <c r="D15" s="16"/>
      <c r="E15" s="3"/>
      <c r="F15" s="16"/>
      <c r="G15" s="3"/>
      <c r="H15" s="16"/>
      <c r="I15" s="5"/>
      <c r="J15" s="5"/>
      <c r="K15" s="5"/>
      <c r="L15" s="5"/>
      <c r="M15" s="5"/>
      <c r="N15" s="5"/>
    </row>
    <row r="16" spans="1:14" ht="13.5" customHeight="1" x14ac:dyDescent="0.2">
      <c r="A16" s="9">
        <v>9</v>
      </c>
      <c r="B16" s="3" t="s">
        <v>882</v>
      </c>
      <c r="C16" s="3"/>
      <c r="D16" s="16"/>
      <c r="E16" s="3"/>
      <c r="F16" s="16"/>
      <c r="G16" s="3"/>
      <c r="H16" s="16"/>
      <c r="I16" s="5"/>
      <c r="J16" s="5"/>
      <c r="K16" s="5"/>
      <c r="L16" s="5"/>
      <c r="M16" s="5"/>
      <c r="N16" s="5"/>
    </row>
    <row r="17" spans="1:14" ht="13.5" customHeight="1" x14ac:dyDescent="0.2">
      <c r="A17" s="9">
        <v>10</v>
      </c>
      <c r="B17" s="3" t="s">
        <v>883</v>
      </c>
      <c r="C17" s="3"/>
      <c r="D17" s="16"/>
      <c r="E17" s="3"/>
      <c r="F17" s="16"/>
      <c r="G17" s="3"/>
      <c r="H17" s="16"/>
      <c r="I17" s="5"/>
      <c r="J17" s="5"/>
      <c r="K17" s="5"/>
      <c r="L17" s="5"/>
      <c r="M17" s="5"/>
      <c r="N17" s="5"/>
    </row>
    <row r="18" spans="1:14" ht="13.5" customHeight="1" x14ac:dyDescent="0.2">
      <c r="A18" s="9">
        <v>11</v>
      </c>
      <c r="B18" s="3" t="s">
        <v>884</v>
      </c>
      <c r="C18" s="3"/>
      <c r="D18" s="16"/>
      <c r="E18" s="3"/>
      <c r="F18" s="16"/>
      <c r="G18" s="3"/>
      <c r="H18" s="16"/>
      <c r="I18" s="5"/>
      <c r="J18" s="5"/>
      <c r="K18" s="5"/>
      <c r="L18" s="5"/>
      <c r="M18" s="5"/>
      <c r="N18" s="5"/>
    </row>
    <row r="19" spans="1:14" ht="13.5" customHeight="1" x14ac:dyDescent="0.2">
      <c r="A19" s="9">
        <v>12</v>
      </c>
      <c r="B19" s="3" t="s">
        <v>885</v>
      </c>
      <c r="C19" s="3"/>
      <c r="D19" s="16"/>
      <c r="E19" s="3"/>
      <c r="F19" s="16"/>
      <c r="G19" s="3"/>
      <c r="H19" s="16"/>
      <c r="I19" s="5"/>
      <c r="J19" s="5"/>
      <c r="K19" s="5"/>
      <c r="L19" s="5"/>
      <c r="M19" s="5"/>
      <c r="N19" s="5"/>
    </row>
    <row r="20" spans="1:14" ht="13.5" customHeight="1" x14ac:dyDescent="0.2">
      <c r="A20" s="9">
        <v>13</v>
      </c>
      <c r="B20" s="3" t="s">
        <v>886</v>
      </c>
      <c r="C20" s="3"/>
      <c r="D20" s="16"/>
      <c r="E20" s="3"/>
      <c r="F20" s="16"/>
      <c r="G20" s="3"/>
      <c r="H20" s="16"/>
      <c r="I20" s="5"/>
      <c r="J20" s="5"/>
      <c r="K20" s="5"/>
      <c r="L20" s="5"/>
      <c r="M20" s="5"/>
      <c r="N20" s="5"/>
    </row>
    <row r="21" spans="1:14" ht="13.5" customHeight="1" x14ac:dyDescent="0.2">
      <c r="A21" s="9">
        <v>14</v>
      </c>
      <c r="B21" s="3" t="s">
        <v>887</v>
      </c>
      <c r="C21" s="3"/>
      <c r="D21" s="16"/>
      <c r="E21" s="3"/>
      <c r="F21" s="16"/>
      <c r="G21" s="3"/>
      <c r="H21" s="16"/>
      <c r="I21" s="5"/>
      <c r="J21" s="5"/>
      <c r="K21" s="5"/>
      <c r="L21" s="5"/>
      <c r="M21" s="5"/>
      <c r="N21" s="5"/>
    </row>
    <row r="22" spans="1:14" ht="13.5" customHeight="1" x14ac:dyDescent="0.2">
      <c r="A22" s="9">
        <v>15</v>
      </c>
      <c r="B22" s="3" t="s">
        <v>888</v>
      </c>
      <c r="C22" s="3"/>
      <c r="D22" s="16"/>
      <c r="E22" s="3"/>
      <c r="F22" s="16"/>
      <c r="G22" s="3"/>
      <c r="H22" s="16"/>
      <c r="I22" s="5"/>
      <c r="J22" s="5"/>
      <c r="K22" s="5"/>
      <c r="L22" s="5"/>
      <c r="M22" s="5"/>
      <c r="N22" s="5"/>
    </row>
    <row r="23" spans="1:14" ht="13.5" customHeight="1" x14ac:dyDescent="0.2">
      <c r="A23" s="9">
        <v>16</v>
      </c>
      <c r="B23" s="3" t="s">
        <v>889</v>
      </c>
      <c r="C23" s="3"/>
      <c r="D23" s="16"/>
      <c r="E23" s="3"/>
      <c r="F23" s="16"/>
      <c r="G23" s="3"/>
      <c r="H23" s="16"/>
      <c r="I23" s="5"/>
      <c r="J23" s="5"/>
      <c r="K23" s="5"/>
      <c r="L23" s="5"/>
      <c r="M23" s="5"/>
      <c r="N23" s="5"/>
    </row>
    <row r="24" spans="1:14" ht="13.5" customHeight="1" x14ac:dyDescent="0.2">
      <c r="A24" s="9">
        <v>17</v>
      </c>
      <c r="B24" s="3" t="s">
        <v>890</v>
      </c>
      <c r="C24" s="3"/>
      <c r="D24" s="16"/>
      <c r="E24" s="3"/>
      <c r="F24" s="16"/>
      <c r="G24" s="3"/>
      <c r="H24" s="16"/>
      <c r="I24" s="5"/>
      <c r="J24" s="5"/>
      <c r="K24" s="5"/>
      <c r="L24" s="5"/>
      <c r="M24" s="5"/>
      <c r="N24" s="5"/>
    </row>
    <row r="25" spans="1:14" ht="13.5" customHeight="1" x14ac:dyDescent="0.2">
      <c r="A25" s="9">
        <v>18</v>
      </c>
      <c r="B25" s="3" t="s">
        <v>891</v>
      </c>
      <c r="C25" s="3"/>
      <c r="D25" s="16"/>
      <c r="E25" s="3"/>
      <c r="F25" s="16"/>
      <c r="G25" s="3"/>
      <c r="H25" s="16"/>
      <c r="I25" s="5"/>
      <c r="J25" s="5"/>
      <c r="K25" s="5"/>
      <c r="L25" s="5"/>
      <c r="M25" s="5"/>
      <c r="N25" s="5"/>
    </row>
    <row r="26" spans="1:14" ht="13.5" customHeight="1" x14ac:dyDescent="0.2">
      <c r="A26" s="11"/>
      <c r="B26" s="4" t="s">
        <v>6</v>
      </c>
      <c r="C26" s="4">
        <f t="shared" ref="C26:H26" si="0">SUM(C8:C25)</f>
        <v>0</v>
      </c>
      <c r="D26" s="17">
        <f t="shared" si="0"/>
        <v>0</v>
      </c>
      <c r="E26" s="4">
        <f t="shared" si="0"/>
        <v>0</v>
      </c>
      <c r="F26" s="17">
        <f t="shared" si="0"/>
        <v>0</v>
      </c>
      <c r="G26" s="4">
        <f t="shared" si="0"/>
        <v>0</v>
      </c>
      <c r="H26" s="17">
        <f t="shared" si="0"/>
        <v>0</v>
      </c>
      <c r="I26" s="5"/>
      <c r="J26" s="5"/>
      <c r="K26" s="5"/>
      <c r="L26" s="5"/>
      <c r="M26" s="5"/>
      <c r="N26" s="5"/>
    </row>
    <row r="27" spans="1:14" ht="13.5" customHeight="1" x14ac:dyDescent="0.2">
      <c r="A27" s="18"/>
      <c r="B27" s="13"/>
      <c r="C27" s="5"/>
      <c r="D27" s="37" t="s">
        <v>59</v>
      </c>
      <c r="E27" s="5"/>
      <c r="F27" s="33"/>
      <c r="G27" s="5"/>
      <c r="H27" s="33"/>
      <c r="I27" s="5"/>
      <c r="J27" s="5"/>
      <c r="K27" s="5"/>
      <c r="L27" s="5"/>
      <c r="M27" s="5"/>
      <c r="N27" s="5"/>
    </row>
    <row r="28" spans="1:14" ht="13.5" customHeight="1" x14ac:dyDescent="0.2">
      <c r="A28" s="18"/>
      <c r="B28" s="13"/>
      <c r="C28" s="5"/>
      <c r="D28" s="33"/>
      <c r="E28" s="5"/>
      <c r="F28" s="33"/>
      <c r="G28" s="5"/>
      <c r="H28" s="33"/>
      <c r="I28" s="5"/>
      <c r="J28" s="5"/>
      <c r="K28" s="5"/>
      <c r="L28" s="5"/>
      <c r="M28" s="5"/>
      <c r="N28" s="5"/>
    </row>
    <row r="29" spans="1:14" ht="13.5" customHeight="1" x14ac:dyDescent="0.2">
      <c r="A29" s="18"/>
      <c r="B29" s="13"/>
      <c r="C29" s="5"/>
      <c r="D29" s="33"/>
      <c r="E29" s="5"/>
      <c r="F29" s="33"/>
      <c r="G29" s="5"/>
      <c r="H29" s="33"/>
      <c r="I29" s="5"/>
      <c r="J29" s="5"/>
      <c r="K29" s="5"/>
      <c r="L29" s="5"/>
      <c r="M29" s="5"/>
      <c r="N29" s="5"/>
    </row>
    <row r="30" spans="1:14" ht="13.5" customHeight="1" x14ac:dyDescent="0.2">
      <c r="A30" s="18"/>
      <c r="B30" s="13"/>
      <c r="C30" s="5"/>
      <c r="D30" s="33"/>
      <c r="E30" s="5"/>
      <c r="F30" s="33"/>
      <c r="G30" s="5"/>
      <c r="H30" s="33"/>
      <c r="I30" s="5"/>
      <c r="J30" s="5"/>
      <c r="K30" s="5"/>
      <c r="L30" s="5"/>
      <c r="M30" s="5"/>
      <c r="N30" s="5"/>
    </row>
    <row r="31" spans="1:14" ht="13.5" customHeight="1" x14ac:dyDescent="0.2">
      <c r="A31" s="18"/>
      <c r="B31" s="13"/>
      <c r="C31" s="5"/>
      <c r="D31" s="33"/>
      <c r="E31" s="5"/>
      <c r="F31" s="33"/>
      <c r="G31" s="5"/>
      <c r="H31" s="33"/>
      <c r="I31" s="5"/>
      <c r="J31" s="5"/>
      <c r="K31" s="5"/>
      <c r="L31" s="5"/>
      <c r="M31" s="5"/>
      <c r="N31" s="5"/>
    </row>
    <row r="32" spans="1:14" ht="13.5" customHeight="1" x14ac:dyDescent="0.2">
      <c r="A32" s="18"/>
      <c r="B32" s="13"/>
      <c r="C32" s="5"/>
      <c r="D32" s="33"/>
      <c r="E32" s="5"/>
      <c r="F32" s="33"/>
      <c r="G32" s="5"/>
      <c r="H32" s="33"/>
      <c r="I32" s="5"/>
      <c r="J32" s="5"/>
      <c r="K32" s="5"/>
      <c r="L32" s="5"/>
      <c r="M32" s="5"/>
      <c r="N32" s="5"/>
    </row>
    <row r="33" spans="1:14" ht="13.5" customHeight="1" x14ac:dyDescent="0.2">
      <c r="A33" s="18"/>
      <c r="B33" s="13"/>
      <c r="C33" s="5"/>
      <c r="D33" s="33"/>
      <c r="E33" s="5"/>
      <c r="F33" s="33"/>
      <c r="G33" s="5"/>
      <c r="H33" s="33"/>
      <c r="I33" s="5"/>
      <c r="J33" s="5"/>
      <c r="K33" s="5"/>
      <c r="L33" s="5"/>
      <c r="M33" s="5"/>
      <c r="N33" s="5"/>
    </row>
    <row r="34" spans="1:14" ht="13.5" customHeight="1" x14ac:dyDescent="0.2">
      <c r="A34" s="18"/>
      <c r="B34" s="13"/>
      <c r="C34" s="5"/>
      <c r="D34" s="33"/>
      <c r="E34" s="5"/>
      <c r="F34" s="33"/>
      <c r="G34" s="5"/>
      <c r="H34" s="33"/>
      <c r="I34" s="5"/>
      <c r="J34" s="5"/>
      <c r="K34" s="5"/>
      <c r="L34" s="5"/>
      <c r="M34" s="5"/>
      <c r="N34" s="5"/>
    </row>
    <row r="35" spans="1:14" ht="13.5" customHeight="1" x14ac:dyDescent="0.2">
      <c r="A35" s="18"/>
      <c r="B35" s="13"/>
      <c r="C35" s="5"/>
      <c r="D35" s="33"/>
      <c r="E35" s="5"/>
      <c r="F35" s="33"/>
      <c r="G35" s="5"/>
      <c r="H35" s="33"/>
      <c r="I35" s="5"/>
      <c r="J35" s="5"/>
      <c r="K35" s="5"/>
      <c r="L35" s="5"/>
      <c r="M35" s="5"/>
      <c r="N35" s="5"/>
    </row>
    <row r="36" spans="1:14" ht="13.5" customHeight="1" x14ac:dyDescent="0.2">
      <c r="A36" s="18"/>
      <c r="B36" s="13"/>
      <c r="C36" s="5"/>
      <c r="D36" s="33"/>
      <c r="E36" s="5"/>
      <c r="F36" s="33"/>
      <c r="G36" s="5"/>
      <c r="H36" s="33"/>
      <c r="I36" s="5"/>
      <c r="J36" s="5"/>
      <c r="K36" s="5"/>
      <c r="L36" s="5"/>
      <c r="M36" s="5"/>
      <c r="N36" s="5"/>
    </row>
    <row r="37" spans="1:14" ht="13.5" customHeight="1" x14ac:dyDescent="0.2">
      <c r="A37" s="18"/>
      <c r="B37" s="13"/>
      <c r="C37" s="5"/>
      <c r="D37" s="33"/>
      <c r="E37" s="5"/>
      <c r="F37" s="33"/>
      <c r="G37" s="5"/>
      <c r="H37" s="33"/>
      <c r="I37" s="5"/>
      <c r="J37" s="5"/>
      <c r="K37" s="5"/>
      <c r="L37" s="5"/>
      <c r="M37" s="5"/>
      <c r="N37" s="5"/>
    </row>
    <row r="38" spans="1:14" ht="13.5" customHeight="1" x14ac:dyDescent="0.2">
      <c r="A38" s="18"/>
      <c r="B38" s="13"/>
      <c r="C38" s="5"/>
      <c r="D38" s="33"/>
      <c r="E38" s="5"/>
      <c r="F38" s="33"/>
      <c r="G38" s="5"/>
      <c r="H38" s="33"/>
      <c r="I38" s="5"/>
      <c r="J38" s="5"/>
      <c r="K38" s="5"/>
      <c r="L38" s="5"/>
      <c r="M38" s="5"/>
      <c r="N38" s="5"/>
    </row>
    <row r="39" spans="1:14" ht="13.5" customHeight="1" x14ac:dyDescent="0.2">
      <c r="A39" s="18"/>
      <c r="B39" s="13"/>
      <c r="C39" s="5"/>
      <c r="D39" s="33"/>
      <c r="E39" s="5"/>
      <c r="F39" s="33"/>
      <c r="G39" s="5"/>
      <c r="H39" s="33"/>
      <c r="I39" s="5"/>
      <c r="J39" s="5"/>
      <c r="K39" s="5"/>
      <c r="L39" s="5"/>
      <c r="M39" s="5"/>
      <c r="N39" s="5"/>
    </row>
    <row r="40" spans="1:14" ht="13.5" customHeight="1" x14ac:dyDescent="0.2">
      <c r="A40" s="18"/>
      <c r="B40" s="13"/>
      <c r="C40" s="5"/>
      <c r="D40" s="33"/>
      <c r="E40" s="5"/>
      <c r="F40" s="33"/>
      <c r="G40" s="5"/>
      <c r="H40" s="33"/>
      <c r="I40" s="5"/>
      <c r="J40" s="5"/>
      <c r="K40" s="5"/>
      <c r="L40" s="5"/>
      <c r="M40" s="5"/>
      <c r="N40" s="5"/>
    </row>
    <row r="41" spans="1:14" ht="13.5" customHeight="1" x14ac:dyDescent="0.2">
      <c r="A41" s="18"/>
      <c r="B41" s="13"/>
      <c r="C41" s="5"/>
      <c r="D41" s="33"/>
      <c r="E41" s="5"/>
      <c r="F41" s="33"/>
      <c r="G41" s="5"/>
      <c r="H41" s="33"/>
      <c r="I41" s="5"/>
      <c r="J41" s="5"/>
      <c r="K41" s="5"/>
      <c r="L41" s="5"/>
      <c r="M41" s="5"/>
      <c r="N41" s="5"/>
    </row>
    <row r="42" spans="1:14" ht="13.5" customHeight="1" x14ac:dyDescent="0.2">
      <c r="A42" s="18"/>
      <c r="B42" s="13"/>
      <c r="C42" s="5"/>
      <c r="D42" s="33"/>
      <c r="E42" s="5"/>
      <c r="F42" s="33"/>
      <c r="G42" s="5"/>
      <c r="H42" s="33"/>
      <c r="I42" s="5"/>
      <c r="J42" s="5"/>
      <c r="K42" s="5"/>
      <c r="L42" s="5"/>
      <c r="M42" s="5"/>
      <c r="N42" s="5"/>
    </row>
    <row r="43" spans="1:14" ht="13.5" customHeight="1" x14ac:dyDescent="0.2">
      <c r="A43" s="18"/>
      <c r="B43" s="13"/>
      <c r="C43" s="5"/>
      <c r="D43" s="33"/>
      <c r="E43" s="5"/>
      <c r="F43" s="33"/>
      <c r="G43" s="5"/>
      <c r="H43" s="33"/>
      <c r="I43" s="5"/>
      <c r="J43" s="5"/>
      <c r="K43" s="5"/>
      <c r="L43" s="5"/>
      <c r="M43" s="5"/>
      <c r="N43" s="5"/>
    </row>
    <row r="44" spans="1:14" ht="13.5" customHeight="1" x14ac:dyDescent="0.2">
      <c r="A44" s="18"/>
      <c r="B44" s="13"/>
      <c r="C44" s="5"/>
      <c r="D44" s="33"/>
      <c r="E44" s="5"/>
      <c r="F44" s="33"/>
      <c r="G44" s="5"/>
      <c r="H44" s="33"/>
      <c r="I44" s="5"/>
      <c r="J44" s="5"/>
      <c r="K44" s="5"/>
      <c r="L44" s="5"/>
      <c r="M44" s="5"/>
      <c r="N44" s="5"/>
    </row>
    <row r="45" spans="1:14" ht="13.5" customHeight="1" x14ac:dyDescent="0.2">
      <c r="A45" s="18"/>
      <c r="B45" s="13"/>
      <c r="C45" s="5"/>
      <c r="D45" s="33"/>
      <c r="E45" s="5"/>
      <c r="F45" s="33"/>
      <c r="G45" s="5"/>
      <c r="H45" s="33"/>
      <c r="I45" s="5"/>
      <c r="J45" s="5"/>
      <c r="K45" s="5"/>
      <c r="L45" s="5"/>
      <c r="M45" s="5"/>
      <c r="N45" s="5"/>
    </row>
    <row r="46" spans="1:14" ht="13.5" customHeight="1" x14ac:dyDescent="0.2">
      <c r="A46" s="18"/>
      <c r="B46" s="13"/>
      <c r="C46" s="5"/>
      <c r="D46" s="33"/>
      <c r="E46" s="5"/>
      <c r="F46" s="33"/>
      <c r="G46" s="5"/>
      <c r="H46" s="33"/>
      <c r="I46" s="5"/>
      <c r="J46" s="5"/>
      <c r="K46" s="5"/>
      <c r="L46" s="5"/>
      <c r="M46" s="5"/>
      <c r="N46" s="5"/>
    </row>
    <row r="47" spans="1:14" ht="13.5" customHeight="1" x14ac:dyDescent="0.2">
      <c r="A47" s="18"/>
      <c r="B47" s="13"/>
      <c r="C47" s="5"/>
      <c r="D47" s="33"/>
      <c r="E47" s="5"/>
      <c r="F47" s="33"/>
      <c r="G47" s="5"/>
      <c r="H47" s="33"/>
      <c r="I47" s="5"/>
      <c r="J47" s="5"/>
      <c r="K47" s="5"/>
      <c r="L47" s="5"/>
      <c r="M47" s="5"/>
      <c r="N47" s="5"/>
    </row>
    <row r="48" spans="1:14" ht="13.5" customHeight="1" x14ac:dyDescent="0.2">
      <c r="A48" s="18"/>
      <c r="B48" s="13"/>
      <c r="C48" s="5"/>
      <c r="D48" s="33"/>
      <c r="E48" s="5"/>
      <c r="F48" s="33"/>
      <c r="G48" s="5"/>
      <c r="H48" s="33"/>
      <c r="I48" s="5"/>
      <c r="J48" s="5"/>
      <c r="K48" s="5"/>
      <c r="L48" s="5"/>
      <c r="M48" s="5"/>
      <c r="N48" s="5"/>
    </row>
    <row r="49" spans="1:14" ht="13.5" customHeight="1" x14ac:dyDescent="0.2">
      <c r="A49" s="18"/>
      <c r="B49" s="13"/>
      <c r="C49" s="5"/>
      <c r="D49" s="33"/>
      <c r="E49" s="5"/>
      <c r="F49" s="33"/>
      <c r="G49" s="5"/>
      <c r="H49" s="33"/>
      <c r="I49" s="5"/>
      <c r="J49" s="5"/>
      <c r="K49" s="5"/>
      <c r="L49" s="5"/>
      <c r="M49" s="5"/>
      <c r="N49" s="5"/>
    </row>
    <row r="50" spans="1:14" ht="13.5" customHeight="1" x14ac:dyDescent="0.2">
      <c r="A50" s="18"/>
      <c r="B50" s="13"/>
      <c r="C50" s="5"/>
      <c r="D50" s="33"/>
      <c r="E50" s="5"/>
      <c r="F50" s="33"/>
      <c r="G50" s="5"/>
      <c r="H50" s="33"/>
      <c r="I50" s="5"/>
      <c r="J50" s="5"/>
      <c r="K50" s="5"/>
      <c r="L50" s="5"/>
      <c r="M50" s="5"/>
      <c r="N50" s="5"/>
    </row>
    <row r="51" spans="1:14" ht="13.5" customHeight="1" x14ac:dyDescent="0.2">
      <c r="A51" s="18"/>
      <c r="B51" s="13"/>
      <c r="C51" s="5"/>
      <c r="D51" s="33"/>
      <c r="E51" s="5"/>
      <c r="F51" s="33"/>
      <c r="G51" s="5"/>
      <c r="H51" s="33"/>
      <c r="I51" s="5"/>
      <c r="J51" s="5"/>
      <c r="K51" s="5"/>
      <c r="L51" s="5"/>
      <c r="M51" s="5"/>
      <c r="N51" s="5"/>
    </row>
    <row r="52" spans="1:14" ht="13.5" customHeight="1" x14ac:dyDescent="0.2">
      <c r="A52" s="18"/>
      <c r="B52" s="13"/>
      <c r="C52" s="5"/>
      <c r="D52" s="33"/>
      <c r="E52" s="5"/>
      <c r="F52" s="33"/>
      <c r="G52" s="5"/>
      <c r="H52" s="33"/>
      <c r="I52" s="5"/>
      <c r="J52" s="5"/>
      <c r="K52" s="5"/>
      <c r="L52" s="5"/>
      <c r="M52" s="5"/>
      <c r="N52" s="5"/>
    </row>
    <row r="53" spans="1:14" ht="13.5" customHeight="1" x14ac:dyDescent="0.2">
      <c r="A53" s="18"/>
      <c r="B53" s="13"/>
      <c r="C53" s="5"/>
      <c r="D53" s="33"/>
      <c r="E53" s="5"/>
      <c r="F53" s="33"/>
      <c r="G53" s="5"/>
      <c r="H53" s="33"/>
      <c r="I53" s="5"/>
      <c r="J53" s="5"/>
      <c r="K53" s="5"/>
      <c r="L53" s="5"/>
      <c r="M53" s="5"/>
      <c r="N53" s="5"/>
    </row>
    <row r="54" spans="1:14" ht="13.5" customHeight="1" x14ac:dyDescent="0.2">
      <c r="A54" s="18"/>
      <c r="B54" s="13"/>
      <c r="C54" s="5"/>
      <c r="D54" s="33"/>
      <c r="E54" s="5"/>
      <c r="F54" s="33"/>
      <c r="G54" s="5"/>
      <c r="H54" s="33"/>
      <c r="I54" s="5"/>
      <c r="J54" s="5"/>
      <c r="K54" s="5"/>
      <c r="L54" s="5"/>
      <c r="M54" s="5"/>
      <c r="N54" s="5"/>
    </row>
    <row r="55" spans="1:14" ht="13.5" customHeight="1" x14ac:dyDescent="0.2">
      <c r="A55" s="18"/>
      <c r="B55" s="13"/>
      <c r="C55" s="5"/>
      <c r="D55" s="33"/>
      <c r="E55" s="5"/>
      <c r="F55" s="33"/>
      <c r="G55" s="5"/>
      <c r="H55" s="33"/>
      <c r="I55" s="5"/>
      <c r="J55" s="5"/>
      <c r="K55" s="5"/>
      <c r="L55" s="5"/>
      <c r="M55" s="5"/>
      <c r="N55" s="5"/>
    </row>
    <row r="56" spans="1:14" ht="13.5" customHeight="1" x14ac:dyDescent="0.2">
      <c r="A56" s="18"/>
      <c r="B56" s="13"/>
      <c r="C56" s="5"/>
      <c r="D56" s="33"/>
      <c r="E56" s="5"/>
      <c r="F56" s="33"/>
      <c r="G56" s="5"/>
      <c r="H56" s="33"/>
      <c r="I56" s="5"/>
      <c r="J56" s="5"/>
      <c r="K56" s="5"/>
      <c r="L56" s="5"/>
      <c r="M56" s="5"/>
      <c r="N56" s="5"/>
    </row>
    <row r="57" spans="1:14" ht="13.5" customHeight="1" x14ac:dyDescent="0.2">
      <c r="A57" s="18"/>
      <c r="B57" s="13"/>
      <c r="C57" s="5"/>
      <c r="D57" s="33"/>
      <c r="E57" s="5"/>
      <c r="F57" s="33"/>
      <c r="G57" s="5"/>
      <c r="H57" s="33"/>
      <c r="I57" s="5"/>
      <c r="J57" s="5"/>
      <c r="K57" s="5"/>
      <c r="L57" s="5"/>
      <c r="M57" s="5"/>
      <c r="N57" s="5"/>
    </row>
    <row r="58" spans="1:14" ht="13.5" customHeight="1" x14ac:dyDescent="0.2">
      <c r="A58" s="18"/>
      <c r="B58" s="13"/>
      <c r="C58" s="5"/>
      <c r="D58" s="33"/>
      <c r="E58" s="5"/>
      <c r="F58" s="33"/>
      <c r="G58" s="5"/>
      <c r="H58" s="33"/>
      <c r="I58" s="5"/>
      <c r="J58" s="5"/>
      <c r="K58" s="5"/>
      <c r="L58" s="5"/>
      <c r="M58" s="5"/>
      <c r="N58" s="5"/>
    </row>
    <row r="59" spans="1:14" ht="13.5" customHeight="1" x14ac:dyDescent="0.2">
      <c r="A59" s="18"/>
      <c r="B59" s="13"/>
      <c r="C59" s="5"/>
      <c r="D59" s="33"/>
      <c r="E59" s="5"/>
      <c r="F59" s="33"/>
      <c r="G59" s="5"/>
      <c r="H59" s="33"/>
      <c r="I59" s="5"/>
      <c r="J59" s="5"/>
      <c r="K59" s="5"/>
      <c r="L59" s="5"/>
      <c r="M59" s="5"/>
      <c r="N59" s="5"/>
    </row>
    <row r="60" spans="1:14" ht="13.5" customHeight="1" x14ac:dyDescent="0.2">
      <c r="A60" s="18"/>
      <c r="B60" s="13"/>
      <c r="C60" s="5"/>
      <c r="D60" s="33"/>
      <c r="E60" s="5"/>
      <c r="F60" s="33"/>
      <c r="G60" s="5"/>
      <c r="H60" s="33"/>
      <c r="I60" s="5"/>
      <c r="J60" s="5"/>
      <c r="K60" s="5"/>
      <c r="L60" s="5"/>
      <c r="M60" s="5"/>
      <c r="N60" s="5"/>
    </row>
    <row r="61" spans="1:14" ht="13.5" customHeight="1" x14ac:dyDescent="0.2">
      <c r="A61" s="18"/>
      <c r="B61" s="13"/>
      <c r="C61" s="5"/>
      <c r="D61" s="33"/>
      <c r="E61" s="5"/>
      <c r="F61" s="33"/>
      <c r="G61" s="5"/>
      <c r="H61" s="33"/>
      <c r="I61" s="5"/>
      <c r="J61" s="5"/>
      <c r="K61" s="5"/>
      <c r="L61" s="5"/>
      <c r="M61" s="5"/>
      <c r="N61" s="5"/>
    </row>
    <row r="62" spans="1:14" ht="13.5" customHeight="1" x14ac:dyDescent="0.2">
      <c r="A62" s="18"/>
      <c r="B62" s="13"/>
      <c r="C62" s="5"/>
      <c r="D62" s="33"/>
      <c r="E62" s="5"/>
      <c r="F62" s="33"/>
      <c r="G62" s="5"/>
      <c r="H62" s="33"/>
      <c r="I62" s="5"/>
      <c r="J62" s="5"/>
      <c r="K62" s="5"/>
      <c r="L62" s="5"/>
      <c r="M62" s="5"/>
      <c r="N62" s="5"/>
    </row>
    <row r="63" spans="1:14" ht="13.5" customHeight="1" x14ac:dyDescent="0.2">
      <c r="A63" s="18"/>
      <c r="B63" s="13"/>
      <c r="C63" s="5"/>
      <c r="D63" s="33"/>
      <c r="E63" s="5"/>
      <c r="F63" s="33"/>
      <c r="G63" s="5"/>
      <c r="H63" s="33"/>
      <c r="I63" s="5"/>
      <c r="J63" s="5"/>
      <c r="K63" s="5"/>
      <c r="L63" s="5"/>
      <c r="M63" s="5"/>
      <c r="N63" s="5"/>
    </row>
    <row r="64" spans="1:14" ht="13.5" customHeight="1" x14ac:dyDescent="0.2">
      <c r="A64" s="18"/>
      <c r="B64" s="13"/>
      <c r="C64" s="5"/>
      <c r="D64" s="33"/>
      <c r="E64" s="5"/>
      <c r="F64" s="33"/>
      <c r="G64" s="5"/>
      <c r="H64" s="33"/>
      <c r="I64" s="5"/>
      <c r="J64" s="5"/>
      <c r="K64" s="5"/>
      <c r="L64" s="5"/>
      <c r="M64" s="5"/>
      <c r="N64" s="5"/>
    </row>
    <row r="65" spans="1:14" ht="13.5" customHeight="1" x14ac:dyDescent="0.2">
      <c r="A65" s="18"/>
      <c r="B65" s="13"/>
      <c r="C65" s="5"/>
      <c r="D65" s="33"/>
      <c r="E65" s="5"/>
      <c r="F65" s="33"/>
      <c r="G65" s="5"/>
      <c r="H65" s="33"/>
      <c r="I65" s="5"/>
      <c r="J65" s="5"/>
      <c r="K65" s="5"/>
      <c r="L65" s="5"/>
      <c r="M65" s="5"/>
      <c r="N65" s="5"/>
    </row>
    <row r="66" spans="1:14" ht="13.5" customHeight="1" x14ac:dyDescent="0.2">
      <c r="A66" s="18"/>
      <c r="B66" s="13"/>
      <c r="C66" s="5"/>
      <c r="D66" s="33"/>
      <c r="E66" s="5"/>
      <c r="F66" s="33"/>
      <c r="G66" s="5"/>
      <c r="H66" s="33"/>
      <c r="I66" s="5"/>
      <c r="J66" s="5"/>
      <c r="K66" s="5"/>
      <c r="L66" s="5"/>
      <c r="M66" s="5"/>
      <c r="N66" s="5"/>
    </row>
    <row r="67" spans="1:14" ht="13.5" customHeight="1" x14ac:dyDescent="0.2">
      <c r="A67" s="18"/>
      <c r="B67" s="13"/>
      <c r="C67" s="5"/>
      <c r="D67" s="33"/>
      <c r="E67" s="5"/>
      <c r="F67" s="33"/>
      <c r="G67" s="5"/>
      <c r="H67" s="33"/>
      <c r="I67" s="5"/>
      <c r="J67" s="5"/>
      <c r="K67" s="5"/>
      <c r="L67" s="5"/>
      <c r="M67" s="5"/>
      <c r="N67" s="5"/>
    </row>
    <row r="68" spans="1:14" ht="13.5" customHeight="1" x14ac:dyDescent="0.2">
      <c r="A68" s="18"/>
      <c r="B68" s="13"/>
      <c r="C68" s="5"/>
      <c r="D68" s="33"/>
      <c r="E68" s="5"/>
      <c r="F68" s="33"/>
      <c r="G68" s="5"/>
      <c r="H68" s="33"/>
      <c r="I68" s="5"/>
      <c r="J68" s="5"/>
      <c r="K68" s="5"/>
      <c r="L68" s="5"/>
      <c r="M68" s="5"/>
      <c r="N68" s="5"/>
    </row>
    <row r="69" spans="1:14" ht="13.5" customHeight="1" x14ac:dyDescent="0.2">
      <c r="A69" s="18"/>
      <c r="B69" s="13"/>
      <c r="C69" s="5"/>
      <c r="D69" s="33"/>
      <c r="E69" s="5"/>
      <c r="F69" s="33"/>
      <c r="G69" s="5"/>
      <c r="H69" s="33"/>
      <c r="I69" s="5"/>
      <c r="J69" s="5"/>
      <c r="K69" s="5"/>
      <c r="L69" s="5"/>
      <c r="M69" s="5"/>
      <c r="N69" s="5"/>
    </row>
    <row r="70" spans="1:14" ht="13.5" customHeight="1" x14ac:dyDescent="0.2">
      <c r="A70" s="18"/>
      <c r="B70" s="13"/>
      <c r="C70" s="5"/>
      <c r="D70" s="33"/>
      <c r="E70" s="5"/>
      <c r="F70" s="33"/>
      <c r="G70" s="5"/>
      <c r="H70" s="33"/>
      <c r="I70" s="5"/>
      <c r="J70" s="5"/>
      <c r="K70" s="5"/>
      <c r="L70" s="5"/>
      <c r="M70" s="5"/>
      <c r="N70" s="5"/>
    </row>
    <row r="71" spans="1:14" ht="13.5" customHeight="1" x14ac:dyDescent="0.2">
      <c r="A71" s="18"/>
      <c r="B71" s="13"/>
      <c r="C71" s="5"/>
      <c r="D71" s="33"/>
      <c r="E71" s="5"/>
      <c r="F71" s="33"/>
      <c r="G71" s="5"/>
      <c r="H71" s="33"/>
      <c r="I71" s="5"/>
      <c r="J71" s="5"/>
      <c r="K71" s="5"/>
      <c r="L71" s="5"/>
      <c r="M71" s="5"/>
      <c r="N71" s="5"/>
    </row>
    <row r="72" spans="1:14" ht="13.5" customHeight="1" x14ac:dyDescent="0.2">
      <c r="A72" s="18"/>
      <c r="B72" s="13"/>
      <c r="C72" s="5"/>
      <c r="D72" s="33"/>
      <c r="E72" s="5"/>
      <c r="F72" s="33"/>
      <c r="G72" s="5"/>
      <c r="H72" s="33"/>
      <c r="I72" s="5"/>
      <c r="J72" s="5"/>
      <c r="K72" s="5"/>
      <c r="L72" s="5"/>
      <c r="M72" s="5"/>
      <c r="N72" s="5"/>
    </row>
    <row r="73" spans="1:14" ht="13.5" customHeight="1" x14ac:dyDescent="0.2">
      <c r="A73" s="18"/>
      <c r="B73" s="13"/>
      <c r="C73" s="5"/>
      <c r="D73" s="33"/>
      <c r="E73" s="5"/>
      <c r="F73" s="33"/>
      <c r="G73" s="5"/>
      <c r="H73" s="33"/>
      <c r="I73" s="5"/>
      <c r="J73" s="5"/>
      <c r="K73" s="5"/>
      <c r="L73" s="5"/>
      <c r="M73" s="5"/>
      <c r="N73" s="5"/>
    </row>
    <row r="74" spans="1:14" ht="13.5" customHeight="1" x14ac:dyDescent="0.2">
      <c r="A74" s="18"/>
      <c r="B74" s="13"/>
      <c r="C74" s="5"/>
      <c r="D74" s="33"/>
      <c r="E74" s="5"/>
      <c r="F74" s="33"/>
      <c r="G74" s="5"/>
      <c r="H74" s="33"/>
      <c r="I74" s="5"/>
      <c r="J74" s="5"/>
      <c r="K74" s="5"/>
      <c r="L74" s="5"/>
      <c r="M74" s="5"/>
      <c r="N74" s="5"/>
    </row>
    <row r="75" spans="1:14" ht="13.5" customHeight="1" x14ac:dyDescent="0.2">
      <c r="A75" s="18"/>
      <c r="B75" s="13"/>
      <c r="C75" s="5"/>
      <c r="D75" s="33"/>
      <c r="E75" s="5"/>
      <c r="F75" s="33"/>
      <c r="G75" s="5"/>
      <c r="H75" s="33"/>
      <c r="I75" s="5"/>
      <c r="J75" s="5"/>
      <c r="K75" s="5"/>
      <c r="L75" s="5"/>
      <c r="M75" s="5"/>
      <c r="N75" s="5"/>
    </row>
    <row r="76" spans="1:14" ht="13.5" customHeight="1" x14ac:dyDescent="0.2">
      <c r="A76" s="18"/>
      <c r="B76" s="13"/>
      <c r="C76" s="5"/>
      <c r="D76" s="33"/>
      <c r="E76" s="5"/>
      <c r="F76" s="33"/>
      <c r="G76" s="5"/>
      <c r="H76" s="33"/>
      <c r="I76" s="5"/>
      <c r="J76" s="5"/>
      <c r="K76" s="5"/>
      <c r="L76" s="5"/>
      <c r="M76" s="5"/>
      <c r="N76" s="5"/>
    </row>
    <row r="77" spans="1:14" ht="13.5" customHeight="1" x14ac:dyDescent="0.2">
      <c r="A77" s="18"/>
      <c r="B77" s="13"/>
      <c r="C77" s="5"/>
      <c r="D77" s="33"/>
      <c r="E77" s="5"/>
      <c r="F77" s="33"/>
      <c r="G77" s="5"/>
      <c r="H77" s="33"/>
      <c r="I77" s="5"/>
      <c r="J77" s="5"/>
      <c r="K77" s="5"/>
      <c r="L77" s="5"/>
      <c r="M77" s="5"/>
      <c r="N77" s="5"/>
    </row>
    <row r="78" spans="1:14" ht="13.5" customHeight="1" x14ac:dyDescent="0.2">
      <c r="A78" s="18"/>
      <c r="B78" s="13"/>
      <c r="C78" s="5"/>
      <c r="D78" s="33"/>
      <c r="E78" s="5"/>
      <c r="F78" s="33"/>
      <c r="G78" s="5"/>
      <c r="H78" s="33"/>
      <c r="I78" s="5"/>
      <c r="J78" s="5"/>
      <c r="K78" s="5"/>
      <c r="L78" s="5"/>
      <c r="M78" s="5"/>
      <c r="N78" s="5"/>
    </row>
    <row r="79" spans="1:14" ht="13.5" customHeight="1" x14ac:dyDescent="0.2">
      <c r="A79" s="18"/>
      <c r="B79" s="13"/>
      <c r="C79" s="5"/>
      <c r="D79" s="33"/>
      <c r="E79" s="5"/>
      <c r="F79" s="33"/>
      <c r="G79" s="5"/>
      <c r="H79" s="33"/>
      <c r="I79" s="5"/>
      <c r="J79" s="5"/>
      <c r="K79" s="5"/>
      <c r="L79" s="5"/>
      <c r="M79" s="5"/>
      <c r="N79" s="5"/>
    </row>
    <row r="80" spans="1:14" ht="13.5" customHeight="1" x14ac:dyDescent="0.2">
      <c r="A80" s="18"/>
      <c r="B80" s="13"/>
      <c r="C80" s="5"/>
      <c r="D80" s="33"/>
      <c r="E80" s="5"/>
      <c r="F80" s="33"/>
      <c r="G80" s="5"/>
      <c r="H80" s="33"/>
      <c r="I80" s="5"/>
      <c r="J80" s="5"/>
      <c r="K80" s="5"/>
      <c r="L80" s="5"/>
      <c r="M80" s="5"/>
      <c r="N80" s="5"/>
    </row>
    <row r="81" spans="1:14" ht="13.5" customHeight="1" x14ac:dyDescent="0.2">
      <c r="A81" s="18"/>
      <c r="B81" s="13"/>
      <c r="C81" s="5"/>
      <c r="D81" s="33"/>
      <c r="E81" s="5"/>
      <c r="F81" s="33"/>
      <c r="G81" s="5"/>
      <c r="H81" s="33"/>
      <c r="I81" s="5"/>
      <c r="J81" s="5"/>
      <c r="K81" s="5"/>
      <c r="L81" s="5"/>
      <c r="M81" s="5"/>
      <c r="N81" s="5"/>
    </row>
    <row r="82" spans="1:14" ht="13.5" customHeight="1" x14ac:dyDescent="0.2">
      <c r="A82" s="18"/>
      <c r="B82" s="13"/>
      <c r="C82" s="5"/>
      <c r="D82" s="33"/>
      <c r="E82" s="5"/>
      <c r="F82" s="33"/>
      <c r="G82" s="5"/>
      <c r="H82" s="33"/>
      <c r="I82" s="5"/>
      <c r="J82" s="5"/>
      <c r="K82" s="5"/>
      <c r="L82" s="5"/>
      <c r="M82" s="5"/>
      <c r="N82" s="5"/>
    </row>
    <row r="83" spans="1:14" ht="13.5" customHeight="1" x14ac:dyDescent="0.2">
      <c r="A83" s="18"/>
      <c r="B83" s="13"/>
      <c r="C83" s="5"/>
      <c r="D83" s="33"/>
      <c r="E83" s="5"/>
      <c r="F83" s="33"/>
      <c r="G83" s="5"/>
      <c r="H83" s="33"/>
      <c r="I83" s="5"/>
      <c r="J83" s="5"/>
      <c r="K83" s="5"/>
      <c r="L83" s="5"/>
      <c r="M83" s="5"/>
      <c r="N83" s="5"/>
    </row>
    <row r="84" spans="1:14" ht="13.5" customHeight="1" x14ac:dyDescent="0.2">
      <c r="A84" s="18"/>
      <c r="B84" s="13"/>
      <c r="C84" s="5"/>
      <c r="D84" s="33"/>
      <c r="E84" s="5"/>
      <c r="F84" s="33"/>
      <c r="G84" s="5"/>
      <c r="H84" s="33"/>
      <c r="I84" s="5"/>
      <c r="J84" s="5"/>
      <c r="K84" s="5"/>
      <c r="L84" s="5"/>
      <c r="M84" s="5"/>
      <c r="N84" s="5"/>
    </row>
    <row r="85" spans="1:14" ht="13.5" customHeight="1" x14ac:dyDescent="0.2">
      <c r="A85" s="18"/>
      <c r="B85" s="13"/>
      <c r="C85" s="5"/>
      <c r="D85" s="33"/>
      <c r="E85" s="5"/>
      <c r="F85" s="33"/>
      <c r="G85" s="5"/>
      <c r="H85" s="33"/>
      <c r="I85" s="5"/>
      <c r="J85" s="5"/>
      <c r="K85" s="5"/>
      <c r="L85" s="5"/>
      <c r="M85" s="5"/>
      <c r="N85" s="5"/>
    </row>
    <row r="86" spans="1:14" ht="13.5" customHeight="1" x14ac:dyDescent="0.2">
      <c r="A86" s="18"/>
      <c r="B86" s="13"/>
      <c r="C86" s="5"/>
      <c r="D86" s="33"/>
      <c r="E86" s="5"/>
      <c r="F86" s="33"/>
      <c r="G86" s="5"/>
      <c r="H86" s="33"/>
      <c r="I86" s="5"/>
      <c r="J86" s="5"/>
      <c r="K86" s="5"/>
      <c r="L86" s="5"/>
      <c r="M86" s="5"/>
      <c r="N86" s="5"/>
    </row>
    <row r="87" spans="1:14" ht="13.5" customHeight="1" x14ac:dyDescent="0.2">
      <c r="A87" s="18"/>
      <c r="B87" s="13"/>
      <c r="C87" s="5"/>
      <c r="D87" s="33"/>
      <c r="E87" s="5"/>
      <c r="F87" s="33"/>
      <c r="G87" s="5"/>
      <c r="H87" s="33"/>
      <c r="I87" s="5"/>
      <c r="J87" s="5"/>
      <c r="K87" s="5"/>
      <c r="L87" s="5"/>
      <c r="M87" s="5"/>
      <c r="N87" s="5"/>
    </row>
    <row r="88" spans="1:14" ht="13.5" customHeight="1" x14ac:dyDescent="0.2">
      <c r="A88" s="18"/>
      <c r="B88" s="13"/>
      <c r="C88" s="5"/>
      <c r="D88" s="33"/>
      <c r="E88" s="5"/>
      <c r="F88" s="33"/>
      <c r="G88" s="5"/>
      <c r="H88" s="33"/>
      <c r="I88" s="5"/>
      <c r="J88" s="5"/>
      <c r="K88" s="5"/>
      <c r="L88" s="5"/>
      <c r="M88" s="5"/>
      <c r="N88" s="5"/>
    </row>
    <row r="89" spans="1:14" ht="13.5" customHeight="1" x14ac:dyDescent="0.2">
      <c r="A89" s="18"/>
      <c r="B89" s="13"/>
      <c r="C89" s="5"/>
      <c r="D89" s="33"/>
      <c r="E89" s="5"/>
      <c r="F89" s="33"/>
      <c r="G89" s="5"/>
      <c r="H89" s="33"/>
      <c r="I89" s="5"/>
      <c r="J89" s="5"/>
      <c r="K89" s="5"/>
      <c r="L89" s="5"/>
      <c r="M89" s="5"/>
      <c r="N89" s="5"/>
    </row>
    <row r="90" spans="1:14" ht="13.5" customHeight="1" x14ac:dyDescent="0.2">
      <c r="A90" s="18"/>
      <c r="B90" s="13"/>
      <c r="C90" s="5"/>
      <c r="D90" s="33"/>
      <c r="E90" s="5"/>
      <c r="F90" s="33"/>
      <c r="G90" s="5"/>
      <c r="H90" s="33"/>
      <c r="I90" s="5"/>
      <c r="J90" s="5"/>
      <c r="K90" s="5"/>
      <c r="L90" s="5"/>
      <c r="M90" s="5"/>
      <c r="N90" s="5"/>
    </row>
    <row r="91" spans="1:14" ht="13.5" customHeight="1" x14ac:dyDescent="0.2">
      <c r="A91" s="18"/>
      <c r="B91" s="13"/>
      <c r="C91" s="5"/>
      <c r="D91" s="33"/>
      <c r="E91" s="5"/>
      <c r="F91" s="33"/>
      <c r="G91" s="5"/>
      <c r="H91" s="33"/>
      <c r="I91" s="5"/>
      <c r="J91" s="5"/>
      <c r="K91" s="5"/>
      <c r="L91" s="5"/>
      <c r="M91" s="5"/>
      <c r="N91" s="5"/>
    </row>
    <row r="92" spans="1:14" ht="13.5" customHeight="1" x14ac:dyDescent="0.2">
      <c r="A92" s="18"/>
      <c r="B92" s="13"/>
      <c r="C92" s="5"/>
      <c r="D92" s="33"/>
      <c r="E92" s="5"/>
      <c r="F92" s="33"/>
      <c r="G92" s="5"/>
      <c r="H92" s="33"/>
      <c r="I92" s="5"/>
      <c r="J92" s="5"/>
      <c r="K92" s="5"/>
      <c r="L92" s="5"/>
      <c r="M92" s="5"/>
      <c r="N92" s="5"/>
    </row>
    <row r="93" spans="1:14" ht="13.5" customHeight="1" x14ac:dyDescent="0.2">
      <c r="A93" s="18"/>
      <c r="B93" s="13"/>
      <c r="C93" s="5"/>
      <c r="D93" s="33"/>
      <c r="E93" s="5"/>
      <c r="F93" s="33"/>
      <c r="G93" s="5"/>
      <c r="H93" s="33"/>
      <c r="I93" s="5"/>
      <c r="J93" s="5"/>
      <c r="K93" s="5"/>
      <c r="L93" s="5"/>
      <c r="M93" s="5"/>
      <c r="N93" s="5"/>
    </row>
    <row r="94" spans="1:14" ht="13.5" customHeight="1" x14ac:dyDescent="0.2">
      <c r="A94" s="18"/>
      <c r="B94" s="13"/>
      <c r="C94" s="5"/>
      <c r="D94" s="33"/>
      <c r="E94" s="5"/>
      <c r="F94" s="33"/>
      <c r="G94" s="5"/>
      <c r="H94" s="33"/>
      <c r="I94" s="5"/>
      <c r="J94" s="5"/>
      <c r="K94" s="5"/>
      <c r="L94" s="5"/>
      <c r="M94" s="5"/>
      <c r="N94" s="5"/>
    </row>
    <row r="95" spans="1:14" ht="13.5" customHeight="1" x14ac:dyDescent="0.2">
      <c r="A95" s="18"/>
      <c r="B95" s="13"/>
      <c r="C95" s="5"/>
      <c r="D95" s="33"/>
      <c r="E95" s="5"/>
      <c r="F95" s="33"/>
      <c r="G95" s="5"/>
      <c r="H95" s="33"/>
      <c r="I95" s="5"/>
      <c r="J95" s="5"/>
      <c r="K95" s="5"/>
      <c r="L95" s="5"/>
      <c r="M95" s="5"/>
      <c r="N95" s="5"/>
    </row>
    <row r="96" spans="1:14" ht="13.5" customHeight="1" x14ac:dyDescent="0.2">
      <c r="A96" s="18"/>
      <c r="B96" s="13"/>
      <c r="C96" s="5"/>
      <c r="D96" s="33"/>
      <c r="E96" s="5"/>
      <c r="F96" s="33"/>
      <c r="G96" s="5"/>
      <c r="H96" s="33"/>
      <c r="I96" s="5"/>
      <c r="J96" s="5"/>
      <c r="K96" s="5"/>
      <c r="L96" s="5"/>
      <c r="M96" s="5"/>
      <c r="N96" s="5"/>
    </row>
    <row r="97" spans="1:14" ht="13.5" customHeight="1" x14ac:dyDescent="0.2">
      <c r="A97" s="18"/>
      <c r="B97" s="13"/>
      <c r="C97" s="5"/>
      <c r="D97" s="33"/>
      <c r="E97" s="5"/>
      <c r="F97" s="33"/>
      <c r="G97" s="5"/>
      <c r="H97" s="33"/>
      <c r="I97" s="5"/>
      <c r="J97" s="5"/>
      <c r="K97" s="5"/>
      <c r="L97" s="5"/>
      <c r="M97" s="5"/>
      <c r="N97" s="5"/>
    </row>
    <row r="98" spans="1:14" ht="13.5" customHeight="1" x14ac:dyDescent="0.2">
      <c r="A98" s="18"/>
      <c r="B98" s="13"/>
      <c r="C98" s="5"/>
      <c r="D98" s="33"/>
      <c r="E98" s="5"/>
      <c r="F98" s="33"/>
      <c r="G98" s="5"/>
      <c r="H98" s="33"/>
      <c r="I98" s="5"/>
      <c r="J98" s="5"/>
      <c r="K98" s="5"/>
      <c r="L98" s="5"/>
      <c r="M98" s="5"/>
      <c r="N98" s="5"/>
    </row>
    <row r="99" spans="1:14" ht="13.5" customHeight="1" x14ac:dyDescent="0.2">
      <c r="A99" s="18"/>
      <c r="B99" s="13"/>
      <c r="C99" s="5"/>
      <c r="D99" s="33"/>
      <c r="E99" s="5"/>
      <c r="F99" s="33"/>
      <c r="G99" s="5"/>
      <c r="H99" s="33"/>
      <c r="I99" s="5"/>
      <c r="J99" s="5"/>
      <c r="K99" s="5"/>
      <c r="L99" s="5"/>
      <c r="M99" s="5"/>
      <c r="N99" s="5"/>
    </row>
    <row r="100" spans="1:14" ht="13.5" customHeight="1" x14ac:dyDescent="0.2">
      <c r="A100" s="18"/>
      <c r="B100" s="13"/>
      <c r="C100" s="5"/>
      <c r="D100" s="33"/>
      <c r="E100" s="5"/>
      <c r="F100" s="33"/>
      <c r="G100" s="5"/>
      <c r="H100" s="33"/>
      <c r="I100" s="5"/>
      <c r="J100" s="5"/>
      <c r="K100" s="5"/>
      <c r="L100" s="5"/>
      <c r="M100" s="5"/>
      <c r="N100" s="5"/>
    </row>
  </sheetData>
  <mergeCells count="7">
    <mergeCell ref="C6:D6"/>
    <mergeCell ref="E6:F6"/>
    <mergeCell ref="G6:H6"/>
    <mergeCell ref="A1:H1"/>
    <mergeCell ref="B6:B7"/>
    <mergeCell ref="A6:A7"/>
    <mergeCell ref="A2:H2"/>
  </mergeCells>
  <pageMargins left="1.2" right="0.7" top="1.25" bottom="0.75" header="0" footer="0"/>
  <pageSetup paperSize="9" scale="101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4.42578125" defaultRowHeight="15" customHeight="1" x14ac:dyDescent="0.2"/>
  <cols>
    <col min="1" max="1" width="4.42578125" customWidth="1"/>
    <col min="2" max="2" width="41.85546875" customWidth="1"/>
    <col min="3" max="3" width="16.140625" customWidth="1"/>
    <col min="4" max="4" width="15.5703125" customWidth="1"/>
    <col min="5" max="5" width="16.5703125" customWidth="1"/>
    <col min="6" max="11" width="9.140625" customWidth="1"/>
  </cols>
  <sheetData>
    <row r="1" spans="1:11" ht="12.75" customHeight="1" x14ac:dyDescent="0.2">
      <c r="A1" s="505" t="s">
        <v>892</v>
      </c>
      <c r="B1" s="490"/>
      <c r="C1" s="490"/>
      <c r="D1" s="490"/>
      <c r="E1" s="490"/>
      <c r="F1" s="2"/>
      <c r="G1" s="2"/>
      <c r="H1" s="2"/>
      <c r="I1" s="2"/>
      <c r="J1" s="2"/>
      <c r="K1" s="2"/>
    </row>
    <row r="2" spans="1:11" ht="12.75" customHeight="1" x14ac:dyDescent="0.2">
      <c r="A2" s="2"/>
      <c r="B2" s="2"/>
      <c r="C2" s="2"/>
      <c r="D2" s="2"/>
      <c r="E2" s="69" t="s">
        <v>893</v>
      </c>
      <c r="F2" s="2"/>
      <c r="G2" s="2"/>
      <c r="H2" s="2"/>
      <c r="I2" s="2"/>
      <c r="J2" s="2"/>
      <c r="K2" s="2"/>
    </row>
    <row r="3" spans="1:11" ht="30" customHeight="1" x14ac:dyDescent="0.2">
      <c r="A3" s="41" t="s">
        <v>894</v>
      </c>
      <c r="B3" s="41" t="s">
        <v>895</v>
      </c>
      <c r="C3" s="41" t="s">
        <v>896</v>
      </c>
      <c r="D3" s="41" t="s">
        <v>897</v>
      </c>
      <c r="E3" s="41" t="s">
        <v>898</v>
      </c>
      <c r="F3" s="70"/>
      <c r="G3" s="70"/>
      <c r="H3" s="70"/>
      <c r="I3" s="70"/>
      <c r="J3" s="70"/>
      <c r="K3" s="70"/>
    </row>
    <row r="4" spans="1:11" ht="12.75" customHeight="1" x14ac:dyDescent="0.2">
      <c r="A4" s="29">
        <v>1</v>
      </c>
      <c r="B4" s="30" t="s">
        <v>899</v>
      </c>
      <c r="C4" s="30"/>
      <c r="D4" s="20"/>
      <c r="E4" s="20"/>
      <c r="F4" s="2"/>
      <c r="G4" s="2"/>
      <c r="H4" s="2"/>
      <c r="I4" s="2"/>
      <c r="J4" s="2"/>
      <c r="K4" s="2"/>
    </row>
    <row r="5" spans="1:11" ht="12.75" customHeight="1" x14ac:dyDescent="0.2">
      <c r="A5" s="29">
        <v>2</v>
      </c>
      <c r="B5" s="30" t="s">
        <v>900</v>
      </c>
      <c r="C5" s="30"/>
      <c r="D5" s="20"/>
      <c r="E5" s="20"/>
      <c r="F5" s="2"/>
      <c r="G5" s="2"/>
      <c r="H5" s="2"/>
      <c r="I5" s="2"/>
      <c r="J5" s="2"/>
      <c r="K5" s="2"/>
    </row>
    <row r="6" spans="1:11" ht="12.75" customHeight="1" x14ac:dyDescent="0.2">
      <c r="A6" s="29">
        <v>3</v>
      </c>
      <c r="B6" s="30" t="s">
        <v>195</v>
      </c>
      <c r="C6" s="30"/>
      <c r="D6" s="20"/>
      <c r="E6" s="20"/>
      <c r="F6" s="2"/>
      <c r="G6" s="2"/>
      <c r="H6" s="2"/>
      <c r="I6" s="2"/>
      <c r="J6" s="2"/>
      <c r="K6" s="2"/>
    </row>
    <row r="7" spans="1:11" ht="12.75" customHeight="1" x14ac:dyDescent="0.2">
      <c r="A7" s="29">
        <v>4</v>
      </c>
      <c r="B7" s="30" t="s">
        <v>901</v>
      </c>
      <c r="C7" s="30"/>
      <c r="D7" s="20"/>
      <c r="E7" s="20"/>
      <c r="F7" s="2"/>
      <c r="G7" s="2"/>
      <c r="H7" s="2"/>
      <c r="I7" s="2"/>
      <c r="J7" s="2"/>
      <c r="K7" s="2"/>
    </row>
    <row r="8" spans="1:11" ht="12.75" customHeight="1" x14ac:dyDescent="0.2">
      <c r="A8" s="29">
        <v>5</v>
      </c>
      <c r="B8" s="30" t="s">
        <v>902</v>
      </c>
      <c r="C8" s="30"/>
      <c r="D8" s="20"/>
      <c r="E8" s="20"/>
      <c r="F8" s="2"/>
      <c r="G8" s="2"/>
      <c r="H8" s="2"/>
      <c r="I8" s="2"/>
      <c r="J8" s="2"/>
      <c r="K8" s="2"/>
    </row>
    <row r="9" spans="1:11" ht="12.75" customHeight="1" x14ac:dyDescent="0.2">
      <c r="A9" s="29">
        <v>6</v>
      </c>
      <c r="B9" s="30" t="s">
        <v>903</v>
      </c>
      <c r="C9" s="30"/>
      <c r="D9" s="20"/>
      <c r="E9" s="20"/>
      <c r="F9" s="2"/>
      <c r="G9" s="2"/>
      <c r="H9" s="2"/>
      <c r="I9" s="2"/>
      <c r="J9" s="2"/>
      <c r="K9" s="2"/>
    </row>
    <row r="10" spans="1:11" ht="12.75" customHeight="1" x14ac:dyDescent="0.2">
      <c r="A10" s="29">
        <v>7</v>
      </c>
      <c r="B10" s="30" t="s">
        <v>7</v>
      </c>
      <c r="C10" s="30"/>
      <c r="D10" s="20"/>
      <c r="E10" s="20"/>
      <c r="F10" s="2"/>
      <c r="G10" s="2"/>
      <c r="H10" s="2"/>
      <c r="I10" s="2"/>
      <c r="J10" s="2"/>
      <c r="K10" s="2"/>
    </row>
    <row r="11" spans="1:11" ht="12.75" customHeight="1" x14ac:dyDescent="0.2">
      <c r="A11" s="29">
        <v>8</v>
      </c>
      <c r="B11" s="30" t="s">
        <v>9</v>
      </c>
      <c r="C11" s="30"/>
      <c r="D11" s="20"/>
      <c r="E11" s="20"/>
      <c r="F11" s="2"/>
      <c r="G11" s="2"/>
      <c r="H11" s="2"/>
      <c r="I11" s="2"/>
      <c r="J11" s="2"/>
      <c r="K11" s="2"/>
    </row>
    <row r="12" spans="1:11" ht="12.75" customHeight="1" x14ac:dyDescent="0.2">
      <c r="A12" s="29">
        <v>9</v>
      </c>
      <c r="B12" s="30" t="s">
        <v>904</v>
      </c>
      <c r="C12" s="30"/>
      <c r="D12" s="20"/>
      <c r="E12" s="20"/>
      <c r="F12" s="2"/>
      <c r="G12" s="2"/>
      <c r="H12" s="2"/>
      <c r="I12" s="2"/>
      <c r="J12" s="2"/>
      <c r="K12" s="2"/>
    </row>
    <row r="13" spans="1:11" ht="12.75" customHeight="1" x14ac:dyDescent="0.2">
      <c r="A13" s="29">
        <v>10</v>
      </c>
      <c r="B13" s="30" t="s">
        <v>905</v>
      </c>
      <c r="C13" s="30"/>
      <c r="D13" s="20"/>
      <c r="E13" s="20"/>
      <c r="F13" s="2"/>
      <c r="G13" s="2"/>
      <c r="H13" s="2"/>
      <c r="I13" s="2"/>
      <c r="J13" s="2"/>
      <c r="K13" s="2"/>
    </row>
    <row r="14" spans="1:11" ht="12.75" customHeight="1" x14ac:dyDescent="0.2">
      <c r="A14" s="29">
        <v>11</v>
      </c>
      <c r="B14" s="30" t="s">
        <v>10</v>
      </c>
      <c r="C14" s="30"/>
      <c r="D14" s="20"/>
      <c r="E14" s="20"/>
      <c r="F14" s="2"/>
      <c r="G14" s="2"/>
      <c r="H14" s="2"/>
      <c r="I14" s="2"/>
      <c r="J14" s="2"/>
      <c r="K14" s="2"/>
    </row>
    <row r="15" spans="1:11" ht="12.75" customHeight="1" x14ac:dyDescent="0.2">
      <c r="A15" s="29">
        <v>12</v>
      </c>
      <c r="B15" s="30" t="s">
        <v>906</v>
      </c>
      <c r="C15" s="30"/>
      <c r="D15" s="20"/>
      <c r="E15" s="20"/>
      <c r="F15" s="2"/>
      <c r="G15" s="2"/>
      <c r="H15" s="2"/>
      <c r="I15" s="2"/>
      <c r="J15" s="2"/>
      <c r="K15" s="2"/>
    </row>
    <row r="16" spans="1:11" ht="12.75" customHeight="1" x14ac:dyDescent="0.2">
      <c r="A16" s="29">
        <v>13</v>
      </c>
      <c r="B16" s="30" t="s">
        <v>907</v>
      </c>
      <c r="C16" s="30"/>
      <c r="D16" s="20"/>
      <c r="E16" s="20"/>
      <c r="F16" s="2"/>
      <c r="G16" s="2"/>
      <c r="H16" s="2"/>
      <c r="I16" s="2"/>
      <c r="J16" s="2"/>
      <c r="K16" s="2"/>
    </row>
    <row r="17" spans="1:11" ht="12.75" customHeight="1" x14ac:dyDescent="0.2">
      <c r="A17" s="29">
        <v>14</v>
      </c>
      <c r="B17" s="30" t="s">
        <v>11</v>
      </c>
      <c r="C17" s="30"/>
      <c r="D17" s="20"/>
      <c r="E17" s="20"/>
      <c r="F17" s="2"/>
      <c r="G17" s="2"/>
      <c r="H17" s="2"/>
      <c r="I17" s="2"/>
      <c r="J17" s="2"/>
      <c r="K17" s="2"/>
    </row>
    <row r="18" spans="1:11" ht="12.75" customHeight="1" x14ac:dyDescent="0.2">
      <c r="A18" s="29">
        <v>15</v>
      </c>
      <c r="B18" s="30" t="s">
        <v>908</v>
      </c>
      <c r="C18" s="30"/>
      <c r="D18" s="20"/>
      <c r="E18" s="20"/>
      <c r="F18" s="2"/>
      <c r="G18" s="2"/>
      <c r="H18" s="2"/>
      <c r="I18" s="2"/>
      <c r="J18" s="2"/>
      <c r="K18" s="2"/>
    </row>
    <row r="19" spans="1:11" ht="12.75" customHeight="1" x14ac:dyDescent="0.2">
      <c r="A19" s="29">
        <v>16</v>
      </c>
      <c r="B19" s="30" t="s">
        <v>909</v>
      </c>
      <c r="C19" s="30"/>
      <c r="D19" s="20"/>
      <c r="E19" s="20"/>
      <c r="F19" s="2"/>
      <c r="G19" s="2"/>
      <c r="H19" s="2"/>
      <c r="I19" s="2"/>
      <c r="J19" s="2"/>
      <c r="K19" s="2"/>
    </row>
    <row r="20" spans="1:11" ht="12.75" customHeight="1" x14ac:dyDescent="0.2">
      <c r="A20" s="29">
        <v>17</v>
      </c>
      <c r="B20" s="30" t="s">
        <v>197</v>
      </c>
      <c r="C20" s="30"/>
      <c r="D20" s="20"/>
      <c r="E20" s="20"/>
      <c r="F20" s="2"/>
      <c r="G20" s="2"/>
      <c r="H20" s="2"/>
      <c r="I20" s="2"/>
      <c r="J20" s="2"/>
      <c r="K20" s="2"/>
    </row>
    <row r="21" spans="1:11" ht="12.75" customHeight="1" x14ac:dyDescent="0.2">
      <c r="A21" s="29">
        <v>18</v>
      </c>
      <c r="B21" s="30" t="s">
        <v>198</v>
      </c>
      <c r="C21" s="30"/>
      <c r="D21" s="20"/>
      <c r="E21" s="20"/>
      <c r="F21" s="2"/>
      <c r="G21" s="2"/>
      <c r="H21" s="2"/>
      <c r="I21" s="2"/>
      <c r="J21" s="2"/>
      <c r="K21" s="2"/>
    </row>
    <row r="22" spans="1:11" ht="12.75" customHeight="1" x14ac:dyDescent="0.2">
      <c r="A22" s="29">
        <v>19</v>
      </c>
      <c r="B22" s="30" t="s">
        <v>910</v>
      </c>
      <c r="C22" s="30"/>
      <c r="D22" s="20"/>
      <c r="E22" s="20"/>
      <c r="F22" s="2"/>
      <c r="G22" s="2"/>
      <c r="H22" s="2"/>
      <c r="I22" s="2"/>
      <c r="J22" s="2"/>
      <c r="K22" s="2"/>
    </row>
    <row r="23" spans="1:11" ht="12.75" customHeight="1" x14ac:dyDescent="0.2">
      <c r="A23" s="29">
        <v>20</v>
      </c>
      <c r="B23" s="30" t="s">
        <v>911</v>
      </c>
      <c r="C23" s="30"/>
      <c r="D23" s="20"/>
      <c r="E23" s="20"/>
      <c r="F23" s="2"/>
      <c r="G23" s="2"/>
      <c r="H23" s="2"/>
      <c r="I23" s="2"/>
      <c r="J23" s="2"/>
      <c r="K23" s="2"/>
    </row>
    <row r="24" spans="1:11" ht="12.75" customHeight="1" x14ac:dyDescent="0.2">
      <c r="A24" s="29">
        <v>21</v>
      </c>
      <c r="B24" s="30" t="s">
        <v>912</v>
      </c>
      <c r="C24" s="30"/>
      <c r="D24" s="20"/>
      <c r="E24" s="20"/>
      <c r="F24" s="2"/>
      <c r="G24" s="2"/>
      <c r="H24" s="2"/>
      <c r="I24" s="2"/>
      <c r="J24" s="2"/>
      <c r="K24" s="2"/>
    </row>
    <row r="25" spans="1:11" ht="12.75" customHeight="1" x14ac:dyDescent="0.2">
      <c r="A25" s="29">
        <v>22</v>
      </c>
      <c r="B25" s="30" t="s">
        <v>913</v>
      </c>
      <c r="C25" s="30"/>
      <c r="D25" s="20"/>
      <c r="E25" s="20"/>
      <c r="F25" s="2"/>
      <c r="G25" s="2"/>
      <c r="H25" s="2"/>
      <c r="I25" s="2"/>
      <c r="J25" s="2"/>
      <c r="K25" s="2"/>
    </row>
    <row r="26" spans="1:11" ht="12.75" customHeight="1" x14ac:dyDescent="0.2">
      <c r="A26" s="29">
        <v>23</v>
      </c>
      <c r="B26" s="30" t="s">
        <v>914</v>
      </c>
      <c r="C26" s="30"/>
      <c r="D26" s="20"/>
      <c r="E26" s="20"/>
      <c r="F26" s="2"/>
      <c r="G26" s="2"/>
      <c r="H26" s="2"/>
      <c r="I26" s="2"/>
      <c r="J26" s="2"/>
      <c r="K26" s="2"/>
    </row>
    <row r="27" spans="1:11" ht="12.75" customHeight="1" x14ac:dyDescent="0.2">
      <c r="A27" s="29">
        <v>24</v>
      </c>
      <c r="B27" s="30" t="s">
        <v>915</v>
      </c>
      <c r="C27" s="30"/>
      <c r="D27" s="20"/>
      <c r="E27" s="20"/>
      <c r="F27" s="2"/>
      <c r="G27" s="2"/>
      <c r="H27" s="2"/>
      <c r="I27" s="2"/>
      <c r="J27" s="2"/>
      <c r="K27" s="2"/>
    </row>
    <row r="28" spans="1:11" ht="12.75" customHeight="1" x14ac:dyDescent="0.2">
      <c r="A28" s="29">
        <v>25</v>
      </c>
      <c r="B28" s="30" t="s">
        <v>916</v>
      </c>
      <c r="C28" s="30"/>
      <c r="D28" s="20"/>
      <c r="E28" s="20"/>
      <c r="F28" s="2"/>
      <c r="G28" s="2"/>
      <c r="H28" s="2"/>
      <c r="I28" s="2"/>
      <c r="J28" s="2"/>
      <c r="K28" s="2"/>
    </row>
    <row r="29" spans="1:11" ht="12.75" customHeight="1" x14ac:dyDescent="0.2">
      <c r="A29" s="29">
        <v>26</v>
      </c>
      <c r="B29" s="30" t="s">
        <v>917</v>
      </c>
      <c r="C29" s="30"/>
      <c r="D29" s="20"/>
      <c r="E29" s="20"/>
      <c r="F29" s="2"/>
      <c r="G29" s="2"/>
      <c r="H29" s="2"/>
      <c r="I29" s="2"/>
      <c r="J29" s="2"/>
      <c r="K29" s="2"/>
    </row>
    <row r="30" spans="1:11" ht="12.75" customHeight="1" x14ac:dyDescent="0.2">
      <c r="A30" s="29">
        <v>27</v>
      </c>
      <c r="B30" s="30" t="s">
        <v>918</v>
      </c>
      <c r="C30" s="30"/>
      <c r="D30" s="20"/>
      <c r="E30" s="20"/>
      <c r="F30" s="2"/>
      <c r="G30" s="2"/>
      <c r="H30" s="2"/>
      <c r="I30" s="2"/>
      <c r="J30" s="2"/>
      <c r="K30" s="2"/>
    </row>
    <row r="31" spans="1:11" ht="12.75" customHeight="1" x14ac:dyDescent="0.2">
      <c r="A31" s="29">
        <v>28</v>
      </c>
      <c r="B31" s="30" t="s">
        <v>919</v>
      </c>
      <c r="C31" s="30"/>
      <c r="D31" s="20"/>
      <c r="E31" s="20"/>
      <c r="F31" s="2"/>
      <c r="G31" s="2"/>
      <c r="H31" s="2"/>
      <c r="I31" s="2"/>
      <c r="J31" s="2"/>
      <c r="K31" s="2"/>
    </row>
    <row r="32" spans="1:11" ht="12.75" customHeight="1" x14ac:dyDescent="0.2">
      <c r="A32" s="29">
        <v>29</v>
      </c>
      <c r="B32" s="30" t="s">
        <v>920</v>
      </c>
      <c r="C32" s="30"/>
      <c r="D32" s="20"/>
      <c r="E32" s="20"/>
      <c r="F32" s="2"/>
      <c r="G32" s="2"/>
      <c r="H32" s="2"/>
      <c r="I32" s="2"/>
      <c r="J32" s="2"/>
      <c r="K32" s="2"/>
    </row>
    <row r="33" spans="1:11" ht="12.75" customHeight="1" x14ac:dyDescent="0.2">
      <c r="A33" s="29">
        <v>30</v>
      </c>
      <c r="B33" s="30" t="s">
        <v>921</v>
      </c>
      <c r="C33" s="30"/>
      <c r="D33" s="20"/>
      <c r="E33" s="20"/>
      <c r="F33" s="2"/>
      <c r="G33" s="2"/>
      <c r="H33" s="2"/>
      <c r="I33" s="2"/>
      <c r="J33" s="2"/>
      <c r="K33" s="2"/>
    </row>
    <row r="34" spans="1:11" ht="12.75" customHeight="1" x14ac:dyDescent="0.2">
      <c r="A34" s="29">
        <v>31</v>
      </c>
      <c r="B34" s="30" t="s">
        <v>13</v>
      </c>
      <c r="C34" s="30"/>
      <c r="D34" s="20"/>
      <c r="E34" s="20"/>
      <c r="F34" s="2"/>
      <c r="G34" s="2"/>
      <c r="H34" s="2"/>
      <c r="I34" s="2"/>
      <c r="J34" s="2"/>
      <c r="K34" s="2"/>
    </row>
    <row r="35" spans="1:11" ht="12.75" customHeight="1" x14ac:dyDescent="0.2">
      <c r="A35" s="29">
        <v>32</v>
      </c>
      <c r="B35" s="30" t="s">
        <v>922</v>
      </c>
      <c r="C35" s="30"/>
      <c r="D35" s="20"/>
      <c r="E35" s="20"/>
      <c r="F35" s="2"/>
      <c r="G35" s="2"/>
      <c r="H35" s="2"/>
      <c r="I35" s="2"/>
      <c r="J35" s="2"/>
      <c r="K35" s="2"/>
    </row>
    <row r="36" spans="1:11" ht="12.75" customHeight="1" x14ac:dyDescent="0.2">
      <c r="A36" s="29">
        <v>33</v>
      </c>
      <c r="B36" s="30" t="s">
        <v>923</v>
      </c>
      <c r="C36" s="30"/>
      <c r="D36" s="20"/>
      <c r="E36" s="20"/>
      <c r="F36" s="2"/>
      <c r="G36" s="2"/>
      <c r="H36" s="2"/>
      <c r="I36" s="2"/>
      <c r="J36" s="2"/>
      <c r="K36" s="2"/>
    </row>
    <row r="37" spans="1:11" ht="12.75" customHeight="1" x14ac:dyDescent="0.2">
      <c r="A37" s="29">
        <v>34</v>
      </c>
      <c r="B37" s="30" t="s">
        <v>924</v>
      </c>
      <c r="C37" s="30"/>
      <c r="D37" s="20"/>
      <c r="E37" s="20"/>
      <c r="F37" s="2"/>
      <c r="G37" s="2"/>
      <c r="H37" s="2"/>
      <c r="I37" s="2"/>
      <c r="J37" s="2"/>
      <c r="K37" s="2"/>
    </row>
    <row r="38" spans="1:11" ht="12.75" customHeight="1" x14ac:dyDescent="0.2">
      <c r="A38" s="29">
        <v>35</v>
      </c>
      <c r="B38" s="30" t="s">
        <v>266</v>
      </c>
      <c r="C38" s="30"/>
      <c r="D38" s="20"/>
      <c r="E38" s="20"/>
      <c r="F38" s="2"/>
      <c r="G38" s="2"/>
      <c r="H38" s="2"/>
      <c r="I38" s="2"/>
      <c r="J38" s="2"/>
      <c r="K38" s="2"/>
    </row>
    <row r="39" spans="1:11" ht="12.75" customHeight="1" x14ac:dyDescent="0.2">
      <c r="A39" s="29">
        <v>36</v>
      </c>
      <c r="B39" s="30" t="s">
        <v>925</v>
      </c>
      <c r="C39" s="30"/>
      <c r="D39" s="20"/>
      <c r="E39" s="20"/>
      <c r="F39" s="2"/>
      <c r="G39" s="2"/>
      <c r="H39" s="2"/>
      <c r="I39" s="2"/>
      <c r="J39" s="2"/>
      <c r="K39" s="2"/>
    </row>
    <row r="40" spans="1:11" ht="12.75" customHeight="1" x14ac:dyDescent="0.2">
      <c r="A40" s="29">
        <v>37</v>
      </c>
      <c r="B40" s="30" t="s">
        <v>926</v>
      </c>
      <c r="C40" s="30"/>
      <c r="D40" s="20"/>
      <c r="E40" s="20"/>
      <c r="F40" s="2"/>
      <c r="G40" s="2"/>
      <c r="H40" s="2"/>
      <c r="I40" s="2"/>
      <c r="J40" s="2"/>
      <c r="K40" s="2"/>
    </row>
    <row r="41" spans="1:11" ht="12.75" customHeight="1" x14ac:dyDescent="0.2">
      <c r="A41" s="29">
        <v>38</v>
      </c>
      <c r="B41" s="30" t="s">
        <v>927</v>
      </c>
      <c r="C41" s="30"/>
      <c r="D41" s="20"/>
      <c r="E41" s="20"/>
      <c r="F41" s="2"/>
      <c r="G41" s="2"/>
      <c r="H41" s="2"/>
      <c r="I41" s="2"/>
      <c r="J41" s="2"/>
      <c r="K41" s="2"/>
    </row>
    <row r="42" spans="1:11" ht="12.75" customHeight="1" x14ac:dyDescent="0.2">
      <c r="A42" s="29">
        <v>39</v>
      </c>
      <c r="B42" s="30" t="s">
        <v>928</v>
      </c>
      <c r="C42" s="30"/>
      <c r="D42" s="20"/>
      <c r="E42" s="20"/>
      <c r="F42" s="2"/>
      <c r="G42" s="2"/>
      <c r="H42" s="2"/>
      <c r="I42" s="2"/>
      <c r="J42" s="2"/>
      <c r="K42" s="2"/>
    </row>
    <row r="43" spans="1:11" ht="12.75" customHeight="1" x14ac:dyDescent="0.2">
      <c r="A43" s="29">
        <v>40</v>
      </c>
      <c r="B43" s="30" t="s">
        <v>929</v>
      </c>
      <c r="C43" s="30"/>
      <c r="D43" s="20"/>
      <c r="E43" s="20"/>
      <c r="F43" s="2"/>
      <c r="G43" s="2"/>
      <c r="H43" s="2"/>
      <c r="I43" s="2"/>
      <c r="J43" s="2"/>
      <c r="K43" s="2"/>
    </row>
    <row r="44" spans="1:11" ht="12.75" customHeight="1" x14ac:dyDescent="0.2">
      <c r="A44" s="29">
        <v>41</v>
      </c>
      <c r="B44" s="30" t="s">
        <v>930</v>
      </c>
      <c r="C44" s="30"/>
      <c r="D44" s="20"/>
      <c r="E44" s="20"/>
      <c r="F44" s="2"/>
      <c r="G44" s="2"/>
      <c r="H44" s="2"/>
      <c r="I44" s="2"/>
      <c r="J44" s="2"/>
      <c r="K44" s="2"/>
    </row>
    <row r="45" spans="1:11" ht="12.75" customHeight="1" x14ac:dyDescent="0.2">
      <c r="A45" s="29">
        <v>42</v>
      </c>
      <c r="B45" s="30" t="s">
        <v>931</v>
      </c>
      <c r="C45" s="30"/>
      <c r="D45" s="20"/>
      <c r="E45" s="20"/>
      <c r="F45" s="2"/>
      <c r="G45" s="2"/>
      <c r="H45" s="2"/>
      <c r="I45" s="2"/>
      <c r="J45" s="2"/>
      <c r="K45" s="2"/>
    </row>
    <row r="46" spans="1:11" ht="12.75" customHeight="1" x14ac:dyDescent="0.2">
      <c r="A46" s="29">
        <v>43</v>
      </c>
      <c r="B46" s="30" t="s">
        <v>199</v>
      </c>
      <c r="C46" s="30"/>
      <c r="D46" s="20"/>
      <c r="E46" s="20"/>
      <c r="F46" s="2"/>
      <c r="G46" s="2"/>
      <c r="H46" s="2"/>
      <c r="I46" s="2"/>
      <c r="J46" s="2"/>
      <c r="K46" s="2"/>
    </row>
    <row r="47" spans="1:11" ht="12.75" customHeight="1" x14ac:dyDescent="0.2">
      <c r="A47" s="29">
        <v>44</v>
      </c>
      <c r="B47" s="30" t="s">
        <v>932</v>
      </c>
      <c r="C47" s="30"/>
      <c r="D47" s="20"/>
      <c r="E47" s="20"/>
      <c r="F47" s="2"/>
      <c r="G47" s="2"/>
      <c r="H47" s="2"/>
      <c r="I47" s="2"/>
      <c r="J47" s="2"/>
      <c r="K47" s="2"/>
    </row>
    <row r="48" spans="1:11" ht="12.75" customHeight="1" x14ac:dyDescent="0.2">
      <c r="A48" s="29">
        <v>45</v>
      </c>
      <c r="B48" s="30" t="s">
        <v>14</v>
      </c>
      <c r="C48" s="30"/>
      <c r="D48" s="20"/>
      <c r="E48" s="20"/>
      <c r="F48" s="2"/>
      <c r="G48" s="2"/>
      <c r="H48" s="2"/>
      <c r="I48" s="2"/>
      <c r="J48" s="2"/>
      <c r="K48" s="2"/>
    </row>
    <row r="49" spans="1:11" ht="12.75" customHeight="1" x14ac:dyDescent="0.2">
      <c r="A49" s="29">
        <v>46</v>
      </c>
      <c r="B49" s="30" t="s">
        <v>933</v>
      </c>
      <c r="C49" s="30"/>
      <c r="D49" s="20"/>
      <c r="E49" s="20"/>
      <c r="F49" s="2"/>
      <c r="G49" s="2"/>
      <c r="H49" s="2"/>
      <c r="I49" s="2"/>
      <c r="J49" s="2"/>
      <c r="K49" s="2"/>
    </row>
    <row r="50" spans="1:11" ht="12.75" customHeight="1" x14ac:dyDescent="0.2">
      <c r="A50" s="29">
        <v>47</v>
      </c>
      <c r="B50" s="30" t="s">
        <v>934</v>
      </c>
      <c r="C50" s="30"/>
      <c r="D50" s="20"/>
      <c r="E50" s="20"/>
      <c r="F50" s="2"/>
      <c r="G50" s="2"/>
      <c r="H50" s="2"/>
      <c r="I50" s="2"/>
      <c r="J50" s="2"/>
      <c r="K50" s="2"/>
    </row>
    <row r="51" spans="1:11" ht="12.75" customHeight="1" x14ac:dyDescent="0.2">
      <c r="A51" s="29">
        <v>48</v>
      </c>
      <c r="B51" s="30" t="s">
        <v>935</v>
      </c>
      <c r="C51" s="30"/>
      <c r="D51" s="20"/>
      <c r="E51" s="20"/>
      <c r="F51" s="2"/>
      <c r="G51" s="2"/>
      <c r="H51" s="2"/>
      <c r="I51" s="2"/>
      <c r="J51" s="2"/>
      <c r="K51" s="2"/>
    </row>
    <row r="52" spans="1:11" ht="12.75" customHeight="1" x14ac:dyDescent="0.2">
      <c r="A52" s="29">
        <v>49</v>
      </c>
      <c r="B52" s="30" t="s">
        <v>936</v>
      </c>
      <c r="C52" s="30"/>
      <c r="D52" s="20"/>
      <c r="E52" s="20"/>
      <c r="F52" s="2"/>
      <c r="G52" s="2"/>
      <c r="H52" s="2"/>
      <c r="I52" s="2"/>
      <c r="J52" s="2"/>
      <c r="K52" s="2"/>
    </row>
    <row r="53" spans="1:11" ht="12.75" customHeight="1" x14ac:dyDescent="0.2">
      <c r="A53" s="29">
        <v>50</v>
      </c>
      <c r="B53" s="30" t="s">
        <v>937</v>
      </c>
      <c r="C53" s="30"/>
      <c r="D53" s="20"/>
      <c r="E53" s="20"/>
      <c r="F53" s="2"/>
      <c r="G53" s="2"/>
      <c r="H53" s="2"/>
      <c r="I53" s="2"/>
      <c r="J53" s="2"/>
      <c r="K53" s="2"/>
    </row>
    <row r="54" spans="1:11" ht="12.75" customHeight="1" x14ac:dyDescent="0.2">
      <c r="A54" s="29">
        <v>51</v>
      </c>
      <c r="B54" s="30" t="s">
        <v>938</v>
      </c>
      <c r="C54" s="30"/>
      <c r="D54" s="20"/>
      <c r="E54" s="20"/>
      <c r="F54" s="2"/>
      <c r="G54" s="2"/>
      <c r="H54" s="2"/>
      <c r="I54" s="2"/>
      <c r="J54" s="2"/>
      <c r="K54" s="2"/>
    </row>
    <row r="55" spans="1:11" ht="12.75" customHeight="1" x14ac:dyDescent="0.2">
      <c r="A55" s="29">
        <v>52</v>
      </c>
      <c r="B55" s="30" t="s">
        <v>15</v>
      </c>
      <c r="C55" s="30"/>
      <c r="D55" s="20"/>
      <c r="E55" s="20"/>
      <c r="F55" s="2"/>
      <c r="G55" s="2"/>
      <c r="H55" s="2"/>
      <c r="I55" s="2"/>
      <c r="J55" s="2"/>
      <c r="K55" s="2"/>
    </row>
    <row r="56" spans="1:11" ht="12.75" customHeight="1" x14ac:dyDescent="0.2">
      <c r="A56" s="29">
        <v>53</v>
      </c>
      <c r="B56" s="30" t="s">
        <v>939</v>
      </c>
      <c r="C56" s="30"/>
      <c r="D56" s="20"/>
      <c r="E56" s="20"/>
      <c r="F56" s="2"/>
      <c r="G56" s="2"/>
      <c r="H56" s="2"/>
      <c r="I56" s="2"/>
      <c r="J56" s="2"/>
      <c r="K56" s="2"/>
    </row>
    <row r="57" spans="1:11" ht="12.75" customHeight="1" x14ac:dyDescent="0.2">
      <c r="A57" s="29">
        <v>54</v>
      </c>
      <c r="B57" s="30" t="s">
        <v>940</v>
      </c>
      <c r="C57" s="30"/>
      <c r="D57" s="20"/>
      <c r="E57" s="20"/>
      <c r="F57" s="2"/>
      <c r="G57" s="2"/>
      <c r="H57" s="2"/>
      <c r="I57" s="2"/>
      <c r="J57" s="2"/>
      <c r="K57" s="2"/>
    </row>
    <row r="58" spans="1:11" ht="12.75" customHeight="1" x14ac:dyDescent="0.2">
      <c r="A58" s="29">
        <v>55</v>
      </c>
      <c r="B58" s="30" t="s">
        <v>201</v>
      </c>
      <c r="C58" s="30"/>
      <c r="D58" s="20"/>
      <c r="E58" s="20"/>
      <c r="F58" s="2"/>
      <c r="G58" s="2"/>
      <c r="H58" s="2"/>
      <c r="I58" s="2"/>
      <c r="J58" s="2"/>
      <c r="K58" s="2"/>
    </row>
    <row r="59" spans="1:11" ht="12.75" customHeight="1" x14ac:dyDescent="0.2">
      <c r="A59" s="29">
        <v>56</v>
      </c>
      <c r="B59" s="30" t="s">
        <v>941</v>
      </c>
      <c r="C59" s="30"/>
      <c r="D59" s="20"/>
      <c r="E59" s="20"/>
      <c r="F59" s="2"/>
      <c r="G59" s="2"/>
      <c r="H59" s="2"/>
      <c r="I59" s="2"/>
      <c r="J59" s="2"/>
      <c r="K59" s="2"/>
    </row>
    <row r="60" spans="1:11" ht="12.75" customHeight="1" x14ac:dyDescent="0.2">
      <c r="A60" s="29">
        <v>57</v>
      </c>
      <c r="B60" s="30" t="s">
        <v>16</v>
      </c>
      <c r="C60" s="30"/>
      <c r="D60" s="20"/>
      <c r="E60" s="20"/>
      <c r="F60" s="2"/>
      <c r="G60" s="2"/>
      <c r="H60" s="2"/>
      <c r="I60" s="2"/>
      <c r="J60" s="2"/>
      <c r="K60" s="2"/>
    </row>
    <row r="61" spans="1:11" ht="12.75" customHeight="1" x14ac:dyDescent="0.2">
      <c r="A61" s="29">
        <v>58</v>
      </c>
      <c r="B61" s="30" t="s">
        <v>54</v>
      </c>
      <c r="C61" s="30"/>
      <c r="D61" s="20"/>
      <c r="E61" s="20"/>
      <c r="F61" s="2"/>
      <c r="G61" s="2"/>
      <c r="H61" s="2"/>
      <c r="I61" s="2"/>
      <c r="J61" s="2"/>
      <c r="K61" s="2"/>
    </row>
    <row r="62" spans="1:11" ht="12.75" customHeight="1" x14ac:dyDescent="0.2">
      <c r="A62" s="29">
        <v>59</v>
      </c>
      <c r="B62" s="30" t="s">
        <v>17</v>
      </c>
      <c r="C62" s="30"/>
      <c r="D62" s="20"/>
      <c r="E62" s="20"/>
      <c r="F62" s="2"/>
      <c r="G62" s="2"/>
      <c r="H62" s="2"/>
      <c r="I62" s="2"/>
      <c r="J62" s="2"/>
      <c r="K62" s="2"/>
    </row>
    <row r="63" spans="1:11" ht="12.75" customHeight="1" x14ac:dyDescent="0.2">
      <c r="A63" s="29">
        <v>60</v>
      </c>
      <c r="B63" s="30" t="s">
        <v>203</v>
      </c>
      <c r="C63" s="30"/>
      <c r="D63" s="20"/>
      <c r="E63" s="20"/>
      <c r="F63" s="2"/>
      <c r="G63" s="2"/>
      <c r="H63" s="2"/>
      <c r="I63" s="2"/>
      <c r="J63" s="2"/>
      <c r="K63" s="2"/>
    </row>
    <row r="64" spans="1:11" ht="12.75" customHeight="1" x14ac:dyDescent="0.2">
      <c r="A64" s="29">
        <v>61</v>
      </c>
      <c r="B64" s="30" t="s">
        <v>942</v>
      </c>
      <c r="C64" s="30"/>
      <c r="D64" s="20"/>
      <c r="E64" s="20"/>
      <c r="F64" s="2"/>
      <c r="G64" s="2"/>
      <c r="H64" s="2"/>
      <c r="I64" s="2"/>
      <c r="J64" s="2"/>
      <c r="K64" s="2"/>
    </row>
    <row r="65" spans="1:11" ht="12.75" customHeight="1" x14ac:dyDescent="0.2">
      <c r="A65" s="29">
        <v>62</v>
      </c>
      <c r="B65" s="30" t="s">
        <v>204</v>
      </c>
      <c r="C65" s="30"/>
      <c r="D65" s="20"/>
      <c r="E65" s="20"/>
      <c r="F65" s="2"/>
      <c r="G65" s="2"/>
      <c r="H65" s="2"/>
      <c r="I65" s="2"/>
      <c r="J65" s="2"/>
      <c r="K65" s="2"/>
    </row>
    <row r="66" spans="1:11" ht="12.75" customHeight="1" x14ac:dyDescent="0.2">
      <c r="A66" s="29">
        <v>63</v>
      </c>
      <c r="B66" s="30" t="s">
        <v>40</v>
      </c>
      <c r="C66" s="30"/>
      <c r="D66" s="20"/>
      <c r="E66" s="20"/>
      <c r="F66" s="2"/>
      <c r="G66" s="2"/>
      <c r="H66" s="2"/>
      <c r="I66" s="2"/>
      <c r="J66" s="2"/>
      <c r="K66" s="2"/>
    </row>
    <row r="67" spans="1:11" ht="12.75" customHeight="1" x14ac:dyDescent="0.2">
      <c r="A67" s="30"/>
      <c r="B67" s="4" t="s">
        <v>75</v>
      </c>
      <c r="C67" s="4">
        <f t="shared" ref="C67:E67" si="0">SUM(C4:C66)</f>
        <v>0</v>
      </c>
      <c r="D67" s="12">
        <f t="shared" si="0"/>
        <v>0</v>
      </c>
      <c r="E67" s="12">
        <f t="shared" si="0"/>
        <v>0</v>
      </c>
      <c r="F67" s="2"/>
      <c r="G67" s="2"/>
      <c r="H67" s="2"/>
      <c r="I67" s="2"/>
      <c r="J67" s="2"/>
      <c r="K67" s="2"/>
    </row>
    <row r="68" spans="1:11" ht="12.75" customHeight="1" x14ac:dyDescent="0.2">
      <c r="A68" s="2"/>
      <c r="B68" s="2"/>
      <c r="C68" s="10" t="s">
        <v>59</v>
      </c>
      <c r="D68" s="2"/>
      <c r="E68" s="2"/>
      <c r="F68" s="2"/>
      <c r="G68" s="2"/>
      <c r="H68" s="2"/>
      <c r="I68" s="2"/>
      <c r="J68" s="2"/>
      <c r="K68" s="2"/>
    </row>
    <row r="69" spans="1:11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</sheetData>
  <mergeCells count="1">
    <mergeCell ref="A1:E1"/>
  </mergeCells>
  <pageMargins left="0.7" right="0.7" top="0.75" bottom="0.75" header="0" footer="0"/>
  <pageSetup orientation="portrait"/>
  <colBreaks count="1" manualBreakCount="1">
    <brk id="9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4.42578125" defaultRowHeight="15" customHeight="1" x14ac:dyDescent="0.2"/>
  <cols>
    <col min="1" max="1" width="6.85546875" customWidth="1"/>
    <col min="2" max="2" width="28.85546875" customWidth="1"/>
    <col min="3" max="3" width="13.140625" customWidth="1"/>
    <col min="4" max="4" width="11.140625" customWidth="1"/>
    <col min="5" max="5" width="10.5703125" customWidth="1"/>
    <col min="6" max="6" width="11.140625" customWidth="1"/>
    <col min="7" max="14" width="9.140625" customWidth="1"/>
  </cols>
  <sheetData>
    <row r="1" spans="1:14" ht="12.75" customHeight="1" x14ac:dyDescent="0.2">
      <c r="A1" s="70"/>
      <c r="B1" s="506" t="s">
        <v>943</v>
      </c>
      <c r="C1" s="490"/>
      <c r="D1" s="490"/>
      <c r="E1" s="490"/>
      <c r="F1" s="490"/>
      <c r="G1" s="490"/>
      <c r="H1" s="36"/>
      <c r="I1" s="36"/>
      <c r="J1" s="36"/>
      <c r="K1" s="36"/>
      <c r="L1" s="36"/>
      <c r="M1" s="36"/>
      <c r="N1" s="36"/>
    </row>
    <row r="2" spans="1:14" ht="12.75" customHeight="1" x14ac:dyDescent="0.2">
      <c r="A2" s="70"/>
      <c r="B2" s="36"/>
      <c r="C2" s="28"/>
      <c r="D2" s="28"/>
      <c r="E2" s="28"/>
      <c r="F2" s="507" t="s">
        <v>944</v>
      </c>
      <c r="G2" s="499"/>
      <c r="H2" s="36"/>
      <c r="I2" s="36"/>
      <c r="J2" s="36"/>
      <c r="K2" s="36"/>
      <c r="L2" s="36"/>
      <c r="M2" s="36"/>
      <c r="N2" s="36"/>
    </row>
    <row r="3" spans="1:14" ht="12.75" customHeight="1" x14ac:dyDescent="0.2">
      <c r="A3" s="34" t="s">
        <v>1</v>
      </c>
      <c r="B3" s="34" t="s">
        <v>243</v>
      </c>
      <c r="C3" s="71" t="s">
        <v>945</v>
      </c>
      <c r="D3" s="71" t="s">
        <v>946</v>
      </c>
      <c r="E3" s="71" t="s">
        <v>947</v>
      </c>
      <c r="F3" s="71" t="s">
        <v>948</v>
      </c>
      <c r="G3" s="71" t="s">
        <v>949</v>
      </c>
      <c r="H3" s="36"/>
      <c r="I3" s="36"/>
      <c r="J3" s="36"/>
      <c r="K3" s="36"/>
      <c r="L3" s="36"/>
      <c r="M3" s="36"/>
      <c r="N3" s="36"/>
    </row>
    <row r="4" spans="1:14" ht="12.75" customHeight="1" x14ac:dyDescent="0.2">
      <c r="A4" s="72">
        <v>1</v>
      </c>
      <c r="B4" s="30" t="s">
        <v>195</v>
      </c>
      <c r="C4" s="21"/>
      <c r="D4" s="21"/>
      <c r="E4" s="21"/>
      <c r="F4" s="21"/>
      <c r="G4" s="21"/>
      <c r="H4" s="36"/>
      <c r="I4" s="36"/>
      <c r="J4" s="36"/>
      <c r="K4" s="36"/>
      <c r="L4" s="36"/>
      <c r="M4" s="36"/>
      <c r="N4" s="36"/>
    </row>
    <row r="5" spans="1:14" ht="12.75" customHeight="1" x14ac:dyDescent="0.2">
      <c r="A5" s="72">
        <v>2</v>
      </c>
      <c r="B5" s="30" t="s">
        <v>196</v>
      </c>
      <c r="C5" s="21"/>
      <c r="D5" s="21"/>
      <c r="E5" s="21"/>
      <c r="F5" s="21"/>
      <c r="G5" s="21"/>
      <c r="H5" s="36"/>
      <c r="I5" s="36"/>
      <c r="J5" s="36"/>
      <c r="K5" s="36"/>
      <c r="L5" s="36"/>
      <c r="M5" s="36"/>
      <c r="N5" s="36"/>
    </row>
    <row r="6" spans="1:14" ht="12.75" customHeight="1" x14ac:dyDescent="0.2">
      <c r="A6" s="72">
        <v>3</v>
      </c>
      <c r="B6" s="30" t="s">
        <v>7</v>
      </c>
      <c r="C6" s="21"/>
      <c r="D6" s="21"/>
      <c r="E6" s="21"/>
      <c r="F6" s="21"/>
      <c r="G6" s="21"/>
      <c r="H6" s="36"/>
      <c r="I6" s="36"/>
      <c r="J6" s="36"/>
      <c r="K6" s="36"/>
      <c r="L6" s="36"/>
      <c r="M6" s="36"/>
      <c r="N6" s="36"/>
    </row>
    <row r="7" spans="1:14" ht="12.75" customHeight="1" x14ac:dyDescent="0.2">
      <c r="A7" s="72">
        <v>4</v>
      </c>
      <c r="B7" s="30" t="s">
        <v>8</v>
      </c>
      <c r="C7" s="21"/>
      <c r="D7" s="21"/>
      <c r="E7" s="21"/>
      <c r="F7" s="21"/>
      <c r="G7" s="21"/>
      <c r="H7" s="36"/>
      <c r="I7" s="36"/>
      <c r="J7" s="36"/>
      <c r="K7" s="36"/>
      <c r="L7" s="36"/>
      <c r="M7" s="36"/>
      <c r="N7" s="36"/>
    </row>
    <row r="8" spans="1:14" ht="12.75" customHeight="1" x14ac:dyDescent="0.2">
      <c r="A8" s="72">
        <v>5</v>
      </c>
      <c r="B8" s="30" t="s">
        <v>9</v>
      </c>
      <c r="C8" s="21"/>
      <c r="D8" s="21"/>
      <c r="E8" s="21"/>
      <c r="F8" s="21"/>
      <c r="G8" s="21"/>
      <c r="H8" s="36"/>
      <c r="I8" s="36"/>
      <c r="J8" s="36"/>
      <c r="K8" s="36"/>
      <c r="L8" s="36"/>
      <c r="M8" s="36"/>
      <c r="N8" s="36"/>
    </row>
    <row r="9" spans="1:14" ht="12.75" customHeight="1" x14ac:dyDescent="0.2">
      <c r="A9" s="72">
        <v>6</v>
      </c>
      <c r="B9" s="30" t="s">
        <v>10</v>
      </c>
      <c r="C9" s="21"/>
      <c r="D9" s="21"/>
      <c r="E9" s="21"/>
      <c r="F9" s="21"/>
      <c r="G9" s="21"/>
      <c r="H9" s="36"/>
      <c r="I9" s="36"/>
      <c r="J9" s="36"/>
      <c r="K9" s="36"/>
      <c r="L9" s="36"/>
      <c r="M9" s="36"/>
      <c r="N9" s="36"/>
    </row>
    <row r="10" spans="1:14" ht="12.75" customHeight="1" x14ac:dyDescent="0.2">
      <c r="A10" s="72">
        <v>7</v>
      </c>
      <c r="B10" s="30" t="s">
        <v>11</v>
      </c>
      <c r="C10" s="21"/>
      <c r="D10" s="21"/>
      <c r="E10" s="21"/>
      <c r="F10" s="21"/>
      <c r="G10" s="21"/>
      <c r="H10" s="36"/>
      <c r="I10" s="36"/>
      <c r="J10" s="36"/>
      <c r="K10" s="36"/>
      <c r="L10" s="36"/>
      <c r="M10" s="36"/>
      <c r="N10" s="36"/>
    </row>
    <row r="11" spans="1:14" ht="12.75" customHeight="1" x14ac:dyDescent="0.2">
      <c r="A11" s="72">
        <v>8</v>
      </c>
      <c r="B11" s="30" t="s">
        <v>197</v>
      </c>
      <c r="C11" s="21"/>
      <c r="D11" s="21"/>
      <c r="E11" s="21"/>
      <c r="F11" s="21"/>
      <c r="G11" s="21"/>
      <c r="H11" s="36"/>
      <c r="I11" s="36"/>
      <c r="J11" s="36"/>
      <c r="K11" s="36"/>
      <c r="L11" s="36"/>
      <c r="M11" s="36"/>
      <c r="N11" s="36"/>
    </row>
    <row r="12" spans="1:14" ht="12.75" customHeight="1" x14ac:dyDescent="0.2">
      <c r="A12" s="72">
        <v>9</v>
      </c>
      <c r="B12" s="30" t="s">
        <v>198</v>
      </c>
      <c r="C12" s="21"/>
      <c r="D12" s="21"/>
      <c r="E12" s="21"/>
      <c r="F12" s="21"/>
      <c r="G12" s="21"/>
      <c r="H12" s="36"/>
      <c r="I12" s="36"/>
      <c r="J12" s="36"/>
      <c r="K12" s="36"/>
      <c r="L12" s="36"/>
      <c r="M12" s="36"/>
      <c r="N12" s="36"/>
    </row>
    <row r="13" spans="1:14" ht="12.75" customHeight="1" x14ac:dyDescent="0.2">
      <c r="A13" s="72">
        <v>10</v>
      </c>
      <c r="B13" s="30" t="s">
        <v>256</v>
      </c>
      <c r="C13" s="21"/>
      <c r="D13" s="21"/>
      <c r="E13" s="21"/>
      <c r="F13" s="21"/>
      <c r="G13" s="21"/>
      <c r="H13" s="36"/>
      <c r="I13" s="36"/>
      <c r="J13" s="36"/>
      <c r="K13" s="36"/>
      <c r="L13" s="36"/>
      <c r="M13" s="36"/>
      <c r="N13" s="36"/>
    </row>
    <row r="14" spans="1:14" ht="12.75" customHeight="1" x14ac:dyDescent="0.2">
      <c r="A14" s="72">
        <v>11</v>
      </c>
      <c r="B14" s="30" t="s">
        <v>12</v>
      </c>
      <c r="C14" s="21"/>
      <c r="D14" s="21"/>
      <c r="E14" s="21"/>
      <c r="F14" s="21"/>
      <c r="G14" s="21"/>
      <c r="H14" s="36"/>
      <c r="I14" s="36"/>
      <c r="J14" s="36"/>
      <c r="K14" s="36"/>
      <c r="L14" s="36"/>
      <c r="M14" s="36"/>
      <c r="N14" s="36"/>
    </row>
    <row r="15" spans="1:14" ht="12.75" customHeight="1" x14ac:dyDescent="0.2">
      <c r="A15" s="72">
        <v>12</v>
      </c>
      <c r="B15" s="30" t="s">
        <v>13</v>
      </c>
      <c r="C15" s="21"/>
      <c r="D15" s="21"/>
      <c r="E15" s="21"/>
      <c r="F15" s="21"/>
      <c r="G15" s="21"/>
      <c r="H15" s="36"/>
      <c r="I15" s="36"/>
      <c r="J15" s="36"/>
      <c r="K15" s="36"/>
      <c r="L15" s="36"/>
      <c r="M15" s="36"/>
      <c r="N15" s="36"/>
    </row>
    <row r="16" spans="1:14" ht="12.75" customHeight="1" x14ac:dyDescent="0.2">
      <c r="A16" s="72">
        <v>13</v>
      </c>
      <c r="B16" s="30" t="s">
        <v>199</v>
      </c>
      <c r="C16" s="21"/>
      <c r="D16" s="21"/>
      <c r="E16" s="21"/>
      <c r="F16" s="21"/>
      <c r="G16" s="21"/>
      <c r="H16" s="36"/>
      <c r="I16" s="36"/>
      <c r="J16" s="36"/>
      <c r="K16" s="36"/>
      <c r="L16" s="36"/>
      <c r="M16" s="36"/>
      <c r="N16" s="36"/>
    </row>
    <row r="17" spans="1:14" ht="12.75" customHeight="1" x14ac:dyDescent="0.2">
      <c r="A17" s="72">
        <v>14</v>
      </c>
      <c r="B17" s="30" t="s">
        <v>200</v>
      </c>
      <c r="C17" s="21"/>
      <c r="D17" s="21"/>
      <c r="E17" s="21"/>
      <c r="F17" s="21"/>
      <c r="G17" s="21"/>
      <c r="H17" s="36"/>
      <c r="I17" s="36"/>
      <c r="J17" s="36"/>
      <c r="K17" s="36"/>
      <c r="L17" s="36"/>
      <c r="M17" s="36"/>
      <c r="N17" s="36"/>
    </row>
    <row r="18" spans="1:14" ht="12.75" customHeight="1" x14ac:dyDescent="0.2">
      <c r="A18" s="72">
        <v>15</v>
      </c>
      <c r="B18" s="30" t="s">
        <v>14</v>
      </c>
      <c r="C18" s="21"/>
      <c r="D18" s="21"/>
      <c r="E18" s="21"/>
      <c r="F18" s="21"/>
      <c r="G18" s="21"/>
      <c r="H18" s="36"/>
      <c r="I18" s="36"/>
      <c r="J18" s="36"/>
      <c r="K18" s="36"/>
      <c r="L18" s="36"/>
      <c r="M18" s="36"/>
      <c r="N18" s="36"/>
    </row>
    <row r="19" spans="1:14" ht="12.75" customHeight="1" x14ac:dyDescent="0.2">
      <c r="A19" s="72">
        <v>16</v>
      </c>
      <c r="B19" s="30" t="s">
        <v>15</v>
      </c>
      <c r="C19" s="21"/>
      <c r="D19" s="21"/>
      <c r="E19" s="21"/>
      <c r="F19" s="21"/>
      <c r="G19" s="21"/>
      <c r="H19" s="36"/>
      <c r="I19" s="36"/>
      <c r="J19" s="36"/>
      <c r="K19" s="36"/>
      <c r="L19" s="36"/>
      <c r="M19" s="36"/>
      <c r="N19" s="36"/>
    </row>
    <row r="20" spans="1:14" ht="12.75" customHeight="1" x14ac:dyDescent="0.2">
      <c r="A20" s="72">
        <v>17</v>
      </c>
      <c r="B20" s="30" t="s">
        <v>201</v>
      </c>
      <c r="C20" s="21"/>
      <c r="D20" s="21"/>
      <c r="E20" s="21"/>
      <c r="F20" s="21"/>
      <c r="G20" s="21"/>
      <c r="H20" s="36"/>
      <c r="I20" s="36"/>
      <c r="J20" s="36"/>
      <c r="K20" s="36"/>
      <c r="L20" s="36"/>
      <c r="M20" s="36"/>
      <c r="N20" s="36"/>
    </row>
    <row r="21" spans="1:14" ht="12.75" customHeight="1" x14ac:dyDescent="0.2">
      <c r="A21" s="72">
        <v>18</v>
      </c>
      <c r="B21" s="30" t="s">
        <v>16</v>
      </c>
      <c r="C21" s="21"/>
      <c r="D21" s="21"/>
      <c r="E21" s="21"/>
      <c r="F21" s="21"/>
      <c r="G21" s="21"/>
      <c r="H21" s="36"/>
      <c r="I21" s="36"/>
      <c r="J21" s="36"/>
      <c r="K21" s="36"/>
      <c r="L21" s="36"/>
      <c r="M21" s="36"/>
      <c r="N21" s="36"/>
    </row>
    <row r="22" spans="1:14" ht="12.75" customHeight="1" x14ac:dyDescent="0.2">
      <c r="A22" s="72">
        <v>19</v>
      </c>
      <c r="B22" s="30" t="s">
        <v>17</v>
      </c>
      <c r="C22" s="21"/>
      <c r="D22" s="21"/>
      <c r="E22" s="21"/>
      <c r="F22" s="21"/>
      <c r="G22" s="21"/>
      <c r="H22" s="36"/>
      <c r="I22" s="36"/>
      <c r="J22" s="36"/>
      <c r="K22" s="36"/>
      <c r="L22" s="36"/>
      <c r="M22" s="36"/>
      <c r="N22" s="36"/>
    </row>
    <row r="23" spans="1:14" ht="12.75" customHeight="1" x14ac:dyDescent="0.2">
      <c r="A23" s="72">
        <v>20</v>
      </c>
      <c r="B23" s="30" t="s">
        <v>203</v>
      </c>
      <c r="C23" s="21"/>
      <c r="D23" s="21"/>
      <c r="E23" s="21"/>
      <c r="F23" s="21"/>
      <c r="G23" s="21"/>
      <c r="H23" s="36"/>
      <c r="I23" s="36"/>
      <c r="J23" s="36"/>
      <c r="K23" s="36"/>
      <c r="L23" s="36"/>
      <c r="M23" s="36"/>
      <c r="N23" s="36"/>
    </row>
    <row r="24" spans="1:14" ht="12.75" customHeight="1" x14ac:dyDescent="0.2">
      <c r="A24" s="72">
        <v>21</v>
      </c>
      <c r="B24" s="30" t="s">
        <v>204</v>
      </c>
      <c r="C24" s="21"/>
      <c r="D24" s="21"/>
      <c r="E24" s="21"/>
      <c r="F24" s="21"/>
      <c r="G24" s="21"/>
      <c r="H24" s="36"/>
      <c r="I24" s="36"/>
      <c r="J24" s="36"/>
      <c r="K24" s="36"/>
      <c r="L24" s="36"/>
      <c r="M24" s="36"/>
      <c r="N24" s="36"/>
    </row>
    <row r="25" spans="1:14" ht="12.75" customHeight="1" x14ac:dyDescent="0.2">
      <c r="A25" s="34"/>
      <c r="B25" s="32" t="s">
        <v>950</v>
      </c>
      <c r="C25" s="23"/>
      <c r="D25" s="23"/>
      <c r="E25" s="23"/>
      <c r="F25" s="23"/>
      <c r="G25" s="23"/>
      <c r="H25" s="38"/>
      <c r="I25" s="38"/>
      <c r="J25" s="38"/>
      <c r="K25" s="38"/>
      <c r="L25" s="38"/>
      <c r="M25" s="38"/>
      <c r="N25" s="38"/>
    </row>
    <row r="26" spans="1:14" ht="12.75" customHeight="1" x14ac:dyDescent="0.2">
      <c r="A26" s="72">
        <v>22</v>
      </c>
      <c r="B26" s="30" t="s">
        <v>951</v>
      </c>
      <c r="C26" s="21"/>
      <c r="D26" s="21"/>
      <c r="E26" s="21"/>
      <c r="F26" s="21"/>
      <c r="G26" s="21"/>
      <c r="H26" s="36"/>
      <c r="I26" s="36"/>
      <c r="J26" s="36"/>
      <c r="K26" s="36"/>
      <c r="L26" s="36"/>
      <c r="M26" s="36"/>
      <c r="N26" s="36"/>
    </row>
    <row r="27" spans="1:14" ht="12.75" customHeight="1" x14ac:dyDescent="0.2">
      <c r="A27" s="72">
        <v>23</v>
      </c>
      <c r="B27" s="30" t="s">
        <v>251</v>
      </c>
      <c r="C27" s="21"/>
      <c r="D27" s="21"/>
      <c r="E27" s="21"/>
      <c r="F27" s="21"/>
      <c r="G27" s="21"/>
      <c r="H27" s="36"/>
      <c r="I27" s="36"/>
      <c r="J27" s="36"/>
      <c r="K27" s="36"/>
      <c r="L27" s="36"/>
      <c r="M27" s="36"/>
      <c r="N27" s="36"/>
    </row>
    <row r="28" spans="1:14" ht="12.75" customHeight="1" x14ac:dyDescent="0.2">
      <c r="A28" s="72">
        <v>24</v>
      </c>
      <c r="B28" s="30" t="s">
        <v>20</v>
      </c>
      <c r="C28" s="21"/>
      <c r="D28" s="21"/>
      <c r="E28" s="21"/>
      <c r="F28" s="21"/>
      <c r="G28" s="21"/>
      <c r="H28" s="36"/>
      <c r="I28" s="36"/>
      <c r="J28" s="36"/>
      <c r="K28" s="36"/>
      <c r="L28" s="36"/>
      <c r="M28" s="36"/>
      <c r="N28" s="36"/>
    </row>
    <row r="29" spans="1:14" ht="12.75" customHeight="1" x14ac:dyDescent="0.2">
      <c r="A29" s="72">
        <v>25</v>
      </c>
      <c r="B29" s="30" t="s">
        <v>952</v>
      </c>
      <c r="C29" s="21"/>
      <c r="D29" s="21"/>
      <c r="E29" s="21"/>
      <c r="F29" s="21"/>
      <c r="G29" s="21"/>
      <c r="H29" s="36"/>
      <c r="I29" s="36"/>
      <c r="J29" s="36"/>
      <c r="K29" s="36"/>
      <c r="L29" s="36"/>
      <c r="M29" s="36"/>
      <c r="N29" s="36"/>
    </row>
    <row r="30" spans="1:14" ht="12.75" customHeight="1" x14ac:dyDescent="0.2">
      <c r="A30" s="72">
        <v>26</v>
      </c>
      <c r="B30" s="30" t="s">
        <v>252</v>
      </c>
      <c r="C30" s="21"/>
      <c r="D30" s="21"/>
      <c r="E30" s="21"/>
      <c r="F30" s="21"/>
      <c r="G30" s="21"/>
      <c r="H30" s="36"/>
      <c r="I30" s="36"/>
      <c r="J30" s="36"/>
      <c r="K30" s="36"/>
      <c r="L30" s="36"/>
      <c r="M30" s="36"/>
      <c r="N30" s="36"/>
    </row>
    <row r="31" spans="1:14" ht="12.75" customHeight="1" x14ac:dyDescent="0.2">
      <c r="A31" s="72">
        <v>27</v>
      </c>
      <c r="B31" s="30" t="s">
        <v>953</v>
      </c>
      <c r="C31" s="21"/>
      <c r="D31" s="21"/>
      <c r="E31" s="21"/>
      <c r="F31" s="21"/>
      <c r="G31" s="21"/>
      <c r="H31" s="36"/>
      <c r="I31" s="36"/>
      <c r="J31" s="36"/>
      <c r="K31" s="36"/>
      <c r="L31" s="36"/>
      <c r="M31" s="36"/>
      <c r="N31" s="36"/>
    </row>
    <row r="32" spans="1:14" ht="12.75" customHeight="1" x14ac:dyDescent="0.2">
      <c r="A32" s="72">
        <v>28</v>
      </c>
      <c r="B32" s="30" t="s">
        <v>954</v>
      </c>
      <c r="C32" s="21"/>
      <c r="D32" s="21"/>
      <c r="E32" s="21"/>
      <c r="F32" s="21"/>
      <c r="G32" s="21"/>
      <c r="H32" s="36"/>
      <c r="I32" s="36"/>
      <c r="J32" s="36"/>
      <c r="K32" s="36"/>
      <c r="L32" s="36"/>
      <c r="M32" s="36"/>
      <c r="N32" s="36"/>
    </row>
    <row r="33" spans="1:14" ht="12.75" customHeight="1" x14ac:dyDescent="0.2">
      <c r="A33" s="72">
        <v>29</v>
      </c>
      <c r="B33" s="30" t="s">
        <v>253</v>
      </c>
      <c r="C33" s="21"/>
      <c r="D33" s="21"/>
      <c r="E33" s="21"/>
      <c r="F33" s="21"/>
      <c r="G33" s="21"/>
      <c r="H33" s="36"/>
      <c r="I33" s="36"/>
      <c r="J33" s="36"/>
      <c r="K33" s="36"/>
      <c r="L33" s="36"/>
      <c r="M33" s="36"/>
      <c r="N33" s="36"/>
    </row>
    <row r="34" spans="1:14" ht="12.75" customHeight="1" x14ac:dyDescent="0.2">
      <c r="A34" s="72">
        <v>30</v>
      </c>
      <c r="B34" s="30" t="s">
        <v>254</v>
      </c>
      <c r="C34" s="21"/>
      <c r="D34" s="21"/>
      <c r="E34" s="21"/>
      <c r="F34" s="21"/>
      <c r="G34" s="21"/>
      <c r="H34" s="36"/>
      <c r="I34" s="36"/>
      <c r="J34" s="36"/>
      <c r="K34" s="36"/>
      <c r="L34" s="36"/>
      <c r="M34" s="36"/>
      <c r="N34" s="36"/>
    </row>
    <row r="35" spans="1:14" ht="12.75" customHeight="1" x14ac:dyDescent="0.2">
      <c r="A35" s="72">
        <v>31</v>
      </c>
      <c r="B35" s="30" t="s">
        <v>255</v>
      </c>
      <c r="C35" s="21"/>
      <c r="D35" s="21"/>
      <c r="E35" s="21"/>
      <c r="F35" s="21"/>
      <c r="G35" s="21"/>
      <c r="H35" s="36"/>
      <c r="I35" s="36"/>
      <c r="J35" s="36"/>
      <c r="K35" s="36"/>
      <c r="L35" s="36"/>
      <c r="M35" s="36"/>
      <c r="N35" s="36"/>
    </row>
    <row r="36" spans="1:14" ht="12.75" customHeight="1" x14ac:dyDescent="0.2">
      <c r="A36" s="72">
        <v>32</v>
      </c>
      <c r="B36" s="30" t="s">
        <v>955</v>
      </c>
      <c r="C36" s="21"/>
      <c r="D36" s="21"/>
      <c r="E36" s="21"/>
      <c r="F36" s="21"/>
      <c r="G36" s="21"/>
      <c r="H36" s="36"/>
      <c r="I36" s="36"/>
      <c r="J36" s="36"/>
      <c r="K36" s="36"/>
      <c r="L36" s="36"/>
      <c r="M36" s="36"/>
      <c r="N36" s="36"/>
    </row>
    <row r="37" spans="1:14" ht="12.75" customHeight="1" x14ac:dyDescent="0.2">
      <c r="A37" s="72">
        <v>33</v>
      </c>
      <c r="B37" s="30" t="s">
        <v>257</v>
      </c>
      <c r="C37" s="21"/>
      <c r="D37" s="21"/>
      <c r="E37" s="21"/>
      <c r="F37" s="21"/>
      <c r="G37" s="21"/>
      <c r="H37" s="36"/>
      <c r="I37" s="36"/>
      <c r="J37" s="36"/>
      <c r="K37" s="36"/>
      <c r="L37" s="36"/>
      <c r="M37" s="36"/>
      <c r="N37" s="36"/>
    </row>
    <row r="38" spans="1:14" ht="12.75" customHeight="1" x14ac:dyDescent="0.2">
      <c r="A38" s="72">
        <v>34</v>
      </c>
      <c r="B38" s="30" t="s">
        <v>258</v>
      </c>
      <c r="C38" s="21"/>
      <c r="D38" s="21"/>
      <c r="E38" s="21"/>
      <c r="F38" s="21"/>
      <c r="G38" s="21"/>
      <c r="H38" s="36"/>
      <c r="I38" s="36"/>
      <c r="J38" s="36"/>
      <c r="K38" s="36"/>
      <c r="L38" s="36"/>
      <c r="M38" s="36"/>
      <c r="N38" s="36"/>
    </row>
    <row r="39" spans="1:14" ht="12.75" customHeight="1" x14ac:dyDescent="0.2">
      <c r="A39" s="72">
        <v>35</v>
      </c>
      <c r="B39" s="30" t="s">
        <v>212</v>
      </c>
      <c r="C39" s="21"/>
      <c r="D39" s="21"/>
      <c r="E39" s="21"/>
      <c r="F39" s="21"/>
      <c r="G39" s="21"/>
      <c r="H39" s="36"/>
      <c r="I39" s="36"/>
      <c r="J39" s="36"/>
      <c r="K39" s="36"/>
      <c r="L39" s="36"/>
      <c r="M39" s="36"/>
      <c r="N39" s="36"/>
    </row>
    <row r="40" spans="1:14" ht="12.75" customHeight="1" x14ac:dyDescent="0.2">
      <c r="A40" s="72">
        <v>36</v>
      </c>
      <c r="B40" s="30" t="s">
        <v>218</v>
      </c>
      <c r="C40" s="21"/>
      <c r="D40" s="21"/>
      <c r="E40" s="21"/>
      <c r="F40" s="21"/>
      <c r="G40" s="21"/>
      <c r="H40" s="36"/>
      <c r="I40" s="36"/>
      <c r="J40" s="36"/>
      <c r="K40" s="36"/>
      <c r="L40" s="36"/>
      <c r="M40" s="36"/>
      <c r="N40" s="36"/>
    </row>
    <row r="41" spans="1:14" ht="12.75" customHeight="1" x14ac:dyDescent="0.2">
      <c r="A41" s="72">
        <v>37</v>
      </c>
      <c r="B41" s="30" t="s">
        <v>259</v>
      </c>
      <c r="C41" s="21"/>
      <c r="D41" s="21"/>
      <c r="E41" s="21"/>
      <c r="F41" s="21"/>
      <c r="G41" s="21"/>
      <c r="H41" s="36"/>
      <c r="I41" s="36"/>
      <c r="J41" s="36"/>
      <c r="K41" s="36"/>
      <c r="L41" s="36"/>
      <c r="M41" s="36"/>
      <c r="N41" s="36"/>
    </row>
    <row r="42" spans="1:14" ht="12.75" customHeight="1" x14ac:dyDescent="0.2">
      <c r="A42" s="72">
        <v>38</v>
      </c>
      <c r="B42" s="30" t="s">
        <v>260</v>
      </c>
      <c r="C42" s="21"/>
      <c r="D42" s="21"/>
      <c r="E42" s="21"/>
      <c r="F42" s="21"/>
      <c r="G42" s="21"/>
      <c r="H42" s="36"/>
      <c r="I42" s="36"/>
      <c r="J42" s="36"/>
      <c r="K42" s="36"/>
      <c r="L42" s="36"/>
      <c r="M42" s="36"/>
      <c r="N42" s="36"/>
    </row>
    <row r="43" spans="1:14" ht="12.75" customHeight="1" x14ac:dyDescent="0.2">
      <c r="A43" s="72">
        <v>39</v>
      </c>
      <c r="B43" s="30" t="s">
        <v>261</v>
      </c>
      <c r="C43" s="21"/>
      <c r="D43" s="21"/>
      <c r="E43" s="21"/>
      <c r="F43" s="21"/>
      <c r="G43" s="21"/>
      <c r="H43" s="36"/>
      <c r="I43" s="36"/>
      <c r="J43" s="36"/>
      <c r="K43" s="36"/>
      <c r="L43" s="36"/>
      <c r="M43" s="36"/>
      <c r="N43" s="36"/>
    </row>
    <row r="44" spans="1:14" ht="12.75" customHeight="1" x14ac:dyDescent="0.2">
      <c r="A44" s="72">
        <v>40</v>
      </c>
      <c r="B44" s="30" t="s">
        <v>262</v>
      </c>
      <c r="C44" s="21"/>
      <c r="D44" s="21"/>
      <c r="E44" s="21"/>
      <c r="F44" s="21"/>
      <c r="G44" s="21"/>
      <c r="H44" s="36"/>
      <c r="I44" s="36"/>
      <c r="J44" s="36"/>
      <c r="K44" s="36"/>
      <c r="L44" s="36"/>
      <c r="M44" s="36"/>
      <c r="N44" s="36"/>
    </row>
    <row r="45" spans="1:14" ht="12.75" customHeight="1" x14ac:dyDescent="0.2">
      <c r="A45" s="72">
        <v>41</v>
      </c>
      <c r="B45" s="30" t="s">
        <v>956</v>
      </c>
      <c r="C45" s="21"/>
      <c r="D45" s="21"/>
      <c r="E45" s="21"/>
      <c r="F45" s="21"/>
      <c r="G45" s="21"/>
      <c r="H45" s="36"/>
      <c r="I45" s="36"/>
      <c r="J45" s="36"/>
      <c r="K45" s="36"/>
      <c r="L45" s="36"/>
      <c r="M45" s="36"/>
      <c r="N45" s="36"/>
    </row>
    <row r="46" spans="1:14" ht="12.75" customHeight="1" x14ac:dyDescent="0.2">
      <c r="A46" s="72">
        <v>42</v>
      </c>
      <c r="B46" s="30" t="s">
        <v>263</v>
      </c>
      <c r="C46" s="21"/>
      <c r="D46" s="21"/>
      <c r="E46" s="21"/>
      <c r="F46" s="21"/>
      <c r="G46" s="21"/>
      <c r="H46" s="36"/>
      <c r="I46" s="36"/>
      <c r="J46" s="36"/>
      <c r="K46" s="36"/>
      <c r="L46" s="36"/>
      <c r="M46" s="36"/>
      <c r="N46" s="36"/>
    </row>
    <row r="47" spans="1:14" ht="12.75" customHeight="1" x14ac:dyDescent="0.2">
      <c r="A47" s="72"/>
      <c r="B47" s="32" t="s">
        <v>957</v>
      </c>
      <c r="C47" s="23"/>
      <c r="D47" s="23"/>
      <c r="E47" s="23"/>
      <c r="F47" s="23"/>
      <c r="G47" s="23"/>
      <c r="H47" s="36"/>
      <c r="I47" s="36"/>
      <c r="J47" s="36"/>
      <c r="K47" s="36"/>
      <c r="L47" s="36"/>
      <c r="M47" s="36"/>
      <c r="N47" s="36"/>
    </row>
    <row r="48" spans="1:14" ht="12.75" customHeight="1" x14ac:dyDescent="0.2">
      <c r="A48" s="72">
        <v>43</v>
      </c>
      <c r="B48" s="30" t="s">
        <v>224</v>
      </c>
      <c r="C48" s="21"/>
      <c r="D48" s="21"/>
      <c r="E48" s="21"/>
      <c r="F48" s="21"/>
      <c r="G48" s="21"/>
      <c r="H48" s="36"/>
      <c r="I48" s="36"/>
      <c r="J48" s="36"/>
      <c r="K48" s="36"/>
      <c r="L48" s="36"/>
      <c r="M48" s="36"/>
      <c r="N48" s="36"/>
    </row>
    <row r="49" spans="1:14" ht="12.75" customHeight="1" x14ac:dyDescent="0.2">
      <c r="A49" s="72">
        <v>44</v>
      </c>
      <c r="B49" s="30" t="s">
        <v>225</v>
      </c>
      <c r="C49" s="21"/>
      <c r="D49" s="21"/>
      <c r="E49" s="21"/>
      <c r="F49" s="21"/>
      <c r="G49" s="21"/>
      <c r="H49" s="36"/>
      <c r="I49" s="36"/>
      <c r="J49" s="36"/>
      <c r="K49" s="36"/>
      <c r="L49" s="36"/>
      <c r="M49" s="36"/>
      <c r="N49" s="36"/>
    </row>
    <row r="50" spans="1:14" ht="12.75" customHeight="1" x14ac:dyDescent="0.2">
      <c r="A50" s="72">
        <v>45</v>
      </c>
      <c r="B50" s="30" t="s">
        <v>43</v>
      </c>
      <c r="C50" s="21"/>
      <c r="D50" s="21"/>
      <c r="E50" s="21"/>
      <c r="F50" s="21"/>
      <c r="G50" s="21"/>
      <c r="H50" s="36"/>
      <c r="I50" s="36"/>
      <c r="J50" s="36"/>
      <c r="K50" s="36"/>
      <c r="L50" s="36"/>
      <c r="M50" s="36"/>
      <c r="N50" s="36"/>
    </row>
    <row r="51" spans="1:14" ht="12.75" customHeight="1" x14ac:dyDescent="0.2">
      <c r="A51" s="34"/>
      <c r="B51" s="32" t="s">
        <v>958</v>
      </c>
      <c r="C51" s="23"/>
      <c r="D51" s="23"/>
      <c r="E51" s="23"/>
      <c r="F51" s="23"/>
      <c r="G51" s="23"/>
      <c r="H51" s="38"/>
      <c r="I51" s="38"/>
      <c r="J51" s="38"/>
      <c r="K51" s="38"/>
      <c r="L51" s="38"/>
      <c r="M51" s="38"/>
      <c r="N51" s="38"/>
    </row>
    <row r="52" spans="1:14" ht="12.75" customHeight="1" x14ac:dyDescent="0.2">
      <c r="A52" s="34"/>
      <c r="B52" s="35" t="s">
        <v>6</v>
      </c>
      <c r="C52" s="73">
        <f t="shared" ref="C52:D52" si="0">C51+C47+C25</f>
        <v>0</v>
      </c>
      <c r="D52" s="73">
        <f t="shared" si="0"/>
        <v>0</v>
      </c>
      <c r="E52" s="23" t="e">
        <f>D52*100/C52</f>
        <v>#DIV/0!</v>
      </c>
      <c r="F52" s="73">
        <f>F51+F47+F25</f>
        <v>0</v>
      </c>
      <c r="G52" s="23" t="e">
        <f>F52*100/C52</f>
        <v>#DIV/0!</v>
      </c>
      <c r="H52" s="36"/>
      <c r="I52" s="36"/>
      <c r="J52" s="36"/>
      <c r="K52" s="36"/>
      <c r="L52" s="36"/>
      <c r="M52" s="36"/>
      <c r="N52" s="36"/>
    </row>
    <row r="53" spans="1:14" ht="12.75" customHeight="1" x14ac:dyDescent="0.2">
      <c r="A53" s="70"/>
      <c r="B53" s="36"/>
      <c r="C53" s="28"/>
      <c r="D53" s="74" t="s">
        <v>59</v>
      </c>
      <c r="E53" s="28"/>
      <c r="F53" s="28"/>
      <c r="G53" s="28"/>
      <c r="H53" s="36"/>
      <c r="I53" s="36"/>
      <c r="J53" s="36"/>
      <c r="K53" s="36"/>
      <c r="L53" s="36"/>
      <c r="M53" s="36"/>
      <c r="N53" s="36"/>
    </row>
    <row r="54" spans="1:14" ht="12.75" customHeight="1" x14ac:dyDescent="0.2">
      <c r="A54" s="70"/>
      <c r="B54" s="36"/>
      <c r="C54" s="28"/>
      <c r="D54" s="28"/>
      <c r="E54" s="28"/>
      <c r="F54" s="28"/>
      <c r="G54" s="28"/>
      <c r="H54" s="36"/>
      <c r="I54" s="36"/>
      <c r="J54" s="36"/>
      <c r="K54" s="36"/>
      <c r="L54" s="36"/>
      <c r="M54" s="36"/>
      <c r="N54" s="36"/>
    </row>
    <row r="55" spans="1:14" ht="12.75" customHeight="1" x14ac:dyDescent="0.2">
      <c r="A55" s="70"/>
      <c r="B55" s="36"/>
      <c r="C55" s="28"/>
      <c r="D55" s="28"/>
      <c r="E55" s="28"/>
      <c r="F55" s="28"/>
      <c r="G55" s="28"/>
      <c r="H55" s="36"/>
      <c r="I55" s="36"/>
      <c r="J55" s="36"/>
      <c r="K55" s="36"/>
      <c r="L55" s="36"/>
      <c r="M55" s="36"/>
      <c r="N55" s="36"/>
    </row>
    <row r="56" spans="1:14" ht="12.75" customHeight="1" x14ac:dyDescent="0.2">
      <c r="A56" s="70"/>
      <c r="B56" s="36"/>
      <c r="C56" s="28"/>
      <c r="D56" s="28"/>
      <c r="E56" s="28"/>
      <c r="F56" s="28"/>
      <c r="G56" s="28"/>
      <c r="H56" s="36"/>
      <c r="I56" s="36"/>
      <c r="J56" s="36"/>
      <c r="K56" s="36"/>
      <c r="L56" s="36"/>
      <c r="M56" s="36"/>
      <c r="N56" s="36"/>
    </row>
    <row r="57" spans="1:14" ht="12.75" customHeight="1" x14ac:dyDescent="0.2">
      <c r="A57" s="70"/>
      <c r="B57" s="36"/>
      <c r="C57" s="28"/>
      <c r="D57" s="28"/>
      <c r="E57" s="28"/>
      <c r="F57" s="28"/>
      <c r="G57" s="28"/>
      <c r="H57" s="36"/>
      <c r="I57" s="36"/>
      <c r="J57" s="36"/>
      <c r="K57" s="36"/>
      <c r="L57" s="36"/>
      <c r="M57" s="36"/>
      <c r="N57" s="36"/>
    </row>
    <row r="58" spans="1:14" ht="12.75" customHeight="1" x14ac:dyDescent="0.2">
      <c r="A58" s="70"/>
      <c r="B58" s="36"/>
      <c r="C58" s="28"/>
      <c r="D58" s="28"/>
      <c r="E58" s="28"/>
      <c r="F58" s="28"/>
      <c r="G58" s="28"/>
      <c r="H58" s="36"/>
      <c r="I58" s="36"/>
      <c r="J58" s="36"/>
      <c r="K58" s="36"/>
      <c r="L58" s="36"/>
      <c r="M58" s="36"/>
      <c r="N58" s="36"/>
    </row>
    <row r="59" spans="1:14" ht="12.75" customHeight="1" x14ac:dyDescent="0.2">
      <c r="A59" s="70"/>
      <c r="B59" s="36"/>
      <c r="C59" s="28"/>
      <c r="D59" s="28"/>
      <c r="E59" s="28"/>
      <c r="F59" s="28"/>
      <c r="G59" s="28"/>
      <c r="H59" s="36"/>
      <c r="I59" s="36"/>
      <c r="J59" s="36"/>
      <c r="K59" s="36"/>
      <c r="L59" s="36"/>
      <c r="M59" s="36"/>
      <c r="N59" s="36"/>
    </row>
    <row r="60" spans="1:14" ht="12.75" customHeight="1" x14ac:dyDescent="0.2">
      <c r="A60" s="70"/>
      <c r="B60" s="36"/>
      <c r="C60" s="28"/>
      <c r="D60" s="28"/>
      <c r="E60" s="28"/>
      <c r="F60" s="28"/>
      <c r="G60" s="28"/>
      <c r="H60" s="36"/>
      <c r="I60" s="36"/>
      <c r="J60" s="36"/>
      <c r="K60" s="36"/>
      <c r="L60" s="36"/>
      <c r="M60" s="36"/>
      <c r="N60" s="36"/>
    </row>
    <row r="61" spans="1:14" ht="12.75" customHeight="1" x14ac:dyDescent="0.2">
      <c r="A61" s="70"/>
      <c r="B61" s="36"/>
      <c r="C61" s="28"/>
      <c r="D61" s="28"/>
      <c r="E61" s="28"/>
      <c r="F61" s="28"/>
      <c r="G61" s="28"/>
      <c r="H61" s="36"/>
      <c r="I61" s="36"/>
      <c r="J61" s="36"/>
      <c r="K61" s="36"/>
      <c r="L61" s="36"/>
      <c r="M61" s="36"/>
      <c r="N61" s="36"/>
    </row>
    <row r="62" spans="1:14" ht="12.75" customHeight="1" x14ac:dyDescent="0.2">
      <c r="A62" s="70"/>
      <c r="B62" s="36"/>
      <c r="C62" s="28"/>
      <c r="D62" s="28"/>
      <c r="E62" s="28"/>
      <c r="F62" s="28"/>
      <c r="G62" s="28"/>
      <c r="H62" s="36"/>
      <c r="I62" s="36"/>
      <c r="J62" s="36"/>
      <c r="K62" s="36"/>
      <c r="L62" s="36"/>
      <c r="M62" s="36"/>
      <c r="N62" s="36"/>
    </row>
    <row r="63" spans="1:14" ht="12.75" customHeight="1" x14ac:dyDescent="0.2">
      <c r="A63" s="70"/>
      <c r="B63" s="36"/>
      <c r="C63" s="28"/>
      <c r="D63" s="28"/>
      <c r="E63" s="28"/>
      <c r="F63" s="28"/>
      <c r="G63" s="28"/>
      <c r="H63" s="36"/>
      <c r="I63" s="36"/>
      <c r="J63" s="36"/>
      <c r="K63" s="36"/>
      <c r="L63" s="36"/>
      <c r="M63" s="36"/>
      <c r="N63" s="36"/>
    </row>
    <row r="64" spans="1:14" ht="12.75" customHeight="1" x14ac:dyDescent="0.2">
      <c r="A64" s="70"/>
      <c r="B64" s="36"/>
      <c r="C64" s="28"/>
      <c r="D64" s="28"/>
      <c r="E64" s="28"/>
      <c r="F64" s="28"/>
      <c r="G64" s="28"/>
      <c r="H64" s="36"/>
      <c r="I64" s="36"/>
      <c r="J64" s="36"/>
      <c r="K64" s="36"/>
      <c r="L64" s="36"/>
      <c r="M64" s="36"/>
      <c r="N64" s="36"/>
    </row>
    <row r="65" spans="1:14" ht="12.75" customHeight="1" x14ac:dyDescent="0.2">
      <c r="A65" s="70"/>
      <c r="B65" s="36"/>
      <c r="C65" s="28"/>
      <c r="D65" s="28"/>
      <c r="E65" s="28"/>
      <c r="F65" s="28"/>
      <c r="G65" s="28"/>
      <c r="H65" s="36"/>
      <c r="I65" s="36"/>
      <c r="J65" s="36"/>
      <c r="K65" s="36"/>
      <c r="L65" s="36"/>
      <c r="M65" s="36"/>
      <c r="N65" s="36"/>
    </row>
    <row r="66" spans="1:14" ht="12.75" customHeight="1" x14ac:dyDescent="0.2">
      <c r="A66" s="70"/>
      <c r="B66" s="36"/>
      <c r="C66" s="28"/>
      <c r="D66" s="28"/>
      <c r="E66" s="28"/>
      <c r="F66" s="28"/>
      <c r="G66" s="28"/>
      <c r="H66" s="36"/>
      <c r="I66" s="36"/>
      <c r="J66" s="36"/>
      <c r="K66" s="36"/>
      <c r="L66" s="36"/>
      <c r="M66" s="36"/>
      <c r="N66" s="36"/>
    </row>
    <row r="67" spans="1:14" ht="12.75" customHeight="1" x14ac:dyDescent="0.2">
      <c r="A67" s="70"/>
      <c r="B67" s="36"/>
      <c r="C67" s="28"/>
      <c r="D67" s="28"/>
      <c r="E67" s="28"/>
      <c r="F67" s="28"/>
      <c r="G67" s="28"/>
      <c r="H67" s="36"/>
      <c r="I67" s="36"/>
      <c r="J67" s="36"/>
      <c r="K67" s="36"/>
      <c r="L67" s="36"/>
      <c r="M67" s="36"/>
      <c r="N67" s="36"/>
    </row>
    <row r="68" spans="1:14" ht="12.75" customHeight="1" x14ac:dyDescent="0.2">
      <c r="A68" s="70"/>
      <c r="B68" s="36"/>
      <c r="C68" s="28"/>
      <c r="D68" s="28"/>
      <c r="E68" s="28"/>
      <c r="F68" s="28"/>
      <c r="G68" s="28"/>
      <c r="H68" s="36"/>
      <c r="I68" s="36"/>
      <c r="J68" s="36"/>
      <c r="K68" s="36"/>
      <c r="L68" s="36"/>
      <c r="M68" s="36"/>
      <c r="N68" s="36"/>
    </row>
    <row r="69" spans="1:14" ht="12.75" customHeight="1" x14ac:dyDescent="0.2">
      <c r="A69" s="70"/>
      <c r="B69" s="36"/>
      <c r="C69" s="28"/>
      <c r="D69" s="28"/>
      <c r="E69" s="28"/>
      <c r="F69" s="28"/>
      <c r="G69" s="28"/>
      <c r="H69" s="36"/>
      <c r="I69" s="36"/>
      <c r="J69" s="36"/>
      <c r="K69" s="36"/>
      <c r="L69" s="36"/>
      <c r="M69" s="36"/>
      <c r="N69" s="36"/>
    </row>
    <row r="70" spans="1:14" ht="12.75" customHeight="1" x14ac:dyDescent="0.2">
      <c r="A70" s="70"/>
      <c r="B70" s="36"/>
      <c r="C70" s="28"/>
      <c r="D70" s="28"/>
      <c r="E70" s="28"/>
      <c r="F70" s="28"/>
      <c r="G70" s="28"/>
      <c r="H70" s="36"/>
      <c r="I70" s="36"/>
      <c r="J70" s="36"/>
      <c r="K70" s="36"/>
      <c r="L70" s="36"/>
      <c r="M70" s="36"/>
      <c r="N70" s="36"/>
    </row>
    <row r="71" spans="1:14" ht="12.75" customHeight="1" x14ac:dyDescent="0.2">
      <c r="A71" s="70"/>
      <c r="B71" s="36"/>
      <c r="C71" s="28"/>
      <c r="D71" s="28"/>
      <c r="E71" s="28"/>
      <c r="F71" s="28"/>
      <c r="G71" s="28"/>
      <c r="H71" s="36"/>
      <c r="I71" s="36"/>
      <c r="J71" s="36"/>
      <c r="K71" s="36"/>
      <c r="L71" s="36"/>
      <c r="M71" s="36"/>
      <c r="N71" s="36"/>
    </row>
    <row r="72" spans="1:14" ht="12.75" customHeight="1" x14ac:dyDescent="0.2">
      <c r="A72" s="70"/>
      <c r="B72" s="36"/>
      <c r="C72" s="28"/>
      <c r="D72" s="28"/>
      <c r="E72" s="28"/>
      <c r="F72" s="28"/>
      <c r="G72" s="28"/>
      <c r="H72" s="36"/>
      <c r="I72" s="36"/>
      <c r="J72" s="36"/>
      <c r="K72" s="36"/>
      <c r="L72" s="36"/>
      <c r="M72" s="36"/>
      <c r="N72" s="36"/>
    </row>
    <row r="73" spans="1:14" ht="12.75" customHeight="1" x14ac:dyDescent="0.2">
      <c r="A73" s="70"/>
      <c r="B73" s="36"/>
      <c r="C73" s="28"/>
      <c r="D73" s="28"/>
      <c r="E73" s="28"/>
      <c r="F73" s="28"/>
      <c r="G73" s="28"/>
      <c r="H73" s="36"/>
      <c r="I73" s="36"/>
      <c r="J73" s="36"/>
      <c r="K73" s="36"/>
      <c r="L73" s="36"/>
      <c r="M73" s="36"/>
      <c r="N73" s="36"/>
    </row>
    <row r="74" spans="1:14" ht="12.75" customHeight="1" x14ac:dyDescent="0.2">
      <c r="A74" s="70"/>
      <c r="B74" s="36"/>
      <c r="C74" s="28"/>
      <c r="D74" s="28"/>
      <c r="E74" s="28"/>
      <c r="F74" s="28"/>
      <c r="G74" s="28"/>
      <c r="H74" s="36"/>
      <c r="I74" s="36"/>
      <c r="J74" s="36"/>
      <c r="K74" s="36"/>
      <c r="L74" s="36"/>
      <c r="M74" s="36"/>
      <c r="N74" s="36"/>
    </row>
    <row r="75" spans="1:14" ht="12.75" customHeight="1" x14ac:dyDescent="0.2">
      <c r="A75" s="70"/>
      <c r="B75" s="36"/>
      <c r="C75" s="28"/>
      <c r="D75" s="28"/>
      <c r="E75" s="28"/>
      <c r="F75" s="28"/>
      <c r="G75" s="28"/>
      <c r="H75" s="36"/>
      <c r="I75" s="36"/>
      <c r="J75" s="36"/>
      <c r="K75" s="36"/>
      <c r="L75" s="36"/>
      <c r="M75" s="36"/>
      <c r="N75" s="36"/>
    </row>
    <row r="76" spans="1:14" ht="12.75" customHeight="1" x14ac:dyDescent="0.2">
      <c r="A76" s="70"/>
      <c r="B76" s="36"/>
      <c r="C76" s="28"/>
      <c r="D76" s="28"/>
      <c r="E76" s="28"/>
      <c r="F76" s="28"/>
      <c r="G76" s="28"/>
      <c r="H76" s="36"/>
      <c r="I76" s="36"/>
      <c r="J76" s="36"/>
      <c r="K76" s="36"/>
      <c r="L76" s="36"/>
      <c r="M76" s="36"/>
      <c r="N76" s="36"/>
    </row>
    <row r="77" spans="1:14" ht="12.75" customHeight="1" x14ac:dyDescent="0.2">
      <c r="A77" s="70"/>
      <c r="B77" s="36"/>
      <c r="C77" s="28"/>
      <c r="D77" s="28"/>
      <c r="E77" s="28"/>
      <c r="F77" s="28"/>
      <c r="G77" s="28"/>
      <c r="H77" s="36"/>
      <c r="I77" s="36"/>
      <c r="J77" s="36"/>
      <c r="K77" s="36"/>
      <c r="L77" s="36"/>
      <c r="M77" s="36"/>
      <c r="N77" s="36"/>
    </row>
    <row r="78" spans="1:14" ht="12.75" customHeight="1" x14ac:dyDescent="0.2">
      <c r="A78" s="70"/>
      <c r="B78" s="36"/>
      <c r="C78" s="28"/>
      <c r="D78" s="28"/>
      <c r="E78" s="28"/>
      <c r="F78" s="28"/>
      <c r="G78" s="28"/>
      <c r="H78" s="36"/>
      <c r="I78" s="36"/>
      <c r="J78" s="36"/>
      <c r="K78" s="36"/>
      <c r="L78" s="36"/>
      <c r="M78" s="36"/>
      <c r="N78" s="36"/>
    </row>
    <row r="79" spans="1:14" ht="12.75" customHeight="1" x14ac:dyDescent="0.2">
      <c r="A79" s="70"/>
      <c r="B79" s="36"/>
      <c r="C79" s="28"/>
      <c r="D79" s="28"/>
      <c r="E79" s="28"/>
      <c r="F79" s="28"/>
      <c r="G79" s="28"/>
      <c r="H79" s="36"/>
      <c r="I79" s="36"/>
      <c r="J79" s="36"/>
      <c r="K79" s="36"/>
      <c r="L79" s="36"/>
      <c r="M79" s="36"/>
      <c r="N79" s="36"/>
    </row>
    <row r="80" spans="1:14" ht="12.75" customHeight="1" x14ac:dyDescent="0.2">
      <c r="A80" s="70"/>
      <c r="B80" s="36"/>
      <c r="C80" s="28"/>
      <c r="D80" s="28"/>
      <c r="E80" s="28"/>
      <c r="F80" s="28"/>
      <c r="G80" s="28"/>
      <c r="H80" s="36"/>
      <c r="I80" s="36"/>
      <c r="J80" s="36"/>
      <c r="K80" s="36"/>
      <c r="L80" s="36"/>
      <c r="M80" s="36"/>
      <c r="N80" s="36"/>
    </row>
    <row r="81" spans="1:14" ht="12.75" customHeight="1" x14ac:dyDescent="0.2">
      <c r="A81" s="70"/>
      <c r="B81" s="36"/>
      <c r="C81" s="28"/>
      <c r="D81" s="28"/>
      <c r="E81" s="28"/>
      <c r="F81" s="28"/>
      <c r="G81" s="28"/>
      <c r="H81" s="36"/>
      <c r="I81" s="36"/>
      <c r="J81" s="36"/>
      <c r="K81" s="36"/>
      <c r="L81" s="36"/>
      <c r="M81" s="36"/>
      <c r="N81" s="36"/>
    </row>
    <row r="82" spans="1:14" ht="12.75" customHeight="1" x14ac:dyDescent="0.2">
      <c r="A82" s="70"/>
      <c r="B82" s="36"/>
      <c r="C82" s="28"/>
      <c r="D82" s="28"/>
      <c r="E82" s="28"/>
      <c r="F82" s="28"/>
      <c r="G82" s="28"/>
      <c r="H82" s="36"/>
      <c r="I82" s="36"/>
      <c r="J82" s="36"/>
      <c r="K82" s="36"/>
      <c r="L82" s="36"/>
      <c r="M82" s="36"/>
      <c r="N82" s="36"/>
    </row>
    <row r="83" spans="1:14" ht="12.75" customHeight="1" x14ac:dyDescent="0.2">
      <c r="A83" s="70"/>
      <c r="B83" s="36"/>
      <c r="C83" s="28"/>
      <c r="D83" s="28"/>
      <c r="E83" s="28"/>
      <c r="F83" s="28"/>
      <c r="G83" s="28"/>
      <c r="H83" s="36"/>
      <c r="I83" s="36"/>
      <c r="J83" s="36"/>
      <c r="K83" s="36"/>
      <c r="L83" s="36"/>
      <c r="M83" s="36"/>
      <c r="N83" s="36"/>
    </row>
    <row r="84" spans="1:14" ht="12.75" customHeight="1" x14ac:dyDescent="0.2">
      <c r="A84" s="70"/>
      <c r="B84" s="36"/>
      <c r="C84" s="28"/>
      <c r="D84" s="28"/>
      <c r="E84" s="28"/>
      <c r="F84" s="28"/>
      <c r="G84" s="28"/>
      <c r="H84" s="36"/>
      <c r="I84" s="36"/>
      <c r="J84" s="36"/>
      <c r="K84" s="36"/>
      <c r="L84" s="36"/>
      <c r="M84" s="36"/>
      <c r="N84" s="36"/>
    </row>
    <row r="85" spans="1:14" ht="12.75" customHeight="1" x14ac:dyDescent="0.2">
      <c r="A85" s="70"/>
      <c r="B85" s="36"/>
      <c r="C85" s="28"/>
      <c r="D85" s="28"/>
      <c r="E85" s="28"/>
      <c r="F85" s="28"/>
      <c r="G85" s="28"/>
      <c r="H85" s="36"/>
      <c r="I85" s="36"/>
      <c r="J85" s="36"/>
      <c r="K85" s="36"/>
      <c r="L85" s="36"/>
      <c r="M85" s="36"/>
      <c r="N85" s="36"/>
    </row>
    <row r="86" spans="1:14" ht="12.75" customHeight="1" x14ac:dyDescent="0.2">
      <c r="A86" s="70"/>
      <c r="B86" s="36"/>
      <c r="C86" s="28"/>
      <c r="D86" s="28"/>
      <c r="E86" s="28"/>
      <c r="F86" s="28"/>
      <c r="G86" s="28"/>
      <c r="H86" s="36"/>
      <c r="I86" s="36"/>
      <c r="J86" s="36"/>
      <c r="K86" s="36"/>
      <c r="L86" s="36"/>
      <c r="M86" s="36"/>
      <c r="N86" s="36"/>
    </row>
    <row r="87" spans="1:14" ht="12.75" customHeight="1" x14ac:dyDescent="0.2">
      <c r="A87" s="70"/>
      <c r="B87" s="36"/>
      <c r="C87" s="28"/>
      <c r="D87" s="28"/>
      <c r="E87" s="28"/>
      <c r="F87" s="28"/>
      <c r="G87" s="28"/>
      <c r="H87" s="36"/>
      <c r="I87" s="36"/>
      <c r="J87" s="36"/>
      <c r="K87" s="36"/>
      <c r="L87" s="36"/>
      <c r="M87" s="36"/>
      <c r="N87" s="36"/>
    </row>
    <row r="88" spans="1:14" ht="12.75" customHeight="1" x14ac:dyDescent="0.2">
      <c r="A88" s="70"/>
      <c r="B88" s="36"/>
      <c r="C88" s="28"/>
      <c r="D88" s="28"/>
      <c r="E88" s="28"/>
      <c r="F88" s="28"/>
      <c r="G88" s="28"/>
      <c r="H88" s="36"/>
      <c r="I88" s="36"/>
      <c r="J88" s="36"/>
      <c r="K88" s="36"/>
      <c r="L88" s="36"/>
      <c r="M88" s="36"/>
      <c r="N88" s="36"/>
    </row>
    <row r="89" spans="1:14" ht="12.75" customHeight="1" x14ac:dyDescent="0.2">
      <c r="A89" s="70"/>
      <c r="B89" s="36"/>
      <c r="C89" s="28"/>
      <c r="D89" s="28"/>
      <c r="E89" s="28"/>
      <c r="F89" s="28"/>
      <c r="G89" s="28"/>
      <c r="H89" s="36"/>
      <c r="I89" s="36"/>
      <c r="J89" s="36"/>
      <c r="K89" s="36"/>
      <c r="L89" s="36"/>
      <c r="M89" s="36"/>
      <c r="N89" s="36"/>
    </row>
    <row r="90" spans="1:14" ht="12.75" customHeight="1" x14ac:dyDescent="0.2">
      <c r="A90" s="70"/>
      <c r="B90" s="36"/>
      <c r="C90" s="28"/>
      <c r="D90" s="28"/>
      <c r="E90" s="28"/>
      <c r="F90" s="28"/>
      <c r="G90" s="28"/>
      <c r="H90" s="36"/>
      <c r="I90" s="36"/>
      <c r="J90" s="36"/>
      <c r="K90" s="36"/>
      <c r="L90" s="36"/>
      <c r="M90" s="36"/>
      <c r="N90" s="36"/>
    </row>
    <row r="91" spans="1:14" ht="12.75" customHeight="1" x14ac:dyDescent="0.2">
      <c r="A91" s="70"/>
      <c r="B91" s="36"/>
      <c r="C91" s="28"/>
      <c r="D91" s="28"/>
      <c r="E91" s="28"/>
      <c r="F91" s="28"/>
      <c r="G91" s="28"/>
      <c r="H91" s="36"/>
      <c r="I91" s="36"/>
      <c r="J91" s="36"/>
      <c r="K91" s="36"/>
      <c r="L91" s="36"/>
      <c r="M91" s="36"/>
      <c r="N91" s="36"/>
    </row>
    <row r="92" spans="1:14" ht="12.75" customHeight="1" x14ac:dyDescent="0.2">
      <c r="A92" s="70"/>
      <c r="B92" s="36"/>
      <c r="C92" s="28"/>
      <c r="D92" s="28"/>
      <c r="E92" s="28"/>
      <c r="F92" s="28"/>
      <c r="G92" s="28"/>
      <c r="H92" s="36"/>
      <c r="I92" s="36"/>
      <c r="J92" s="36"/>
      <c r="K92" s="36"/>
      <c r="L92" s="36"/>
      <c r="M92" s="36"/>
      <c r="N92" s="36"/>
    </row>
    <row r="93" spans="1:14" ht="12.75" customHeight="1" x14ac:dyDescent="0.2">
      <c r="A93" s="70"/>
      <c r="B93" s="36"/>
      <c r="C93" s="28"/>
      <c r="D93" s="28"/>
      <c r="E93" s="28"/>
      <c r="F93" s="28"/>
      <c r="G93" s="28"/>
      <c r="H93" s="36"/>
      <c r="I93" s="36"/>
      <c r="J93" s="36"/>
      <c r="K93" s="36"/>
      <c r="L93" s="36"/>
      <c r="M93" s="36"/>
      <c r="N93" s="36"/>
    </row>
    <row r="94" spans="1:14" ht="12.75" customHeight="1" x14ac:dyDescent="0.2">
      <c r="A94" s="70"/>
      <c r="B94" s="36"/>
      <c r="C94" s="28"/>
      <c r="D94" s="28"/>
      <c r="E94" s="28"/>
      <c r="F94" s="28"/>
      <c r="G94" s="28"/>
      <c r="H94" s="36"/>
      <c r="I94" s="36"/>
      <c r="J94" s="36"/>
      <c r="K94" s="36"/>
      <c r="L94" s="36"/>
      <c r="M94" s="36"/>
      <c r="N94" s="36"/>
    </row>
    <row r="95" spans="1:14" ht="12.75" customHeight="1" x14ac:dyDescent="0.2">
      <c r="A95" s="70"/>
      <c r="B95" s="36"/>
      <c r="C95" s="28"/>
      <c r="D95" s="28"/>
      <c r="E95" s="28"/>
      <c r="F95" s="28"/>
      <c r="G95" s="28"/>
      <c r="H95" s="36"/>
      <c r="I95" s="36"/>
      <c r="J95" s="36"/>
      <c r="K95" s="36"/>
      <c r="L95" s="36"/>
      <c r="M95" s="36"/>
      <c r="N95" s="36"/>
    </row>
    <row r="96" spans="1:14" ht="12.75" customHeight="1" x14ac:dyDescent="0.2">
      <c r="A96" s="70"/>
      <c r="B96" s="36"/>
      <c r="C96" s="28"/>
      <c r="D96" s="28"/>
      <c r="E96" s="28"/>
      <c r="F96" s="28"/>
      <c r="G96" s="28"/>
      <c r="H96" s="36"/>
      <c r="I96" s="36"/>
      <c r="J96" s="36"/>
      <c r="K96" s="36"/>
      <c r="L96" s="36"/>
      <c r="M96" s="36"/>
      <c r="N96" s="36"/>
    </row>
    <row r="97" spans="1:14" ht="12.75" customHeight="1" x14ac:dyDescent="0.2">
      <c r="A97" s="70"/>
      <c r="B97" s="36"/>
      <c r="C97" s="28"/>
      <c r="D97" s="28"/>
      <c r="E97" s="28"/>
      <c r="F97" s="28"/>
      <c r="G97" s="28"/>
      <c r="H97" s="36"/>
      <c r="I97" s="36"/>
      <c r="J97" s="36"/>
      <c r="K97" s="36"/>
      <c r="L97" s="36"/>
      <c r="M97" s="36"/>
      <c r="N97" s="36"/>
    </row>
    <row r="98" spans="1:14" ht="12.75" customHeight="1" x14ac:dyDescent="0.2">
      <c r="A98" s="70"/>
      <c r="B98" s="36"/>
      <c r="C98" s="28"/>
      <c r="D98" s="28"/>
      <c r="E98" s="28"/>
      <c r="F98" s="28"/>
      <c r="G98" s="28"/>
      <c r="H98" s="36"/>
      <c r="I98" s="36"/>
      <c r="J98" s="36"/>
      <c r="K98" s="36"/>
      <c r="L98" s="36"/>
      <c r="M98" s="36"/>
      <c r="N98" s="36"/>
    </row>
    <row r="99" spans="1:14" ht="12.75" customHeight="1" x14ac:dyDescent="0.2">
      <c r="A99" s="70"/>
      <c r="B99" s="36"/>
      <c r="C99" s="28"/>
      <c r="D99" s="28"/>
      <c r="E99" s="28"/>
      <c r="F99" s="28"/>
      <c r="G99" s="28"/>
      <c r="H99" s="36"/>
      <c r="I99" s="36"/>
      <c r="J99" s="36"/>
      <c r="K99" s="36"/>
      <c r="L99" s="36"/>
      <c r="M99" s="36"/>
      <c r="N99" s="36"/>
    </row>
    <row r="100" spans="1:14" ht="12.75" customHeight="1" x14ac:dyDescent="0.2">
      <c r="A100" s="70"/>
      <c r="B100" s="36"/>
      <c r="C100" s="28"/>
      <c r="D100" s="28"/>
      <c r="E100" s="28"/>
      <c r="F100" s="28"/>
      <c r="G100" s="28"/>
      <c r="H100" s="36"/>
      <c r="I100" s="36"/>
      <c r="J100" s="36"/>
      <c r="K100" s="36"/>
      <c r="L100" s="36"/>
      <c r="M100" s="36"/>
      <c r="N100" s="36"/>
    </row>
  </sheetData>
  <mergeCells count="2">
    <mergeCell ref="B1:G1"/>
    <mergeCell ref="F2:G2"/>
  </mergeCells>
  <pageMargins left="1.45" right="0.7" top="0.5" bottom="0.5" header="0" footer="0"/>
  <pageSetup orientation="portrait"/>
  <rowBreaks count="1" manualBreakCount="1">
    <brk id="5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14.42578125" defaultRowHeight="15" customHeight="1" x14ac:dyDescent="0.2"/>
  <cols>
    <col min="1" max="1" width="35.85546875" customWidth="1"/>
    <col min="2" max="2" width="10.85546875" customWidth="1"/>
    <col min="3" max="11" width="9.140625" customWidth="1"/>
  </cols>
  <sheetData>
    <row r="1" spans="1:11" ht="12.75" customHeight="1" x14ac:dyDescent="0.25">
      <c r="A1" s="508" t="s">
        <v>959</v>
      </c>
      <c r="B1" s="490"/>
      <c r="C1" s="490"/>
      <c r="D1" s="490"/>
      <c r="E1" s="490"/>
      <c r="F1" s="490"/>
      <c r="G1" s="75"/>
      <c r="H1" s="75"/>
      <c r="I1" s="75"/>
      <c r="J1" s="75"/>
      <c r="K1" s="75"/>
    </row>
    <row r="2" spans="1:11" ht="12.75" customHeight="1" x14ac:dyDescent="0.2">
      <c r="A2" s="75"/>
      <c r="B2" s="75"/>
      <c r="C2" s="75"/>
      <c r="D2" s="75" t="s">
        <v>960</v>
      </c>
      <c r="E2" s="75"/>
      <c r="F2" s="75"/>
      <c r="G2" s="75"/>
      <c r="H2" s="75"/>
      <c r="I2" s="75"/>
      <c r="J2" s="75"/>
      <c r="K2" s="75"/>
    </row>
    <row r="3" spans="1:11" ht="12.75" customHeight="1" x14ac:dyDescent="0.2">
      <c r="A3" s="76" t="s">
        <v>243</v>
      </c>
      <c r="B3" s="77" t="s">
        <v>945</v>
      </c>
      <c r="C3" s="77" t="s">
        <v>946</v>
      </c>
      <c r="D3" s="77" t="s">
        <v>947</v>
      </c>
      <c r="E3" s="77" t="s">
        <v>948</v>
      </c>
      <c r="F3" s="77" t="s">
        <v>949</v>
      </c>
      <c r="G3" s="75"/>
      <c r="H3" s="75"/>
      <c r="I3" s="75"/>
      <c r="J3" s="75"/>
      <c r="K3" s="75"/>
    </row>
    <row r="4" spans="1:11" ht="15" customHeight="1" x14ac:dyDescent="0.2">
      <c r="A4" s="78" t="s">
        <v>195</v>
      </c>
      <c r="B4" s="79">
        <v>17.739999999999998</v>
      </c>
      <c r="C4" s="79">
        <v>15.53</v>
      </c>
      <c r="D4" s="79">
        <v>87.5</v>
      </c>
      <c r="E4" s="79">
        <v>10.43</v>
      </c>
      <c r="F4" s="79">
        <v>58.8</v>
      </c>
      <c r="G4" s="75"/>
      <c r="H4" s="75"/>
      <c r="I4" s="75"/>
      <c r="J4" s="75"/>
      <c r="K4" s="75"/>
    </row>
    <row r="5" spans="1:11" ht="15" customHeight="1" x14ac:dyDescent="0.2">
      <c r="A5" s="78" t="s">
        <v>196</v>
      </c>
      <c r="B5" s="79">
        <v>1.46</v>
      </c>
      <c r="C5" s="79">
        <v>1.01</v>
      </c>
      <c r="D5" s="79">
        <v>69.3</v>
      </c>
      <c r="E5" s="79">
        <v>0.94</v>
      </c>
      <c r="F5" s="79">
        <v>64.5</v>
      </c>
      <c r="G5" s="75"/>
      <c r="H5" s="75"/>
      <c r="I5" s="75"/>
      <c r="J5" s="75"/>
      <c r="K5" s="75"/>
    </row>
    <row r="6" spans="1:11" ht="15" customHeight="1" x14ac:dyDescent="0.2">
      <c r="A6" s="78" t="s">
        <v>7</v>
      </c>
      <c r="B6" s="79">
        <v>20.89</v>
      </c>
      <c r="C6" s="79">
        <v>16.18</v>
      </c>
      <c r="D6" s="79">
        <v>77.400000000000006</v>
      </c>
      <c r="E6" s="79">
        <v>12.2</v>
      </c>
      <c r="F6" s="79">
        <v>58.4</v>
      </c>
      <c r="G6" s="75"/>
      <c r="H6" s="75"/>
      <c r="I6" s="75"/>
      <c r="J6" s="75"/>
      <c r="K6" s="75"/>
    </row>
    <row r="7" spans="1:11" ht="15" customHeight="1" x14ac:dyDescent="0.2">
      <c r="A7" s="78" t="s">
        <v>8</v>
      </c>
      <c r="B7" s="79">
        <v>66.290000000000006</v>
      </c>
      <c r="C7" s="79">
        <v>54.92</v>
      </c>
      <c r="D7" s="79">
        <v>82.8</v>
      </c>
      <c r="E7" s="79">
        <v>33.21</v>
      </c>
      <c r="F7" s="79">
        <v>50.1</v>
      </c>
      <c r="G7" s="75"/>
      <c r="H7" s="75"/>
      <c r="I7" s="75"/>
      <c r="J7" s="75"/>
      <c r="K7" s="75"/>
    </row>
    <row r="8" spans="1:11" ht="15" customHeight="1" x14ac:dyDescent="0.2">
      <c r="A8" s="78" t="s">
        <v>9</v>
      </c>
      <c r="B8" s="79">
        <v>14.13</v>
      </c>
      <c r="C8" s="79">
        <v>10.57</v>
      </c>
      <c r="D8" s="79">
        <v>74.8</v>
      </c>
      <c r="E8" s="79">
        <v>5.85</v>
      </c>
      <c r="F8" s="79">
        <v>41.4</v>
      </c>
      <c r="G8" s="75"/>
      <c r="H8" s="75"/>
      <c r="I8" s="75"/>
      <c r="J8" s="75"/>
      <c r="K8" s="75"/>
    </row>
    <row r="9" spans="1:11" ht="15" customHeight="1" x14ac:dyDescent="0.2">
      <c r="A9" s="78" t="s">
        <v>10</v>
      </c>
      <c r="B9" s="79">
        <v>20.29</v>
      </c>
      <c r="C9" s="79">
        <v>15.96</v>
      </c>
      <c r="D9" s="79">
        <v>78.599999999999994</v>
      </c>
      <c r="E9" s="79">
        <v>10.93</v>
      </c>
      <c r="F9" s="79">
        <v>53.8</v>
      </c>
      <c r="G9" s="75"/>
      <c r="H9" s="75"/>
      <c r="I9" s="75"/>
      <c r="J9" s="75"/>
      <c r="K9" s="75"/>
    </row>
    <row r="10" spans="1:11" ht="15" customHeight="1" x14ac:dyDescent="0.2">
      <c r="A10" s="78" t="s">
        <v>11</v>
      </c>
      <c r="B10" s="79">
        <v>40.770000000000003</v>
      </c>
      <c r="C10" s="79">
        <v>37.07</v>
      </c>
      <c r="D10" s="79">
        <v>90.9</v>
      </c>
      <c r="E10" s="79">
        <v>26.12</v>
      </c>
      <c r="F10" s="79">
        <v>64.099999999999994</v>
      </c>
      <c r="G10" s="75"/>
      <c r="H10" s="75"/>
      <c r="I10" s="75"/>
      <c r="J10" s="75"/>
      <c r="K10" s="75"/>
    </row>
    <row r="11" spans="1:11" ht="15" customHeight="1" x14ac:dyDescent="0.2">
      <c r="A11" s="78" t="s">
        <v>197</v>
      </c>
      <c r="B11" s="79">
        <v>4.05</v>
      </c>
      <c r="C11" s="79">
        <v>2.86</v>
      </c>
      <c r="D11" s="79">
        <v>70.5</v>
      </c>
      <c r="E11" s="79">
        <v>2.06</v>
      </c>
      <c r="F11" s="79">
        <v>50.8</v>
      </c>
      <c r="G11" s="75"/>
      <c r="H11" s="75"/>
      <c r="I11" s="75"/>
      <c r="J11" s="75"/>
      <c r="K11" s="75"/>
    </row>
    <row r="12" spans="1:11" ht="15" customHeight="1" x14ac:dyDescent="0.2">
      <c r="A12" s="78" t="s">
        <v>198</v>
      </c>
      <c r="B12" s="79">
        <v>3.59</v>
      </c>
      <c r="C12" s="79">
        <v>3.22</v>
      </c>
      <c r="D12" s="79">
        <v>89.9</v>
      </c>
      <c r="E12" s="79">
        <v>2.0699999999999998</v>
      </c>
      <c r="F12" s="79">
        <v>57.6</v>
      </c>
      <c r="G12" s="75"/>
      <c r="H12" s="75"/>
      <c r="I12" s="75"/>
      <c r="J12" s="75"/>
      <c r="K12" s="75"/>
    </row>
    <row r="13" spans="1:11" ht="15" customHeight="1" x14ac:dyDescent="0.2">
      <c r="A13" s="78" t="s">
        <v>256</v>
      </c>
      <c r="B13" s="79">
        <v>4.67</v>
      </c>
      <c r="C13" s="79">
        <v>3.31</v>
      </c>
      <c r="D13" s="79">
        <v>70.900000000000006</v>
      </c>
      <c r="E13" s="79">
        <v>2.4300000000000002</v>
      </c>
      <c r="F13" s="79">
        <v>52</v>
      </c>
      <c r="G13" s="75"/>
      <c r="H13" s="75"/>
      <c r="I13" s="75"/>
      <c r="J13" s="75"/>
      <c r="K13" s="75"/>
    </row>
    <row r="14" spans="1:11" ht="15" customHeight="1" x14ac:dyDescent="0.2">
      <c r="A14" s="78" t="s">
        <v>12</v>
      </c>
      <c r="B14" s="79">
        <v>1.79</v>
      </c>
      <c r="C14" s="79">
        <v>1.38</v>
      </c>
      <c r="D14" s="79">
        <v>77.099999999999994</v>
      </c>
      <c r="E14" s="79">
        <v>0.73</v>
      </c>
      <c r="F14" s="79">
        <v>41</v>
      </c>
      <c r="G14" s="75"/>
      <c r="H14" s="75"/>
      <c r="I14" s="75"/>
      <c r="J14" s="75"/>
      <c r="K14" s="75"/>
    </row>
    <row r="15" spans="1:11" ht="15" customHeight="1" x14ac:dyDescent="0.2">
      <c r="A15" s="78" t="s">
        <v>13</v>
      </c>
      <c r="B15" s="79">
        <v>1.91</v>
      </c>
      <c r="C15" s="79">
        <v>1.47</v>
      </c>
      <c r="D15" s="79">
        <v>77</v>
      </c>
      <c r="E15" s="79">
        <v>0.8</v>
      </c>
      <c r="F15" s="79">
        <v>42</v>
      </c>
      <c r="G15" s="75"/>
      <c r="H15" s="75"/>
      <c r="I15" s="75"/>
      <c r="J15" s="75"/>
      <c r="K15" s="75"/>
    </row>
    <row r="16" spans="1:11" ht="15" customHeight="1" x14ac:dyDescent="0.2">
      <c r="A16" s="78" t="s">
        <v>199</v>
      </c>
      <c r="B16" s="79">
        <v>4.3099999999999996</v>
      </c>
      <c r="C16" s="79">
        <v>2.92</v>
      </c>
      <c r="D16" s="79">
        <v>67.8</v>
      </c>
      <c r="E16" s="79">
        <v>2.62</v>
      </c>
      <c r="F16" s="79">
        <v>60.9</v>
      </c>
      <c r="G16" s="75"/>
      <c r="H16" s="75"/>
      <c r="I16" s="75"/>
      <c r="J16" s="75"/>
      <c r="K16" s="75"/>
    </row>
    <row r="17" spans="1:11" ht="15" customHeight="1" x14ac:dyDescent="0.2">
      <c r="A17" s="78" t="s">
        <v>200</v>
      </c>
      <c r="B17" s="79">
        <v>0.94</v>
      </c>
      <c r="C17" s="79">
        <v>0.81</v>
      </c>
      <c r="D17" s="79">
        <v>85.8</v>
      </c>
      <c r="E17" s="79">
        <v>0.62</v>
      </c>
      <c r="F17" s="79">
        <v>66.099999999999994</v>
      </c>
      <c r="G17" s="75"/>
      <c r="H17" s="75"/>
      <c r="I17" s="75"/>
      <c r="J17" s="75"/>
      <c r="K17" s="75"/>
    </row>
    <row r="18" spans="1:11" ht="15" customHeight="1" x14ac:dyDescent="0.2">
      <c r="A18" s="78" t="s">
        <v>14</v>
      </c>
      <c r="B18" s="79">
        <v>28.07</v>
      </c>
      <c r="C18" s="79">
        <v>25.99</v>
      </c>
      <c r="D18" s="79">
        <v>92.6</v>
      </c>
      <c r="E18" s="79">
        <v>19.03</v>
      </c>
      <c r="F18" s="79">
        <v>67.8</v>
      </c>
      <c r="G18" s="75"/>
      <c r="H18" s="75"/>
      <c r="I18" s="75"/>
      <c r="J18" s="75"/>
      <c r="K18" s="75"/>
    </row>
    <row r="19" spans="1:11" ht="15" customHeight="1" x14ac:dyDescent="0.2">
      <c r="A19" s="78" t="s">
        <v>15</v>
      </c>
      <c r="B19" s="79">
        <v>214.91</v>
      </c>
      <c r="C19" s="79">
        <v>173.98</v>
      </c>
      <c r="D19" s="79">
        <v>81</v>
      </c>
      <c r="E19" s="79">
        <v>88.35</v>
      </c>
      <c r="F19" s="79">
        <v>41.1</v>
      </c>
      <c r="G19" s="75"/>
      <c r="H19" s="75"/>
      <c r="I19" s="75"/>
      <c r="J19" s="75"/>
      <c r="K19" s="75"/>
    </row>
    <row r="20" spans="1:11" ht="15" customHeight="1" x14ac:dyDescent="0.2">
      <c r="A20" s="78" t="s">
        <v>201</v>
      </c>
      <c r="B20" s="79">
        <v>3.95</v>
      </c>
      <c r="C20" s="79">
        <v>3.28</v>
      </c>
      <c r="D20" s="79">
        <v>83.2</v>
      </c>
      <c r="E20" s="79">
        <v>2.34</v>
      </c>
      <c r="F20" s="79">
        <v>59.4</v>
      </c>
      <c r="G20" s="75"/>
      <c r="H20" s="75"/>
      <c r="I20" s="75"/>
      <c r="J20" s="75"/>
      <c r="K20" s="75"/>
    </row>
    <row r="21" spans="1:11" ht="15" customHeight="1" x14ac:dyDescent="0.2">
      <c r="A21" s="78" t="s">
        <v>16</v>
      </c>
      <c r="B21" s="79">
        <v>11.26</v>
      </c>
      <c r="C21" s="79">
        <v>9.08</v>
      </c>
      <c r="D21" s="79">
        <v>80.599999999999994</v>
      </c>
      <c r="E21" s="79">
        <v>3.11</v>
      </c>
      <c r="F21" s="79">
        <v>27.6</v>
      </c>
      <c r="G21" s="75"/>
      <c r="H21" s="75"/>
      <c r="I21" s="75"/>
      <c r="J21" s="75"/>
      <c r="K21" s="75"/>
    </row>
    <row r="22" spans="1:11" ht="15" customHeight="1" x14ac:dyDescent="0.2">
      <c r="A22" s="78" t="s">
        <v>17</v>
      </c>
      <c r="B22" s="79">
        <v>25.71</v>
      </c>
      <c r="C22" s="79">
        <v>20.68</v>
      </c>
      <c r="D22" s="79">
        <v>80.400000000000006</v>
      </c>
      <c r="E22" s="79">
        <v>9.66</v>
      </c>
      <c r="F22" s="79">
        <v>37.6</v>
      </c>
      <c r="G22" s="75"/>
      <c r="H22" s="75"/>
      <c r="I22" s="75"/>
      <c r="J22" s="75"/>
      <c r="K22" s="75"/>
    </row>
    <row r="23" spans="1:11" ht="15" customHeight="1" x14ac:dyDescent="0.2">
      <c r="A23" s="78" t="s">
        <v>203</v>
      </c>
      <c r="B23" s="79">
        <v>0.57999999999999996</v>
      </c>
      <c r="C23" s="79">
        <v>0.42</v>
      </c>
      <c r="D23" s="79">
        <v>71.3</v>
      </c>
      <c r="E23" s="79">
        <v>0.32</v>
      </c>
      <c r="F23" s="79">
        <v>55.6</v>
      </c>
      <c r="G23" s="75"/>
      <c r="H23" s="75"/>
      <c r="I23" s="75"/>
      <c r="J23" s="75"/>
      <c r="K23" s="75"/>
    </row>
    <row r="24" spans="1:11" ht="15" customHeight="1" x14ac:dyDescent="0.2">
      <c r="A24" s="78" t="s">
        <v>204</v>
      </c>
      <c r="B24" s="79">
        <v>2.44</v>
      </c>
      <c r="C24" s="79">
        <v>1.88</v>
      </c>
      <c r="D24" s="79">
        <v>77.099999999999994</v>
      </c>
      <c r="E24" s="79">
        <v>1.63</v>
      </c>
      <c r="F24" s="79">
        <v>66.900000000000006</v>
      </c>
      <c r="G24" s="75"/>
      <c r="H24" s="75"/>
      <c r="I24" s="75"/>
      <c r="J24" s="75"/>
      <c r="K24" s="75"/>
    </row>
    <row r="25" spans="1:11" ht="15" customHeight="1" x14ac:dyDescent="0.2">
      <c r="A25" s="78" t="s">
        <v>951</v>
      </c>
      <c r="B25" s="79">
        <v>7.22</v>
      </c>
      <c r="C25" s="79">
        <v>7.22</v>
      </c>
      <c r="D25" s="79">
        <v>100</v>
      </c>
      <c r="E25" s="79">
        <v>7.22</v>
      </c>
      <c r="F25" s="79">
        <v>100</v>
      </c>
      <c r="G25" s="75"/>
      <c r="H25" s="75"/>
      <c r="I25" s="75"/>
      <c r="J25" s="75"/>
      <c r="K25" s="75"/>
    </row>
    <row r="26" spans="1:11" ht="15" customHeight="1" x14ac:dyDescent="0.2">
      <c r="A26" s="78" t="s">
        <v>251</v>
      </c>
      <c r="B26" s="79">
        <v>6.09</v>
      </c>
      <c r="C26" s="79">
        <v>4.16</v>
      </c>
      <c r="D26" s="79">
        <v>68.3</v>
      </c>
      <c r="E26" s="79">
        <v>4</v>
      </c>
      <c r="F26" s="79">
        <v>65.7</v>
      </c>
      <c r="G26" s="75"/>
      <c r="H26" s="75"/>
      <c r="I26" s="75"/>
      <c r="J26" s="75"/>
      <c r="K26" s="75"/>
    </row>
    <row r="27" spans="1:11" ht="15" customHeight="1" x14ac:dyDescent="0.2">
      <c r="A27" s="78" t="s">
        <v>20</v>
      </c>
      <c r="B27" s="79">
        <v>4.16</v>
      </c>
      <c r="C27" s="79">
        <v>2.34</v>
      </c>
      <c r="D27" s="79">
        <v>56.2</v>
      </c>
      <c r="E27" s="79">
        <v>1.82</v>
      </c>
      <c r="F27" s="79">
        <v>43.7</v>
      </c>
      <c r="G27" s="75"/>
      <c r="H27" s="75"/>
      <c r="I27" s="75"/>
      <c r="J27" s="75"/>
      <c r="K27" s="75"/>
    </row>
    <row r="28" spans="1:11" ht="15" customHeight="1" x14ac:dyDescent="0.2">
      <c r="A28" s="78" t="s">
        <v>252</v>
      </c>
      <c r="B28" s="79">
        <v>0.04</v>
      </c>
      <c r="C28" s="79">
        <v>0.02</v>
      </c>
      <c r="D28" s="79">
        <v>63.3</v>
      </c>
      <c r="E28" s="79">
        <v>0.01</v>
      </c>
      <c r="F28" s="79">
        <v>15</v>
      </c>
      <c r="G28" s="75"/>
      <c r="H28" s="75"/>
      <c r="I28" s="75"/>
      <c r="J28" s="75"/>
      <c r="K28" s="75"/>
    </row>
    <row r="29" spans="1:11" ht="15" customHeight="1" x14ac:dyDescent="0.2">
      <c r="A29" s="78" t="s">
        <v>953</v>
      </c>
      <c r="B29" s="79">
        <v>0.36</v>
      </c>
      <c r="C29" s="79">
        <v>0.21</v>
      </c>
      <c r="D29" s="79">
        <v>57.4</v>
      </c>
      <c r="E29" s="79">
        <v>0.19</v>
      </c>
      <c r="F29" s="79">
        <v>52.9</v>
      </c>
      <c r="G29" s="75"/>
      <c r="H29" s="75"/>
      <c r="I29" s="75"/>
      <c r="J29" s="75"/>
      <c r="K29" s="75"/>
    </row>
    <row r="30" spans="1:11" ht="15" customHeight="1" x14ac:dyDescent="0.2">
      <c r="A30" s="78" t="s">
        <v>954</v>
      </c>
      <c r="B30" s="79">
        <v>0.01</v>
      </c>
      <c r="C30" s="79">
        <v>0</v>
      </c>
      <c r="D30" s="79">
        <v>56.6</v>
      </c>
      <c r="E30" s="79">
        <v>0</v>
      </c>
      <c r="F30" s="79">
        <v>46.2</v>
      </c>
      <c r="G30" s="75"/>
      <c r="H30" s="75"/>
      <c r="I30" s="75"/>
      <c r="J30" s="75"/>
      <c r="K30" s="75"/>
    </row>
    <row r="31" spans="1:11" ht="15" customHeight="1" x14ac:dyDescent="0.2">
      <c r="A31" s="78" t="s">
        <v>253</v>
      </c>
      <c r="B31" s="79">
        <v>0.28999999999999998</v>
      </c>
      <c r="C31" s="79">
        <v>0.23</v>
      </c>
      <c r="D31" s="79">
        <v>79.3</v>
      </c>
      <c r="E31" s="79">
        <v>0.18</v>
      </c>
      <c r="F31" s="79">
        <v>61.3</v>
      </c>
      <c r="G31" s="75"/>
      <c r="H31" s="75"/>
      <c r="I31" s="75"/>
      <c r="J31" s="75"/>
      <c r="K31" s="75"/>
    </row>
    <row r="32" spans="1:11" ht="15" customHeight="1" x14ac:dyDescent="0.2">
      <c r="A32" s="78" t="s">
        <v>254</v>
      </c>
      <c r="B32" s="79">
        <v>6.77</v>
      </c>
      <c r="C32" s="79">
        <v>4.76</v>
      </c>
      <c r="D32" s="79">
        <v>70.400000000000006</v>
      </c>
      <c r="E32" s="79">
        <v>4.62</v>
      </c>
      <c r="F32" s="79">
        <v>68.2</v>
      </c>
      <c r="G32" s="75"/>
      <c r="H32" s="75"/>
      <c r="I32" s="75"/>
      <c r="J32" s="75"/>
      <c r="K32" s="75"/>
    </row>
    <row r="33" spans="1:11" ht="15" customHeight="1" x14ac:dyDescent="0.2">
      <c r="A33" s="78" t="s">
        <v>255</v>
      </c>
      <c r="B33" s="79">
        <v>7.48</v>
      </c>
      <c r="C33" s="79">
        <v>5.14</v>
      </c>
      <c r="D33" s="79">
        <v>68.7</v>
      </c>
      <c r="E33" s="79">
        <v>4.82</v>
      </c>
      <c r="F33" s="79">
        <v>64.5</v>
      </c>
      <c r="G33" s="75"/>
      <c r="H33" s="75"/>
      <c r="I33" s="75"/>
      <c r="J33" s="75"/>
      <c r="K33" s="75"/>
    </row>
    <row r="34" spans="1:11" ht="15" customHeight="1" x14ac:dyDescent="0.2">
      <c r="A34" s="78" t="s">
        <v>955</v>
      </c>
      <c r="B34" s="79">
        <v>2.0299999999999998</v>
      </c>
      <c r="C34" s="79">
        <v>1.86</v>
      </c>
      <c r="D34" s="79">
        <v>91.4</v>
      </c>
      <c r="E34" s="79">
        <v>1.84</v>
      </c>
      <c r="F34" s="79">
        <v>90.7</v>
      </c>
      <c r="G34" s="75"/>
      <c r="H34" s="75"/>
      <c r="I34" s="75"/>
      <c r="J34" s="75"/>
      <c r="K34" s="75"/>
    </row>
    <row r="35" spans="1:11" ht="15" customHeight="1" x14ac:dyDescent="0.2">
      <c r="A35" s="78" t="s">
        <v>257</v>
      </c>
      <c r="B35" s="79">
        <v>1.07</v>
      </c>
      <c r="C35" s="79">
        <v>0.94</v>
      </c>
      <c r="D35" s="79">
        <v>87.3</v>
      </c>
      <c r="E35" s="79">
        <v>0.94</v>
      </c>
      <c r="F35" s="79">
        <v>87.3</v>
      </c>
      <c r="G35" s="75"/>
      <c r="H35" s="75"/>
      <c r="I35" s="75"/>
      <c r="J35" s="75"/>
      <c r="K35" s="75"/>
    </row>
    <row r="36" spans="1:11" ht="15" customHeight="1" x14ac:dyDescent="0.2">
      <c r="A36" s="78" t="s">
        <v>258</v>
      </c>
      <c r="B36" s="79">
        <v>0.03</v>
      </c>
      <c r="C36" s="79">
        <v>0.01</v>
      </c>
      <c r="D36" s="79">
        <v>47.9</v>
      </c>
      <c r="E36" s="79">
        <v>0</v>
      </c>
      <c r="F36" s="79">
        <v>0</v>
      </c>
      <c r="G36" s="75"/>
      <c r="H36" s="75"/>
      <c r="I36" s="75"/>
      <c r="J36" s="75"/>
      <c r="K36" s="75"/>
    </row>
    <row r="37" spans="1:11" ht="15" customHeight="1" x14ac:dyDescent="0.2">
      <c r="A37" s="78" t="s">
        <v>212</v>
      </c>
      <c r="B37" s="79">
        <v>0.36</v>
      </c>
      <c r="C37" s="79">
        <v>0.25</v>
      </c>
      <c r="D37" s="79">
        <v>69.900000000000006</v>
      </c>
      <c r="E37" s="79">
        <v>0.23</v>
      </c>
      <c r="F37" s="79">
        <v>62.5</v>
      </c>
      <c r="G37" s="75"/>
      <c r="H37" s="75"/>
      <c r="I37" s="75"/>
      <c r="J37" s="75"/>
      <c r="K37" s="75"/>
    </row>
    <row r="38" spans="1:11" ht="15" customHeight="1" x14ac:dyDescent="0.2">
      <c r="A38" s="78" t="s">
        <v>218</v>
      </c>
      <c r="B38" s="79">
        <v>0.12</v>
      </c>
      <c r="C38" s="79">
        <v>0.08</v>
      </c>
      <c r="D38" s="79">
        <v>61.4</v>
      </c>
      <c r="E38" s="79">
        <v>0.04</v>
      </c>
      <c r="F38" s="79">
        <v>29</v>
      </c>
      <c r="G38" s="75"/>
      <c r="H38" s="75"/>
      <c r="I38" s="75"/>
      <c r="J38" s="75"/>
      <c r="K38" s="75"/>
    </row>
    <row r="39" spans="1:11" ht="15" customHeight="1" x14ac:dyDescent="0.2">
      <c r="A39" s="78" t="s">
        <v>259</v>
      </c>
      <c r="B39" s="79">
        <v>1.08</v>
      </c>
      <c r="C39" s="79">
        <v>0.9</v>
      </c>
      <c r="D39" s="79">
        <v>82.6</v>
      </c>
      <c r="E39" s="79">
        <v>0.75</v>
      </c>
      <c r="F39" s="79">
        <v>69.599999999999994</v>
      </c>
      <c r="G39" s="75"/>
      <c r="H39" s="75"/>
      <c r="I39" s="75"/>
      <c r="J39" s="75"/>
      <c r="K39" s="75"/>
    </row>
    <row r="40" spans="1:11" ht="15" customHeight="1" x14ac:dyDescent="0.2">
      <c r="A40" s="78" t="s">
        <v>260</v>
      </c>
      <c r="B40" s="79">
        <v>0.05</v>
      </c>
      <c r="C40" s="79">
        <v>0.03</v>
      </c>
      <c r="D40" s="79">
        <v>55.4</v>
      </c>
      <c r="E40" s="79">
        <v>0.03</v>
      </c>
      <c r="F40" s="79">
        <v>49.2</v>
      </c>
      <c r="G40" s="75"/>
      <c r="H40" s="75"/>
      <c r="I40" s="75"/>
      <c r="J40" s="75"/>
      <c r="K40" s="75"/>
    </row>
    <row r="41" spans="1:11" ht="15" customHeight="1" x14ac:dyDescent="0.2">
      <c r="A41" s="78" t="s">
        <v>261</v>
      </c>
      <c r="B41" s="79">
        <v>1.56</v>
      </c>
      <c r="C41" s="79">
        <v>1.28</v>
      </c>
      <c r="D41" s="79">
        <v>82.3</v>
      </c>
      <c r="E41" s="79">
        <v>0.88</v>
      </c>
      <c r="F41" s="79">
        <v>56.4</v>
      </c>
      <c r="G41" s="75"/>
      <c r="H41" s="75"/>
      <c r="I41" s="75"/>
      <c r="J41" s="75"/>
      <c r="K41" s="75"/>
    </row>
    <row r="42" spans="1:11" ht="15" customHeight="1" x14ac:dyDescent="0.2">
      <c r="A42" s="78" t="s">
        <v>262</v>
      </c>
      <c r="B42" s="79">
        <v>7.0000000000000007E-2</v>
      </c>
      <c r="C42" s="79">
        <v>0.05</v>
      </c>
      <c r="D42" s="79">
        <v>66.8</v>
      </c>
      <c r="E42" s="79">
        <v>0.03</v>
      </c>
      <c r="F42" s="79">
        <v>35.299999999999997</v>
      </c>
      <c r="G42" s="75"/>
      <c r="H42" s="75"/>
      <c r="I42" s="75"/>
      <c r="J42" s="75"/>
      <c r="K42" s="75"/>
    </row>
    <row r="43" spans="1:11" ht="15" customHeight="1" x14ac:dyDescent="0.2">
      <c r="A43" s="78" t="s">
        <v>263</v>
      </c>
      <c r="B43" s="79">
        <v>0.54</v>
      </c>
      <c r="C43" s="79">
        <v>0.34</v>
      </c>
      <c r="D43" s="79">
        <v>62.8</v>
      </c>
      <c r="E43" s="79">
        <v>0.21</v>
      </c>
      <c r="F43" s="79">
        <v>38.5</v>
      </c>
      <c r="G43" s="75"/>
      <c r="H43" s="75"/>
      <c r="I43" s="75"/>
      <c r="J43" s="75"/>
      <c r="K43" s="75"/>
    </row>
    <row r="44" spans="1:11" ht="15" customHeight="1" x14ac:dyDescent="0.2">
      <c r="A44" s="78" t="s">
        <v>8</v>
      </c>
      <c r="B44" s="79">
        <v>20.8</v>
      </c>
      <c r="C44" s="79">
        <v>16.43</v>
      </c>
      <c r="D44" s="79">
        <v>79</v>
      </c>
      <c r="E44" s="79">
        <v>9.66</v>
      </c>
      <c r="F44" s="79">
        <v>46.4</v>
      </c>
      <c r="G44" s="75"/>
      <c r="H44" s="75"/>
      <c r="I44" s="75"/>
      <c r="J44" s="75"/>
      <c r="K44" s="75"/>
    </row>
    <row r="45" spans="1:11" ht="15" customHeight="1" x14ac:dyDescent="0.2">
      <c r="A45" s="78" t="s">
        <v>11</v>
      </c>
      <c r="B45" s="79">
        <v>8.77</v>
      </c>
      <c r="C45" s="79">
        <v>6.95</v>
      </c>
      <c r="D45" s="79">
        <v>79.2</v>
      </c>
      <c r="E45" s="79">
        <v>4.84</v>
      </c>
      <c r="F45" s="79">
        <v>55.2</v>
      </c>
      <c r="G45" s="75"/>
      <c r="H45" s="75"/>
      <c r="I45" s="75"/>
      <c r="J45" s="75"/>
      <c r="K45" s="75"/>
    </row>
    <row r="46" spans="1:11" ht="15" customHeight="1" x14ac:dyDescent="0.2">
      <c r="A46" s="78" t="s">
        <v>15</v>
      </c>
      <c r="B46" s="79">
        <v>22.89</v>
      </c>
      <c r="C46" s="79">
        <v>16.96</v>
      </c>
      <c r="D46" s="79">
        <v>74.099999999999994</v>
      </c>
      <c r="E46" s="79">
        <v>0</v>
      </c>
      <c r="F46" s="79">
        <v>0</v>
      </c>
      <c r="G46" s="75"/>
      <c r="H46" s="75"/>
      <c r="I46" s="75"/>
      <c r="J46" s="75"/>
      <c r="K46" s="75"/>
    </row>
    <row r="47" spans="1:11" ht="15" customHeight="1" x14ac:dyDescent="0.2">
      <c r="A47" s="80"/>
      <c r="B47" s="81">
        <v>581.55999999999995</v>
      </c>
      <c r="C47" s="81">
        <v>472.69</v>
      </c>
      <c r="D47" s="81">
        <v>81.28</v>
      </c>
      <c r="E47" s="81">
        <v>277.8</v>
      </c>
      <c r="F47" s="81">
        <v>47.77</v>
      </c>
      <c r="G47" s="75"/>
      <c r="H47" s="75"/>
      <c r="I47" s="75"/>
      <c r="J47" s="75"/>
      <c r="K47" s="75"/>
    </row>
    <row r="48" spans="1:11" ht="15" customHeight="1" x14ac:dyDescent="0.2">
      <c r="A48" s="75"/>
      <c r="B48" s="75"/>
      <c r="C48" s="75" t="s">
        <v>961</v>
      </c>
      <c r="D48" s="75"/>
      <c r="E48" s="75"/>
      <c r="F48" s="75"/>
      <c r="G48" s="75"/>
      <c r="H48" s="75"/>
      <c r="I48" s="75"/>
      <c r="J48" s="75"/>
      <c r="K48" s="75"/>
    </row>
    <row r="49" spans="1:11" ht="12.75" customHeight="1" x14ac:dyDescent="0.2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</row>
    <row r="50" spans="1:11" ht="12.75" customHeight="1" x14ac:dyDescent="0.2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</row>
    <row r="51" spans="1:11" ht="12.75" customHeight="1" x14ac:dyDescent="0.2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</row>
    <row r="52" spans="1:11" ht="12.75" customHeight="1" x14ac:dyDescent="0.2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</row>
    <row r="53" spans="1:11" ht="12.75" customHeight="1" x14ac:dyDescent="0.2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</row>
    <row r="54" spans="1:11" ht="12.75" customHeight="1" x14ac:dyDescent="0.2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</row>
    <row r="55" spans="1:11" ht="12.75" customHeight="1" x14ac:dyDescent="0.2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</row>
    <row r="56" spans="1:11" ht="12.75" customHeight="1" x14ac:dyDescent="0.2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</row>
    <row r="57" spans="1:11" ht="12.75" customHeight="1" x14ac:dyDescent="0.2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</row>
    <row r="58" spans="1:11" ht="12.75" customHeight="1" x14ac:dyDescent="0.2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</row>
    <row r="59" spans="1:11" ht="12.75" customHeight="1" x14ac:dyDescent="0.2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</row>
    <row r="60" spans="1:11" ht="12.75" customHeight="1" x14ac:dyDescent="0.2">
      <c r="A60" s="75"/>
      <c r="B60" s="75"/>
      <c r="C60" s="75"/>
      <c r="D60" s="75"/>
      <c r="E60" s="75"/>
      <c r="F60" s="75"/>
      <c r="G60" s="75"/>
      <c r="H60" s="75"/>
      <c r="I60" s="75"/>
      <c r="J60" s="75"/>
      <c r="K60" s="75"/>
    </row>
    <row r="61" spans="1:11" ht="12.75" customHeight="1" x14ac:dyDescent="0.2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</row>
    <row r="62" spans="1:11" ht="12.75" customHeight="1" x14ac:dyDescent="0.2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</row>
    <row r="63" spans="1:11" ht="12.75" customHeight="1" x14ac:dyDescent="0.2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</row>
    <row r="64" spans="1:11" ht="12.75" customHeight="1" x14ac:dyDescent="0.2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</row>
    <row r="65" spans="1:11" ht="12.75" customHeight="1" x14ac:dyDescent="0.2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</row>
    <row r="66" spans="1:11" ht="12.75" customHeight="1" x14ac:dyDescent="0.2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</row>
    <row r="67" spans="1:11" ht="12.75" customHeight="1" x14ac:dyDescent="0.2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</row>
    <row r="68" spans="1:11" ht="12.75" customHeight="1" x14ac:dyDescent="0.2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</row>
    <row r="69" spans="1:11" ht="12.75" customHeight="1" x14ac:dyDescent="0.2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</row>
    <row r="70" spans="1:11" ht="12.75" customHeight="1" x14ac:dyDescent="0.2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75"/>
    </row>
    <row r="71" spans="1:11" ht="12.75" customHeight="1" x14ac:dyDescent="0.2">
      <c r="A71" s="75"/>
      <c r="B71" s="75"/>
      <c r="C71" s="75"/>
      <c r="D71" s="75"/>
      <c r="E71" s="75"/>
      <c r="F71" s="75"/>
      <c r="G71" s="75"/>
      <c r="H71" s="75"/>
      <c r="I71" s="75"/>
      <c r="J71" s="75"/>
      <c r="K71" s="75"/>
    </row>
    <row r="72" spans="1:11" ht="12.75" customHeight="1" x14ac:dyDescent="0.2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</row>
    <row r="73" spans="1:11" ht="12.75" customHeight="1" x14ac:dyDescent="0.2">
      <c r="A73" s="75"/>
      <c r="B73" s="75"/>
      <c r="C73" s="75"/>
      <c r="D73" s="75"/>
      <c r="E73" s="75"/>
      <c r="F73" s="75"/>
      <c r="G73" s="75"/>
      <c r="H73" s="75"/>
      <c r="I73" s="75"/>
      <c r="J73" s="75"/>
      <c r="K73" s="75"/>
    </row>
    <row r="74" spans="1:11" ht="12.75" customHeight="1" x14ac:dyDescent="0.2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75"/>
    </row>
    <row r="75" spans="1:11" ht="12.75" customHeight="1" x14ac:dyDescent="0.2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</row>
    <row r="76" spans="1:11" ht="12.75" customHeight="1" x14ac:dyDescent="0.2">
      <c r="A76" s="75"/>
      <c r="B76" s="75"/>
      <c r="C76" s="75"/>
      <c r="D76" s="75"/>
      <c r="E76" s="75"/>
      <c r="F76" s="75"/>
      <c r="G76" s="75"/>
      <c r="H76" s="75"/>
      <c r="I76" s="75"/>
      <c r="J76" s="75"/>
      <c r="K76" s="75"/>
    </row>
    <row r="77" spans="1:11" ht="12.75" customHeight="1" x14ac:dyDescent="0.2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75"/>
    </row>
    <row r="78" spans="1:11" ht="12.75" customHeight="1" x14ac:dyDescent="0.2">
      <c r="A78" s="75"/>
      <c r="B78" s="75"/>
      <c r="C78" s="75"/>
      <c r="D78" s="75"/>
      <c r="E78" s="75"/>
      <c r="F78" s="75"/>
      <c r="G78" s="75"/>
      <c r="H78" s="75"/>
      <c r="I78" s="75"/>
      <c r="J78" s="75"/>
      <c r="K78" s="75"/>
    </row>
    <row r="79" spans="1:11" ht="12.75" customHeight="1" x14ac:dyDescent="0.2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</row>
    <row r="80" spans="1:11" ht="12.75" customHeight="1" x14ac:dyDescent="0.2">
      <c r="A80" s="75"/>
      <c r="B80" s="75"/>
      <c r="C80" s="75"/>
      <c r="D80" s="75"/>
      <c r="E80" s="75"/>
      <c r="F80" s="75"/>
      <c r="G80" s="75"/>
      <c r="H80" s="75"/>
      <c r="I80" s="75"/>
      <c r="J80" s="75"/>
      <c r="K80" s="75"/>
    </row>
    <row r="81" spans="1:11" ht="12.75" customHeight="1" x14ac:dyDescent="0.2">
      <c r="A81" s="75"/>
      <c r="B81" s="75"/>
      <c r="C81" s="75"/>
      <c r="D81" s="75"/>
      <c r="E81" s="75"/>
      <c r="F81" s="75"/>
      <c r="G81" s="75"/>
      <c r="H81" s="75"/>
      <c r="I81" s="75"/>
      <c r="J81" s="75"/>
      <c r="K81" s="75"/>
    </row>
    <row r="82" spans="1:11" ht="12.75" customHeight="1" x14ac:dyDescent="0.2">
      <c r="A82" s="75"/>
      <c r="B82" s="75"/>
      <c r="C82" s="75"/>
      <c r="D82" s="75"/>
      <c r="E82" s="75"/>
      <c r="F82" s="75"/>
      <c r="G82" s="75"/>
      <c r="H82" s="75"/>
      <c r="I82" s="75"/>
      <c r="J82" s="75"/>
      <c r="K82" s="75"/>
    </row>
    <row r="83" spans="1:11" ht="12.75" customHeight="1" x14ac:dyDescent="0.2">
      <c r="A83" s="75"/>
      <c r="B83" s="75"/>
      <c r="C83" s="75"/>
      <c r="D83" s="75"/>
      <c r="E83" s="75"/>
      <c r="F83" s="75"/>
      <c r="G83" s="75"/>
      <c r="H83" s="75"/>
      <c r="I83" s="75"/>
      <c r="J83" s="75"/>
      <c r="K83" s="75"/>
    </row>
    <row r="84" spans="1:11" ht="12.75" customHeight="1" x14ac:dyDescent="0.2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</row>
    <row r="85" spans="1:11" ht="12.75" customHeight="1" x14ac:dyDescent="0.2">
      <c r="A85" s="75"/>
      <c r="B85" s="75"/>
      <c r="C85" s="75"/>
      <c r="D85" s="75"/>
      <c r="E85" s="75"/>
      <c r="F85" s="75"/>
      <c r="G85" s="75"/>
      <c r="H85" s="75"/>
      <c r="I85" s="75"/>
      <c r="J85" s="75"/>
      <c r="K85" s="75"/>
    </row>
    <row r="86" spans="1:11" ht="12.75" customHeight="1" x14ac:dyDescent="0.2">
      <c r="A86" s="75"/>
      <c r="B86" s="75"/>
      <c r="C86" s="75"/>
      <c r="D86" s="75"/>
      <c r="E86" s="75"/>
      <c r="F86" s="75"/>
      <c r="G86" s="75"/>
      <c r="H86" s="75"/>
      <c r="I86" s="75"/>
      <c r="J86" s="75"/>
      <c r="K86" s="75"/>
    </row>
    <row r="87" spans="1:11" ht="12.75" customHeight="1" x14ac:dyDescent="0.2">
      <c r="A87" s="75"/>
      <c r="B87" s="75"/>
      <c r="C87" s="75"/>
      <c r="D87" s="75"/>
      <c r="E87" s="75"/>
      <c r="F87" s="75"/>
      <c r="G87" s="75"/>
      <c r="H87" s="75"/>
      <c r="I87" s="75"/>
      <c r="J87" s="75"/>
      <c r="K87" s="75"/>
    </row>
    <row r="88" spans="1:11" ht="12.75" customHeight="1" x14ac:dyDescent="0.2">
      <c r="A88" s="75"/>
      <c r="B88" s="75"/>
      <c r="C88" s="75"/>
      <c r="D88" s="75"/>
      <c r="E88" s="75"/>
      <c r="F88" s="75"/>
      <c r="G88" s="75"/>
      <c r="H88" s="75"/>
      <c r="I88" s="75"/>
      <c r="J88" s="75"/>
      <c r="K88" s="75"/>
    </row>
    <row r="89" spans="1:11" ht="12.75" customHeight="1" x14ac:dyDescent="0.2">
      <c r="A89" s="75"/>
      <c r="B89" s="75"/>
      <c r="C89" s="75"/>
      <c r="D89" s="75"/>
      <c r="E89" s="75"/>
      <c r="F89" s="75"/>
      <c r="G89" s="75"/>
      <c r="H89" s="75"/>
      <c r="I89" s="75"/>
      <c r="J89" s="75"/>
      <c r="K89" s="75"/>
    </row>
    <row r="90" spans="1:11" ht="12.75" customHeight="1" x14ac:dyDescent="0.2">
      <c r="A90" s="75"/>
      <c r="B90" s="75"/>
      <c r="C90" s="75"/>
      <c r="D90" s="75"/>
      <c r="E90" s="75"/>
      <c r="F90" s="75"/>
      <c r="G90" s="75"/>
      <c r="H90" s="75"/>
      <c r="I90" s="75"/>
      <c r="J90" s="75"/>
      <c r="K90" s="75"/>
    </row>
    <row r="91" spans="1:11" ht="12.75" customHeight="1" x14ac:dyDescent="0.2">
      <c r="A91" s="75"/>
      <c r="B91" s="75"/>
      <c r="C91" s="75"/>
      <c r="D91" s="75"/>
      <c r="E91" s="75"/>
      <c r="F91" s="75"/>
      <c r="G91" s="75"/>
      <c r="H91" s="75"/>
      <c r="I91" s="75"/>
      <c r="J91" s="75"/>
      <c r="K91" s="75"/>
    </row>
    <row r="92" spans="1:11" ht="12.75" customHeight="1" x14ac:dyDescent="0.2">
      <c r="A92" s="75"/>
      <c r="B92" s="75"/>
      <c r="C92" s="75"/>
      <c r="D92" s="75"/>
      <c r="E92" s="75"/>
      <c r="F92" s="75"/>
      <c r="G92" s="75"/>
      <c r="H92" s="75"/>
      <c r="I92" s="75"/>
      <c r="J92" s="75"/>
      <c r="K92" s="75"/>
    </row>
    <row r="93" spans="1:11" ht="12.75" customHeight="1" x14ac:dyDescent="0.2">
      <c r="A93" s="75"/>
      <c r="B93" s="75"/>
      <c r="C93" s="75"/>
      <c r="D93" s="75"/>
      <c r="E93" s="75"/>
      <c r="F93" s="75"/>
      <c r="G93" s="75"/>
      <c r="H93" s="75"/>
      <c r="I93" s="75"/>
      <c r="J93" s="75"/>
      <c r="K93" s="75"/>
    </row>
    <row r="94" spans="1:11" ht="12.75" customHeight="1" x14ac:dyDescent="0.2">
      <c r="A94" s="75"/>
      <c r="B94" s="75"/>
      <c r="C94" s="75"/>
      <c r="D94" s="75"/>
      <c r="E94" s="75"/>
      <c r="F94" s="75"/>
      <c r="G94" s="75"/>
      <c r="H94" s="75"/>
      <c r="I94" s="75"/>
      <c r="J94" s="75"/>
      <c r="K94" s="75"/>
    </row>
    <row r="95" spans="1:11" ht="12.75" customHeight="1" x14ac:dyDescent="0.2">
      <c r="A95" s="75"/>
      <c r="B95" s="75"/>
      <c r="C95" s="75"/>
      <c r="D95" s="75"/>
      <c r="E95" s="75"/>
      <c r="F95" s="75"/>
      <c r="G95" s="75"/>
      <c r="H95" s="75"/>
      <c r="I95" s="75"/>
      <c r="J95" s="75"/>
      <c r="K95" s="75"/>
    </row>
    <row r="96" spans="1:11" ht="12.75" customHeight="1" x14ac:dyDescent="0.2">
      <c r="A96" s="75"/>
      <c r="B96" s="75"/>
      <c r="C96" s="75"/>
      <c r="D96" s="75"/>
      <c r="E96" s="75"/>
      <c r="F96" s="75"/>
      <c r="G96" s="75"/>
      <c r="H96" s="75"/>
      <c r="I96" s="75"/>
      <c r="J96" s="75"/>
      <c r="K96" s="75"/>
    </row>
    <row r="97" spans="1:11" ht="12.75" customHeight="1" x14ac:dyDescent="0.2">
      <c r="A97" s="75"/>
      <c r="B97" s="75"/>
      <c r="C97" s="75"/>
      <c r="D97" s="75"/>
      <c r="E97" s="75"/>
      <c r="F97" s="75"/>
      <c r="G97" s="75"/>
      <c r="H97" s="75"/>
      <c r="I97" s="75"/>
      <c r="J97" s="75"/>
      <c r="K97" s="75"/>
    </row>
    <row r="98" spans="1:11" ht="12.75" customHeight="1" x14ac:dyDescent="0.2">
      <c r="A98" s="75"/>
      <c r="B98" s="75"/>
      <c r="C98" s="75"/>
      <c r="D98" s="75"/>
      <c r="E98" s="75"/>
      <c r="F98" s="75"/>
      <c r="G98" s="75"/>
      <c r="H98" s="75"/>
      <c r="I98" s="75"/>
      <c r="J98" s="75"/>
      <c r="K98" s="75"/>
    </row>
    <row r="99" spans="1:11" ht="12.75" customHeight="1" x14ac:dyDescent="0.2">
      <c r="A99" s="75"/>
      <c r="B99" s="75"/>
      <c r="C99" s="75"/>
      <c r="D99" s="75"/>
      <c r="E99" s="75"/>
      <c r="F99" s="75"/>
      <c r="G99" s="75"/>
      <c r="H99" s="75"/>
      <c r="I99" s="75"/>
      <c r="J99" s="75"/>
      <c r="K99" s="75"/>
    </row>
    <row r="100" spans="1:11" ht="12.75" customHeight="1" x14ac:dyDescent="0.2">
      <c r="A100" s="75"/>
      <c r="B100" s="75"/>
      <c r="C100" s="75"/>
      <c r="D100" s="75"/>
      <c r="E100" s="75"/>
      <c r="F100" s="75"/>
      <c r="G100" s="75"/>
      <c r="H100" s="75"/>
      <c r="I100" s="75"/>
      <c r="J100" s="75"/>
      <c r="K100" s="75"/>
    </row>
  </sheetData>
  <mergeCells count="1">
    <mergeCell ref="A1:F1"/>
  </mergeCells>
  <pageMargins left="1.45" right="0.7" top="0.75" bottom="0.75" header="0" footer="0"/>
  <pageSetup scale="85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defaultColWidth="14.42578125" defaultRowHeight="15" customHeight="1" x14ac:dyDescent="0.2"/>
  <cols>
    <col min="1" max="11" width="8.85546875" customWidth="1"/>
  </cols>
  <sheetData>
    <row r="1" ht="13.5" customHeight="1" x14ac:dyDescent="0.2"/>
    <row r="2" ht="13.5" customHeight="1" x14ac:dyDescent="0.2"/>
    <row r="3" ht="13.5" customHeight="1" x14ac:dyDescent="0.2"/>
    <row r="4" ht="13.5" customHeight="1" x14ac:dyDescent="0.2"/>
    <row r="5" ht="13.5" customHeight="1" x14ac:dyDescent="0.2"/>
    <row r="6" ht="13.5" customHeight="1" x14ac:dyDescent="0.2"/>
    <row r="7" ht="13.5" customHeight="1" x14ac:dyDescent="0.2"/>
    <row r="8" ht="13.5" customHeight="1" x14ac:dyDescent="0.2"/>
    <row r="9" ht="13.5" customHeight="1" x14ac:dyDescent="0.2"/>
    <row r="10" ht="13.5" customHeight="1" x14ac:dyDescent="0.2"/>
    <row r="11" ht="13.5" customHeight="1" x14ac:dyDescent="0.2"/>
    <row r="12" ht="13.5" customHeight="1" x14ac:dyDescent="0.2"/>
    <row r="13" ht="13.5" customHeight="1" x14ac:dyDescent="0.2"/>
    <row r="14" ht="13.5" customHeight="1" x14ac:dyDescent="0.2"/>
    <row r="15" ht="13.5" customHeight="1" x14ac:dyDescent="0.2"/>
    <row r="16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13.5" customHeight="1" x14ac:dyDescent="0.2"/>
    <row r="31" ht="13.5" customHeight="1" x14ac:dyDescent="0.2"/>
    <row r="32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view="pageBreakPreview" zoomScale="60" zoomScaleNormal="100" workbookViewId="0">
      <pane xSplit="2" ySplit="3" topLeftCell="C22" activePane="bottomRight" state="frozen"/>
      <selection pane="topRight" activeCell="C1" sqref="C1"/>
      <selection pane="bottomLeft" activeCell="A4" sqref="A4"/>
      <selection pane="bottomRight" activeCell="C58" sqref="C58"/>
    </sheetView>
  </sheetViews>
  <sheetFormatPr defaultColWidth="14.42578125" defaultRowHeight="15" customHeight="1" x14ac:dyDescent="0.2"/>
  <cols>
    <col min="1" max="1" width="5.140625" style="106" customWidth="1"/>
    <col min="2" max="2" width="20.42578125" style="106" customWidth="1"/>
    <col min="3" max="3" width="19" style="106" customWidth="1"/>
    <col min="4" max="4" width="19.140625" style="106" customWidth="1"/>
    <col min="5" max="5" width="16.42578125" style="106" customWidth="1"/>
    <col min="6" max="16384" width="14.42578125" style="106"/>
  </cols>
  <sheetData>
    <row r="1" spans="1:5" ht="13.5" customHeight="1" x14ac:dyDescent="0.2">
      <c r="A1" s="380" t="s">
        <v>1018</v>
      </c>
      <c r="B1" s="370"/>
      <c r="C1" s="370"/>
      <c r="D1" s="370"/>
      <c r="E1" s="370"/>
    </row>
    <row r="2" spans="1:5" ht="15" customHeight="1" x14ac:dyDescent="0.2">
      <c r="A2" s="384" t="s">
        <v>70</v>
      </c>
      <c r="B2" s="379"/>
      <c r="C2" s="379"/>
      <c r="D2" s="379"/>
      <c r="E2" s="379"/>
    </row>
    <row r="3" spans="1:5" ht="19.5" customHeight="1" x14ac:dyDescent="0.2">
      <c r="A3" s="294" t="s">
        <v>1</v>
      </c>
      <c r="B3" s="295" t="s">
        <v>71</v>
      </c>
      <c r="C3" s="159" t="s">
        <v>72</v>
      </c>
      <c r="D3" s="159" t="s">
        <v>73</v>
      </c>
      <c r="E3" s="296" t="s">
        <v>74</v>
      </c>
    </row>
    <row r="4" spans="1:5" ht="13.5" customHeight="1" x14ac:dyDescent="0.2">
      <c r="A4" s="297">
        <v>1</v>
      </c>
      <c r="B4" s="298" t="s">
        <v>1006</v>
      </c>
      <c r="C4" s="126">
        <v>160454.37</v>
      </c>
      <c r="D4" s="126">
        <v>330694.93000000005</v>
      </c>
      <c r="E4" s="299">
        <f t="shared" ref="E4:E56" si="0">(D4/C4)*100</f>
        <v>206.09904859556028</v>
      </c>
    </row>
    <row r="5" spans="1:5" ht="13.5" customHeight="1" x14ac:dyDescent="0.2">
      <c r="A5" s="297">
        <v>2</v>
      </c>
      <c r="B5" s="298" t="s">
        <v>972</v>
      </c>
      <c r="C5" s="126">
        <v>170939.35</v>
      </c>
      <c r="D5" s="126">
        <v>108709.04999999999</v>
      </c>
      <c r="E5" s="299">
        <f t="shared" si="0"/>
        <v>63.595099665466137</v>
      </c>
    </row>
    <row r="6" spans="1:5" ht="13.5" customHeight="1" x14ac:dyDescent="0.2">
      <c r="A6" s="297">
        <v>3</v>
      </c>
      <c r="B6" s="298" t="s">
        <v>973</v>
      </c>
      <c r="C6" s="126">
        <v>491432.92000000004</v>
      </c>
      <c r="D6" s="126">
        <v>134596.03000000003</v>
      </c>
      <c r="E6" s="299">
        <f t="shared" si="0"/>
        <v>27.388484678641394</v>
      </c>
    </row>
    <row r="7" spans="1:5" ht="13.5" customHeight="1" x14ac:dyDescent="0.2">
      <c r="A7" s="297">
        <v>4</v>
      </c>
      <c r="B7" s="298" t="s">
        <v>974</v>
      </c>
      <c r="C7" s="126">
        <v>263653.86</v>
      </c>
      <c r="D7" s="126">
        <v>314219.18000000005</v>
      </c>
      <c r="E7" s="299">
        <f t="shared" si="0"/>
        <v>119.17867616275373</v>
      </c>
    </row>
    <row r="8" spans="1:5" ht="13.5" customHeight="1" x14ac:dyDescent="0.2">
      <c r="A8" s="297">
        <v>5</v>
      </c>
      <c r="B8" s="298" t="s">
        <v>975</v>
      </c>
      <c r="C8" s="126">
        <v>651046.93999999971</v>
      </c>
      <c r="D8" s="126">
        <v>430533.56999999995</v>
      </c>
      <c r="E8" s="299">
        <f t="shared" si="0"/>
        <v>66.129420714272953</v>
      </c>
    </row>
    <row r="9" spans="1:5" ht="13.5" customHeight="1" x14ac:dyDescent="0.2">
      <c r="A9" s="297">
        <v>6</v>
      </c>
      <c r="B9" s="298" t="s">
        <v>874</v>
      </c>
      <c r="C9" s="126">
        <v>439775.52999999991</v>
      </c>
      <c r="D9" s="126">
        <v>499405.35000000021</v>
      </c>
      <c r="E9" s="299">
        <f t="shared" si="0"/>
        <v>113.55914914138137</v>
      </c>
    </row>
    <row r="10" spans="1:5" ht="13.5" customHeight="1" x14ac:dyDescent="0.2">
      <c r="A10" s="297">
        <v>7</v>
      </c>
      <c r="B10" s="298" t="s">
        <v>976</v>
      </c>
      <c r="C10" s="126">
        <v>913124.80999999994</v>
      </c>
      <c r="D10" s="126">
        <v>568175.64999999991</v>
      </c>
      <c r="E10" s="299">
        <f t="shared" si="0"/>
        <v>62.223218970471294</v>
      </c>
    </row>
    <row r="11" spans="1:5" ht="13.5" customHeight="1" x14ac:dyDescent="0.2">
      <c r="A11" s="297">
        <v>8</v>
      </c>
      <c r="B11" s="298" t="s">
        <v>977</v>
      </c>
      <c r="C11" s="126">
        <v>538512.05999999994</v>
      </c>
      <c r="D11" s="126">
        <v>277431.45</v>
      </c>
      <c r="E11" s="299">
        <f t="shared" si="0"/>
        <v>51.518149844220758</v>
      </c>
    </row>
    <row r="12" spans="1:5" ht="13.5" customHeight="1" x14ac:dyDescent="0.2">
      <c r="A12" s="297">
        <v>9</v>
      </c>
      <c r="B12" s="298" t="s">
        <v>875</v>
      </c>
      <c r="C12" s="126">
        <v>13850968.279999999</v>
      </c>
      <c r="D12" s="126">
        <v>9708145.5599999987</v>
      </c>
      <c r="E12" s="299">
        <f t="shared" si="0"/>
        <v>70.090013663651234</v>
      </c>
    </row>
    <row r="13" spans="1:5" ht="15.75" customHeight="1" x14ac:dyDescent="0.2">
      <c r="A13" s="297">
        <v>10</v>
      </c>
      <c r="B13" s="298" t="s">
        <v>978</v>
      </c>
      <c r="C13" s="126">
        <v>405104.68999999994</v>
      </c>
      <c r="D13" s="126">
        <v>327689.20999999996</v>
      </c>
      <c r="E13" s="299">
        <f t="shared" si="0"/>
        <v>80.890006482028141</v>
      </c>
    </row>
    <row r="14" spans="1:5" ht="13.5" customHeight="1" x14ac:dyDescent="0.2">
      <c r="A14" s="297">
        <v>11</v>
      </c>
      <c r="B14" s="298" t="s">
        <v>876</v>
      </c>
      <c r="C14" s="126">
        <v>845780.0199999999</v>
      </c>
      <c r="D14" s="126">
        <v>436138.48</v>
      </c>
      <c r="E14" s="299">
        <f t="shared" si="0"/>
        <v>51.566420308675539</v>
      </c>
    </row>
    <row r="15" spans="1:5" ht="13.5" customHeight="1" x14ac:dyDescent="0.2">
      <c r="A15" s="297">
        <v>12</v>
      </c>
      <c r="B15" s="298" t="s">
        <v>979</v>
      </c>
      <c r="C15" s="126">
        <v>1233765.7500000007</v>
      </c>
      <c r="D15" s="126">
        <v>951754.38000000024</v>
      </c>
      <c r="E15" s="299">
        <f t="shared" si="0"/>
        <v>77.142227363662812</v>
      </c>
    </row>
    <row r="16" spans="1:5" ht="13.5" customHeight="1" x14ac:dyDescent="0.2">
      <c r="A16" s="297">
        <v>13</v>
      </c>
      <c r="B16" s="298" t="s">
        <v>980</v>
      </c>
      <c r="C16" s="126">
        <v>481585.14</v>
      </c>
      <c r="D16" s="126">
        <v>322817.48000000004</v>
      </c>
      <c r="E16" s="299">
        <f t="shared" si="0"/>
        <v>67.032275954361893</v>
      </c>
    </row>
    <row r="17" spans="1:5" ht="13.5" customHeight="1" x14ac:dyDescent="0.2">
      <c r="A17" s="297">
        <v>14</v>
      </c>
      <c r="B17" s="298" t="s">
        <v>981</v>
      </c>
      <c r="C17" s="126">
        <v>324956.28000000003</v>
      </c>
      <c r="D17" s="126">
        <v>237665.69999999998</v>
      </c>
      <c r="E17" s="299">
        <f t="shared" si="0"/>
        <v>73.137746406993571</v>
      </c>
    </row>
    <row r="18" spans="1:5" ht="13.5" customHeight="1" x14ac:dyDescent="0.2">
      <c r="A18" s="297">
        <v>15</v>
      </c>
      <c r="B18" s="298" t="s">
        <v>877</v>
      </c>
      <c r="C18" s="126">
        <v>895130.94000000006</v>
      </c>
      <c r="D18" s="126">
        <v>1071952.8599999999</v>
      </c>
      <c r="E18" s="299">
        <f t="shared" si="0"/>
        <v>119.75374909954513</v>
      </c>
    </row>
    <row r="19" spans="1:5" ht="13.5" customHeight="1" x14ac:dyDescent="0.2">
      <c r="A19" s="297">
        <v>16</v>
      </c>
      <c r="B19" s="298" t="s">
        <v>878</v>
      </c>
      <c r="C19" s="126">
        <v>1125915.6199999996</v>
      </c>
      <c r="D19" s="126">
        <v>1239779.9800000009</v>
      </c>
      <c r="E19" s="299">
        <f t="shared" si="0"/>
        <v>110.11304559394968</v>
      </c>
    </row>
    <row r="20" spans="1:5" ht="13.5" customHeight="1" x14ac:dyDescent="0.2">
      <c r="A20" s="297">
        <v>17</v>
      </c>
      <c r="B20" s="298" t="s">
        <v>982</v>
      </c>
      <c r="C20" s="126">
        <v>179941.14999999997</v>
      </c>
      <c r="D20" s="126">
        <v>88459.470000000016</v>
      </c>
      <c r="E20" s="299">
        <f t="shared" si="0"/>
        <v>49.160222661686909</v>
      </c>
    </row>
    <row r="21" spans="1:5" ht="13.5" customHeight="1" x14ac:dyDescent="0.2">
      <c r="A21" s="297">
        <v>18</v>
      </c>
      <c r="B21" s="298" t="s">
        <v>1007</v>
      </c>
      <c r="C21" s="126">
        <v>607663.26</v>
      </c>
      <c r="D21" s="126">
        <v>646481.45000000019</v>
      </c>
      <c r="E21" s="299">
        <f t="shared" si="0"/>
        <v>106.38810876932072</v>
      </c>
    </row>
    <row r="22" spans="1:5" ht="13.5" customHeight="1" x14ac:dyDescent="0.2">
      <c r="A22" s="297">
        <v>19</v>
      </c>
      <c r="B22" s="298" t="s">
        <v>983</v>
      </c>
      <c r="C22" s="126">
        <v>510541.31</v>
      </c>
      <c r="D22" s="126">
        <v>547848.88</v>
      </c>
      <c r="E22" s="299">
        <f t="shared" si="0"/>
        <v>107.30745372984607</v>
      </c>
    </row>
    <row r="23" spans="1:5" ht="13.5" customHeight="1" x14ac:dyDescent="0.2">
      <c r="A23" s="297">
        <v>20</v>
      </c>
      <c r="B23" s="298" t="s">
        <v>879</v>
      </c>
      <c r="C23" s="126">
        <v>3211199.7100000004</v>
      </c>
      <c r="D23" s="126">
        <v>1881228.3200000003</v>
      </c>
      <c r="E23" s="299">
        <f t="shared" si="0"/>
        <v>58.583348589054275</v>
      </c>
    </row>
    <row r="24" spans="1:5" ht="13.5" customHeight="1" x14ac:dyDescent="0.2">
      <c r="A24" s="297">
        <v>21</v>
      </c>
      <c r="B24" s="298" t="s">
        <v>984</v>
      </c>
      <c r="C24" s="126">
        <v>357730.99</v>
      </c>
      <c r="D24" s="126">
        <v>419946.38000000006</v>
      </c>
      <c r="E24" s="299">
        <f t="shared" si="0"/>
        <v>117.39166908631542</v>
      </c>
    </row>
    <row r="25" spans="1:5" ht="13.5" customHeight="1" x14ac:dyDescent="0.2">
      <c r="A25" s="297">
        <v>22</v>
      </c>
      <c r="B25" s="298" t="s">
        <v>985</v>
      </c>
      <c r="C25" s="126">
        <v>1112462.8799999999</v>
      </c>
      <c r="D25" s="126">
        <v>941668.07999999984</v>
      </c>
      <c r="E25" s="299">
        <f t="shared" si="0"/>
        <v>84.647146159159931</v>
      </c>
    </row>
    <row r="26" spans="1:5" ht="13.5" customHeight="1" x14ac:dyDescent="0.2">
      <c r="A26" s="297">
        <v>23</v>
      </c>
      <c r="B26" s="298" t="s">
        <v>880</v>
      </c>
      <c r="C26" s="126">
        <v>9856804.9799999986</v>
      </c>
      <c r="D26" s="126">
        <v>9222017.3299999982</v>
      </c>
      <c r="E26" s="299">
        <f t="shared" si="0"/>
        <v>93.559904540182956</v>
      </c>
    </row>
    <row r="27" spans="1:5" ht="13.5" customHeight="1" x14ac:dyDescent="0.2">
      <c r="A27" s="297">
        <v>24</v>
      </c>
      <c r="B27" s="298" t="s">
        <v>881</v>
      </c>
      <c r="C27" s="126">
        <v>4120407.7199999988</v>
      </c>
      <c r="D27" s="126">
        <v>2878883.36</v>
      </c>
      <c r="E27" s="299">
        <f t="shared" si="0"/>
        <v>69.868895401448299</v>
      </c>
    </row>
    <row r="28" spans="1:5" ht="13.5" customHeight="1" x14ac:dyDescent="0.2">
      <c r="A28" s="297">
        <v>25</v>
      </c>
      <c r="B28" s="298" t="s">
        <v>986</v>
      </c>
      <c r="C28" s="126">
        <v>272969.93</v>
      </c>
      <c r="D28" s="126">
        <v>312354.84999999998</v>
      </c>
      <c r="E28" s="299">
        <f t="shared" si="0"/>
        <v>114.42829984973069</v>
      </c>
    </row>
    <row r="29" spans="1:5" ht="13.5" customHeight="1" x14ac:dyDescent="0.2">
      <c r="A29" s="297">
        <v>26</v>
      </c>
      <c r="B29" s="298" t="s">
        <v>882</v>
      </c>
      <c r="C29" s="126">
        <v>760793.31999999983</v>
      </c>
      <c r="D29" s="126">
        <v>481033.47999999992</v>
      </c>
      <c r="E29" s="299">
        <f t="shared" si="0"/>
        <v>63.227879025015632</v>
      </c>
    </row>
    <row r="30" spans="1:5" ht="13.5" customHeight="1" x14ac:dyDescent="0.2">
      <c r="A30" s="297">
        <v>27</v>
      </c>
      <c r="B30" s="298" t="s">
        <v>987</v>
      </c>
      <c r="C30" s="126">
        <v>871731.08999999985</v>
      </c>
      <c r="D30" s="126">
        <v>1093320.7000000002</v>
      </c>
      <c r="E30" s="299">
        <f t="shared" si="0"/>
        <v>125.41949146267117</v>
      </c>
    </row>
    <row r="31" spans="1:5" ht="13.5" customHeight="1" x14ac:dyDescent="0.2">
      <c r="A31" s="297">
        <v>28</v>
      </c>
      <c r="B31" s="298" t="s">
        <v>988</v>
      </c>
      <c r="C31" s="126">
        <v>441898.17000000004</v>
      </c>
      <c r="D31" s="126">
        <v>214787.24</v>
      </c>
      <c r="E31" s="299">
        <f t="shared" si="0"/>
        <v>48.605596171624782</v>
      </c>
    </row>
    <row r="32" spans="1:5" ht="13.5" customHeight="1" x14ac:dyDescent="0.2">
      <c r="A32" s="297">
        <v>29</v>
      </c>
      <c r="B32" s="298" t="s">
        <v>883</v>
      </c>
      <c r="C32" s="126">
        <v>627820.70000000007</v>
      </c>
      <c r="D32" s="126">
        <v>783629.79999999993</v>
      </c>
      <c r="E32" s="299">
        <f t="shared" si="0"/>
        <v>124.81745186165412</v>
      </c>
    </row>
    <row r="33" spans="1:5" ht="13.5" customHeight="1" x14ac:dyDescent="0.2">
      <c r="A33" s="297">
        <v>30</v>
      </c>
      <c r="B33" s="298" t="s">
        <v>989</v>
      </c>
      <c r="C33" s="126">
        <v>620292.77999999991</v>
      </c>
      <c r="D33" s="126">
        <v>470074.1100000001</v>
      </c>
      <c r="E33" s="299">
        <f t="shared" si="0"/>
        <v>75.782618330653492</v>
      </c>
    </row>
    <row r="34" spans="1:5" ht="13.5" customHeight="1" x14ac:dyDescent="0.2">
      <c r="A34" s="297">
        <v>31</v>
      </c>
      <c r="B34" s="298" t="s">
        <v>1008</v>
      </c>
      <c r="C34" s="126">
        <v>600659.55000000005</v>
      </c>
      <c r="D34" s="126">
        <v>582021.98000000021</v>
      </c>
      <c r="E34" s="299">
        <f t="shared" si="0"/>
        <v>96.897149142138858</v>
      </c>
    </row>
    <row r="35" spans="1:5" ht="13.5" customHeight="1" x14ac:dyDescent="0.2">
      <c r="A35" s="297">
        <v>32</v>
      </c>
      <c r="B35" s="298" t="s">
        <v>990</v>
      </c>
      <c r="C35" s="126">
        <v>490321.4599999999</v>
      </c>
      <c r="D35" s="126">
        <v>494506.25999999989</v>
      </c>
      <c r="E35" s="299">
        <f t="shared" si="0"/>
        <v>100.85348089802146</v>
      </c>
    </row>
    <row r="36" spans="1:5" ht="13.5" customHeight="1" x14ac:dyDescent="0.2">
      <c r="A36" s="297">
        <v>33</v>
      </c>
      <c r="B36" s="298" t="s">
        <v>1009</v>
      </c>
      <c r="C36" s="126">
        <v>150244.18000000002</v>
      </c>
      <c r="D36" s="126">
        <v>47262.729999999996</v>
      </c>
      <c r="E36" s="299">
        <f t="shared" si="0"/>
        <v>31.457278411716171</v>
      </c>
    </row>
    <row r="37" spans="1:5" ht="13.5" customHeight="1" x14ac:dyDescent="0.2">
      <c r="A37" s="297">
        <v>34</v>
      </c>
      <c r="B37" s="298" t="s">
        <v>991</v>
      </c>
      <c r="C37" s="126">
        <v>361165.41000000021</v>
      </c>
      <c r="D37" s="126">
        <v>165293.1</v>
      </c>
      <c r="E37" s="299">
        <f t="shared" si="0"/>
        <v>45.766592099725138</v>
      </c>
    </row>
    <row r="38" spans="1:5" ht="13.5" customHeight="1" x14ac:dyDescent="0.2">
      <c r="A38" s="297">
        <v>35</v>
      </c>
      <c r="B38" s="298" t="s">
        <v>884</v>
      </c>
      <c r="C38" s="126">
        <v>584868.20000000019</v>
      </c>
      <c r="D38" s="126">
        <v>811777.26</v>
      </c>
      <c r="E38" s="299">
        <f t="shared" si="0"/>
        <v>138.79661434832664</v>
      </c>
    </row>
    <row r="39" spans="1:5" ht="13.5" customHeight="1" x14ac:dyDescent="0.2">
      <c r="A39" s="297">
        <v>36</v>
      </c>
      <c r="B39" s="298" t="s">
        <v>992</v>
      </c>
      <c r="C39" s="126">
        <v>456929.81999999995</v>
      </c>
      <c r="D39" s="126">
        <v>744259.53</v>
      </c>
      <c r="E39" s="299">
        <f t="shared" si="0"/>
        <v>162.88267856976375</v>
      </c>
    </row>
    <row r="40" spans="1:5" ht="13.5" customHeight="1" x14ac:dyDescent="0.2">
      <c r="A40" s="297">
        <v>37</v>
      </c>
      <c r="B40" s="298" t="s">
        <v>885</v>
      </c>
      <c r="C40" s="126">
        <v>855931.39999999967</v>
      </c>
      <c r="D40" s="126">
        <v>1086992.0300000003</v>
      </c>
      <c r="E40" s="299">
        <f t="shared" si="0"/>
        <v>126.99522765492664</v>
      </c>
    </row>
    <row r="41" spans="1:5" ht="13.5" customHeight="1" x14ac:dyDescent="0.2">
      <c r="A41" s="297">
        <v>38</v>
      </c>
      <c r="B41" s="298" t="s">
        <v>886</v>
      </c>
      <c r="C41" s="126">
        <v>1558988.1699999997</v>
      </c>
      <c r="D41" s="126">
        <v>631871.58000000019</v>
      </c>
      <c r="E41" s="299">
        <f t="shared" si="0"/>
        <v>40.530877152198038</v>
      </c>
    </row>
    <row r="42" spans="1:5" ht="13.5" customHeight="1" x14ac:dyDescent="0.2">
      <c r="A42" s="297">
        <v>39</v>
      </c>
      <c r="B42" s="298" t="s">
        <v>993</v>
      </c>
      <c r="C42" s="126">
        <v>1563504.65</v>
      </c>
      <c r="D42" s="126">
        <v>844881.60000000009</v>
      </c>
      <c r="E42" s="299">
        <f t="shared" si="0"/>
        <v>54.037677470290866</v>
      </c>
    </row>
    <row r="43" spans="1:5" ht="13.5" customHeight="1" x14ac:dyDescent="0.2">
      <c r="A43" s="297">
        <v>40</v>
      </c>
      <c r="B43" s="298" t="s">
        <v>994</v>
      </c>
      <c r="C43" s="126">
        <v>1417702.6400000001</v>
      </c>
      <c r="D43" s="126">
        <v>703236.19</v>
      </c>
      <c r="E43" s="299">
        <f t="shared" si="0"/>
        <v>49.603927520371968</v>
      </c>
    </row>
    <row r="44" spans="1:5" ht="13.5" customHeight="1" x14ac:dyDescent="0.2">
      <c r="A44" s="297">
        <v>41</v>
      </c>
      <c r="B44" s="298" t="s">
        <v>995</v>
      </c>
      <c r="C44" s="126">
        <v>732215.97</v>
      </c>
      <c r="D44" s="126">
        <v>824389.85</v>
      </c>
      <c r="E44" s="299">
        <f t="shared" si="0"/>
        <v>112.58834603129458</v>
      </c>
    </row>
    <row r="45" spans="1:5" ht="13.5" customHeight="1" x14ac:dyDescent="0.2">
      <c r="A45" s="297">
        <v>42</v>
      </c>
      <c r="B45" s="298" t="s">
        <v>887</v>
      </c>
      <c r="C45" s="126">
        <v>549600.06999999995</v>
      </c>
      <c r="D45" s="126">
        <v>417610.29999999993</v>
      </c>
      <c r="E45" s="299">
        <f t="shared" si="0"/>
        <v>75.984397163559308</v>
      </c>
    </row>
    <row r="46" spans="1:5" ht="13.5" customHeight="1" x14ac:dyDescent="0.2">
      <c r="A46" s="297">
        <v>43</v>
      </c>
      <c r="B46" s="298" t="s">
        <v>888</v>
      </c>
      <c r="C46" s="126">
        <v>586645.67000000016</v>
      </c>
      <c r="D46" s="126">
        <v>236683.90999999997</v>
      </c>
      <c r="E46" s="299">
        <f t="shared" si="0"/>
        <v>40.345292244294569</v>
      </c>
    </row>
    <row r="47" spans="1:5" ht="13.5" customHeight="1" x14ac:dyDescent="0.2">
      <c r="A47" s="297">
        <v>44</v>
      </c>
      <c r="B47" s="298" t="s">
        <v>996</v>
      </c>
      <c r="C47" s="126">
        <v>369932.34000000008</v>
      </c>
      <c r="D47" s="126">
        <v>635132.40999999992</v>
      </c>
      <c r="E47" s="299">
        <f t="shared" si="0"/>
        <v>171.68880395804266</v>
      </c>
    </row>
    <row r="48" spans="1:5" ht="13.5" customHeight="1" x14ac:dyDescent="0.2">
      <c r="A48" s="297">
        <v>45</v>
      </c>
      <c r="B48" s="298" t="s">
        <v>1010</v>
      </c>
      <c r="C48" s="126">
        <v>162681.81000000006</v>
      </c>
      <c r="D48" s="126">
        <v>159675.76999999996</v>
      </c>
      <c r="E48" s="299">
        <f t="shared" si="0"/>
        <v>98.152196610057331</v>
      </c>
    </row>
    <row r="49" spans="1:5" ht="13.5" customHeight="1" x14ac:dyDescent="0.2">
      <c r="A49" s="297">
        <v>46</v>
      </c>
      <c r="B49" s="298" t="s">
        <v>997</v>
      </c>
      <c r="C49" s="126">
        <v>574865.7300000001</v>
      </c>
      <c r="D49" s="126">
        <v>400425.86</v>
      </c>
      <c r="E49" s="299">
        <f t="shared" si="0"/>
        <v>69.655545478419782</v>
      </c>
    </row>
    <row r="50" spans="1:5" ht="13.5" customHeight="1" x14ac:dyDescent="0.2">
      <c r="A50" s="297">
        <v>47</v>
      </c>
      <c r="B50" s="298" t="s">
        <v>889</v>
      </c>
      <c r="C50" s="126">
        <v>462486.12000000005</v>
      </c>
      <c r="D50" s="126">
        <v>180150.36000000004</v>
      </c>
      <c r="E50" s="299">
        <f t="shared" si="0"/>
        <v>38.952598188244011</v>
      </c>
    </row>
    <row r="51" spans="1:5" ht="13.5" customHeight="1" x14ac:dyDescent="0.2">
      <c r="A51" s="297">
        <v>48</v>
      </c>
      <c r="B51" s="298" t="s">
        <v>890</v>
      </c>
      <c r="C51" s="126">
        <v>1502539.93</v>
      </c>
      <c r="D51" s="126">
        <v>262353.07</v>
      </c>
      <c r="E51" s="299">
        <f t="shared" si="0"/>
        <v>17.46063879979549</v>
      </c>
    </row>
    <row r="52" spans="1:5" ht="13.5" customHeight="1" x14ac:dyDescent="0.2">
      <c r="A52" s="297">
        <v>49</v>
      </c>
      <c r="B52" s="298" t="s">
        <v>998</v>
      </c>
      <c r="C52" s="126">
        <v>398840.58</v>
      </c>
      <c r="D52" s="126">
        <v>192201.89</v>
      </c>
      <c r="E52" s="299">
        <f t="shared" si="0"/>
        <v>48.190154071082738</v>
      </c>
    </row>
    <row r="53" spans="1:5" ht="13.5" customHeight="1" x14ac:dyDescent="0.2">
      <c r="A53" s="297">
        <v>50</v>
      </c>
      <c r="B53" s="298" t="s">
        <v>891</v>
      </c>
      <c r="C53" s="126">
        <v>1834262.6099999999</v>
      </c>
      <c r="D53" s="126">
        <v>1934803.7300000004</v>
      </c>
      <c r="E53" s="299">
        <f t="shared" si="0"/>
        <v>105.48128274827565</v>
      </c>
    </row>
    <row r="54" spans="1:5" ht="13.5" customHeight="1" x14ac:dyDescent="0.2">
      <c r="A54" s="297">
        <v>51</v>
      </c>
      <c r="B54" s="298" t="s">
        <v>1011</v>
      </c>
      <c r="C54" s="126">
        <v>315945.05999999988</v>
      </c>
      <c r="D54" s="126">
        <v>98278.87</v>
      </c>
      <c r="E54" s="299">
        <f t="shared" si="0"/>
        <v>31.106316395641709</v>
      </c>
    </row>
    <row r="55" spans="1:5" ht="13.5" customHeight="1" x14ac:dyDescent="0.2">
      <c r="A55" s="297">
        <v>52</v>
      </c>
      <c r="B55" s="298" t="s">
        <v>999</v>
      </c>
      <c r="C55" s="126">
        <v>711148.29</v>
      </c>
      <c r="D55" s="126">
        <v>806864.95</v>
      </c>
      <c r="E55" s="299">
        <f t="shared" si="0"/>
        <v>113.45945161451488</v>
      </c>
    </row>
    <row r="56" spans="1:5" ht="13.5" customHeight="1" x14ac:dyDescent="0.2">
      <c r="A56" s="294"/>
      <c r="B56" s="295" t="s">
        <v>75</v>
      </c>
      <c r="C56" s="128">
        <f>SUM(C4:C55)</f>
        <v>62585884.210000001</v>
      </c>
      <c r="D56" s="128">
        <f>SUM(D4:D55)</f>
        <v>49202115.539999984</v>
      </c>
      <c r="E56" s="299">
        <f t="shared" si="0"/>
        <v>78.615355780398872</v>
      </c>
    </row>
    <row r="57" spans="1:5" ht="13.5" customHeight="1" x14ac:dyDescent="0.2">
      <c r="A57" s="300"/>
      <c r="B57" s="293"/>
      <c r="C57" s="138" t="s">
        <v>1045</v>
      </c>
      <c r="D57" s="138"/>
      <c r="E57" s="293"/>
    </row>
    <row r="58" spans="1:5" ht="13.5" customHeight="1" x14ac:dyDescent="0.2">
      <c r="A58" s="300"/>
      <c r="B58" s="293"/>
      <c r="C58" s="138"/>
      <c r="D58" s="138"/>
      <c r="E58" s="293"/>
    </row>
    <row r="59" spans="1:5" ht="13.5" customHeight="1" x14ac:dyDescent="0.2">
      <c r="A59" s="300"/>
      <c r="B59" s="293"/>
      <c r="C59" s="138"/>
      <c r="D59" s="138"/>
      <c r="E59" s="293"/>
    </row>
    <row r="60" spans="1:5" ht="13.5" customHeight="1" x14ac:dyDescent="0.2">
      <c r="A60" s="300"/>
      <c r="B60" s="293"/>
      <c r="C60" s="138"/>
      <c r="D60" s="138"/>
      <c r="E60" s="293"/>
    </row>
    <row r="61" spans="1:5" ht="13.5" customHeight="1" x14ac:dyDescent="0.2">
      <c r="A61" s="300"/>
      <c r="B61" s="293"/>
      <c r="C61" s="138"/>
      <c r="D61" s="138"/>
      <c r="E61" s="293"/>
    </row>
    <row r="62" spans="1:5" ht="13.5" customHeight="1" x14ac:dyDescent="0.2">
      <c r="A62" s="300"/>
      <c r="B62" s="293"/>
      <c r="C62" s="138"/>
      <c r="D62" s="138"/>
      <c r="E62" s="138"/>
    </row>
    <row r="63" spans="1:5" ht="13.5" customHeight="1" x14ac:dyDescent="0.2">
      <c r="A63" s="300"/>
      <c r="B63" s="293"/>
      <c r="C63" s="138"/>
      <c r="D63" s="138"/>
      <c r="E63" s="293"/>
    </row>
    <row r="64" spans="1:5" ht="13.5" customHeight="1" x14ac:dyDescent="0.2">
      <c r="A64" s="300"/>
      <c r="B64" s="293"/>
      <c r="C64" s="138"/>
      <c r="D64" s="138"/>
      <c r="E64" s="293"/>
    </row>
    <row r="65" spans="1:5" ht="13.5" customHeight="1" x14ac:dyDescent="0.2">
      <c r="A65" s="300"/>
      <c r="B65" s="293"/>
      <c r="C65" s="138"/>
      <c r="D65" s="138"/>
      <c r="E65" s="293"/>
    </row>
    <row r="66" spans="1:5" ht="13.5" customHeight="1" x14ac:dyDescent="0.2">
      <c r="A66" s="300"/>
      <c r="B66" s="293"/>
      <c r="C66" s="138"/>
      <c r="D66" s="138"/>
      <c r="E66" s="293"/>
    </row>
    <row r="67" spans="1:5" ht="13.5" customHeight="1" x14ac:dyDescent="0.2">
      <c r="A67" s="300"/>
      <c r="B67" s="293"/>
      <c r="C67" s="138"/>
      <c r="D67" s="138"/>
      <c r="E67" s="293"/>
    </row>
    <row r="68" spans="1:5" ht="13.5" customHeight="1" x14ac:dyDescent="0.2">
      <c r="A68" s="300"/>
      <c r="B68" s="293"/>
      <c r="C68" s="138"/>
      <c r="D68" s="138"/>
      <c r="E68" s="293"/>
    </row>
    <row r="69" spans="1:5" ht="13.5" customHeight="1" x14ac:dyDescent="0.2">
      <c r="A69" s="300"/>
      <c r="B69" s="293"/>
      <c r="C69" s="138"/>
      <c r="D69" s="138"/>
      <c r="E69" s="293"/>
    </row>
    <row r="70" spans="1:5" ht="13.5" customHeight="1" x14ac:dyDescent="0.2">
      <c r="A70" s="300"/>
      <c r="B70" s="293"/>
      <c r="C70" s="138"/>
      <c r="D70" s="138"/>
      <c r="E70" s="293"/>
    </row>
    <row r="71" spans="1:5" ht="13.5" customHeight="1" x14ac:dyDescent="0.2">
      <c r="A71" s="300"/>
      <c r="B71" s="293"/>
      <c r="C71" s="138"/>
      <c r="D71" s="138"/>
      <c r="E71" s="293"/>
    </row>
    <row r="72" spans="1:5" ht="13.5" customHeight="1" x14ac:dyDescent="0.2">
      <c r="A72" s="300"/>
      <c r="B72" s="293"/>
      <c r="C72" s="138"/>
      <c r="D72" s="138"/>
      <c r="E72" s="293"/>
    </row>
    <row r="73" spans="1:5" ht="13.5" customHeight="1" x14ac:dyDescent="0.2">
      <c r="A73" s="300"/>
      <c r="B73" s="293"/>
      <c r="C73" s="138"/>
      <c r="D73" s="138"/>
      <c r="E73" s="293"/>
    </row>
    <row r="74" spans="1:5" ht="13.5" customHeight="1" x14ac:dyDescent="0.2">
      <c r="A74" s="300"/>
      <c r="B74" s="293"/>
      <c r="C74" s="138"/>
      <c r="D74" s="138"/>
      <c r="E74" s="293"/>
    </row>
    <row r="75" spans="1:5" ht="13.5" customHeight="1" x14ac:dyDescent="0.2">
      <c r="A75" s="300"/>
      <c r="B75" s="293"/>
      <c r="C75" s="138"/>
      <c r="D75" s="138"/>
      <c r="E75" s="293"/>
    </row>
    <row r="76" spans="1:5" ht="13.5" customHeight="1" x14ac:dyDescent="0.2">
      <c r="A76" s="300"/>
      <c r="B76" s="293"/>
      <c r="C76" s="138"/>
      <c r="D76" s="138"/>
      <c r="E76" s="293"/>
    </row>
    <row r="77" spans="1:5" ht="13.5" customHeight="1" x14ac:dyDescent="0.2">
      <c r="A77" s="300"/>
      <c r="B77" s="293"/>
      <c r="C77" s="138"/>
      <c r="D77" s="138"/>
      <c r="E77" s="293"/>
    </row>
    <row r="78" spans="1:5" ht="13.5" customHeight="1" x14ac:dyDescent="0.2">
      <c r="A78" s="300"/>
      <c r="B78" s="293"/>
      <c r="C78" s="138"/>
      <c r="D78" s="138"/>
      <c r="E78" s="293"/>
    </row>
    <row r="79" spans="1:5" ht="13.5" customHeight="1" x14ac:dyDescent="0.2">
      <c r="A79" s="300"/>
      <c r="B79" s="293"/>
      <c r="C79" s="138"/>
      <c r="D79" s="138"/>
      <c r="E79" s="293"/>
    </row>
    <row r="80" spans="1:5" ht="13.5" customHeight="1" x14ac:dyDescent="0.2">
      <c r="A80" s="300"/>
      <c r="B80" s="293"/>
      <c r="C80" s="138"/>
      <c r="D80" s="138"/>
      <c r="E80" s="293"/>
    </row>
    <row r="81" spans="1:5" ht="13.5" customHeight="1" x14ac:dyDescent="0.2">
      <c r="A81" s="300"/>
      <c r="B81" s="293"/>
      <c r="C81" s="138"/>
      <c r="D81" s="138"/>
      <c r="E81" s="293"/>
    </row>
    <row r="82" spans="1:5" ht="13.5" customHeight="1" x14ac:dyDescent="0.2">
      <c r="A82" s="300"/>
      <c r="B82" s="293"/>
      <c r="C82" s="138"/>
      <c r="D82" s="138"/>
      <c r="E82" s="293"/>
    </row>
    <row r="83" spans="1:5" ht="13.5" customHeight="1" x14ac:dyDescent="0.2">
      <c r="A83" s="300"/>
      <c r="B83" s="293"/>
      <c r="C83" s="138"/>
      <c r="D83" s="138"/>
      <c r="E83" s="293"/>
    </row>
    <row r="84" spans="1:5" ht="13.5" customHeight="1" x14ac:dyDescent="0.2">
      <c r="A84" s="300"/>
      <c r="B84" s="293"/>
      <c r="C84" s="138"/>
      <c r="D84" s="138"/>
      <c r="E84" s="293"/>
    </row>
    <row r="85" spans="1:5" ht="13.5" customHeight="1" x14ac:dyDescent="0.2">
      <c r="A85" s="300"/>
      <c r="B85" s="293"/>
      <c r="C85" s="138"/>
      <c r="D85" s="138"/>
      <c r="E85" s="293"/>
    </row>
    <row r="86" spans="1:5" ht="13.5" customHeight="1" x14ac:dyDescent="0.2">
      <c r="A86" s="300"/>
      <c r="B86" s="293"/>
      <c r="C86" s="138"/>
      <c r="D86" s="138"/>
      <c r="E86" s="293"/>
    </row>
    <row r="87" spans="1:5" ht="13.5" customHeight="1" x14ac:dyDescent="0.2">
      <c r="A87" s="300"/>
      <c r="B87" s="293"/>
      <c r="C87" s="138"/>
      <c r="D87" s="138"/>
      <c r="E87" s="293"/>
    </row>
  </sheetData>
  <autoFilter ref="A1:E56">
    <filterColumn colId="0" showButton="0"/>
    <filterColumn colId="1" showButton="0"/>
    <filterColumn colId="2" showButton="0"/>
    <filterColumn colId="3" showButton="0"/>
  </autoFilter>
  <mergeCells count="2">
    <mergeCell ref="A1:E1"/>
    <mergeCell ref="A2:E2"/>
  </mergeCells>
  <pageMargins left="1.4566929133858268" right="0.70866141732283472" top="0.74803149606299213" bottom="0.74803149606299213" header="0" footer="0"/>
  <pageSetup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01"/>
  <sheetViews>
    <sheetView zoomScaleNormal="100" workbookViewId="0">
      <pane xSplit="2" ySplit="5" topLeftCell="C42" activePane="bottomRight" state="frozen"/>
      <selection pane="topRight" activeCell="C1" sqref="C1"/>
      <selection pane="bottomLeft" activeCell="A6" sqref="A6"/>
      <selection pane="bottomRight" activeCell="C54" sqref="C54"/>
    </sheetView>
  </sheetViews>
  <sheetFormatPr defaultColWidth="14.42578125" defaultRowHeight="15" customHeight="1" x14ac:dyDescent="0.2"/>
  <cols>
    <col min="1" max="1" width="4.42578125" style="83" customWidth="1"/>
    <col min="2" max="2" width="24.140625" style="83" customWidth="1"/>
    <col min="3" max="4" width="10.85546875" style="83" customWidth="1"/>
    <col min="5" max="5" width="10.42578125" style="83" customWidth="1"/>
    <col min="6" max="6" width="10.5703125" style="83" customWidth="1"/>
    <col min="7" max="8" width="9.140625" style="83" customWidth="1"/>
    <col min="9" max="9" width="9.5703125" style="83" customWidth="1"/>
    <col min="10" max="10" width="10.85546875" style="83" customWidth="1"/>
    <col min="11" max="11" width="10" style="83" customWidth="1"/>
    <col min="12" max="12" width="9.85546875" style="83" customWidth="1"/>
    <col min="13" max="13" width="9" style="83" customWidth="1"/>
    <col min="14" max="16384" width="14.42578125" style="83"/>
  </cols>
  <sheetData>
    <row r="1" spans="1:13" ht="15" customHeight="1" x14ac:dyDescent="0.2">
      <c r="A1" s="386" t="s">
        <v>1019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</row>
    <row r="2" spans="1:13" ht="15" customHeight="1" x14ac:dyDescent="0.2">
      <c r="A2" s="85"/>
      <c r="B2" s="86" t="s">
        <v>76</v>
      </c>
      <c r="C2" s="144"/>
      <c r="D2" s="144"/>
      <c r="E2" s="144"/>
      <c r="F2" s="144"/>
      <c r="G2" s="144"/>
      <c r="H2" s="144" t="s">
        <v>77</v>
      </c>
      <c r="I2" s="144"/>
      <c r="J2" s="145" t="s">
        <v>78</v>
      </c>
      <c r="K2" s="144"/>
      <c r="L2" s="144"/>
      <c r="M2" s="152"/>
    </row>
    <row r="3" spans="1:13" ht="21.75" customHeight="1" x14ac:dyDescent="0.2">
      <c r="A3" s="391" t="s">
        <v>1</v>
      </c>
      <c r="B3" s="391" t="s">
        <v>79</v>
      </c>
      <c r="C3" s="371" t="s">
        <v>1020</v>
      </c>
      <c r="D3" s="392"/>
      <c r="E3" s="392"/>
      <c r="F3" s="392"/>
      <c r="G3" s="392"/>
      <c r="H3" s="392"/>
      <c r="I3" s="392"/>
      <c r="J3" s="392"/>
      <c r="K3" s="392"/>
      <c r="L3" s="385"/>
      <c r="M3" s="388" t="s">
        <v>966</v>
      </c>
    </row>
    <row r="4" spans="1:13" ht="24.75" customHeight="1" x14ac:dyDescent="0.2">
      <c r="A4" s="389"/>
      <c r="B4" s="389"/>
      <c r="C4" s="371" t="s">
        <v>80</v>
      </c>
      <c r="D4" s="385"/>
      <c r="E4" s="371" t="s">
        <v>81</v>
      </c>
      <c r="F4" s="385"/>
      <c r="G4" s="371" t="s">
        <v>82</v>
      </c>
      <c r="H4" s="385"/>
      <c r="I4" s="371" t="s">
        <v>83</v>
      </c>
      <c r="J4" s="385"/>
      <c r="K4" s="371" t="s">
        <v>84</v>
      </c>
      <c r="L4" s="385"/>
      <c r="M4" s="389"/>
    </row>
    <row r="5" spans="1:13" ht="21.75" customHeight="1" x14ac:dyDescent="0.2">
      <c r="A5" s="390"/>
      <c r="B5" s="390"/>
      <c r="C5" s="153" t="s">
        <v>85</v>
      </c>
      <c r="D5" s="153" t="s">
        <v>86</v>
      </c>
      <c r="E5" s="153" t="s">
        <v>85</v>
      </c>
      <c r="F5" s="153" t="s">
        <v>86</v>
      </c>
      <c r="G5" s="153" t="s">
        <v>85</v>
      </c>
      <c r="H5" s="153" t="s">
        <v>86</v>
      </c>
      <c r="I5" s="153" t="s">
        <v>85</v>
      </c>
      <c r="J5" s="153" t="s">
        <v>86</v>
      </c>
      <c r="K5" s="153" t="s">
        <v>85</v>
      </c>
      <c r="L5" s="153" t="s">
        <v>86</v>
      </c>
      <c r="M5" s="390"/>
    </row>
    <row r="6" spans="1:13" ht="13.5" customHeight="1" x14ac:dyDescent="0.2">
      <c r="A6" s="132">
        <v>1</v>
      </c>
      <c r="B6" s="121" t="s">
        <v>7</v>
      </c>
      <c r="C6" s="130">
        <v>114944</v>
      </c>
      <c r="D6" s="130">
        <v>241309.88000000006</v>
      </c>
      <c r="E6" s="130">
        <v>89799</v>
      </c>
      <c r="F6" s="130">
        <v>184576.77</v>
      </c>
      <c r="G6" s="130">
        <v>1347</v>
      </c>
      <c r="H6" s="130">
        <v>36823.339999999982</v>
      </c>
      <c r="I6" s="130">
        <v>2795</v>
      </c>
      <c r="J6" s="130">
        <v>105068.80999999998</v>
      </c>
      <c r="K6" s="130">
        <f t="shared" ref="K6:L6" si="0">C6+G6+I6</f>
        <v>119086</v>
      </c>
      <c r="L6" s="130">
        <f t="shared" si="0"/>
        <v>383202.03</v>
      </c>
      <c r="M6" s="154">
        <f>L6*100/'CD Ratio_3(i)'!F6</f>
        <v>20.516907247456828</v>
      </c>
    </row>
    <row r="7" spans="1:13" ht="13.5" customHeight="1" x14ac:dyDescent="0.2">
      <c r="A7" s="132">
        <v>2</v>
      </c>
      <c r="B7" s="121" t="s">
        <v>8</v>
      </c>
      <c r="C7" s="130">
        <v>559982</v>
      </c>
      <c r="D7" s="130">
        <v>1188850.0300000007</v>
      </c>
      <c r="E7" s="130">
        <v>382947</v>
      </c>
      <c r="F7" s="130">
        <v>915132.06</v>
      </c>
      <c r="G7" s="130">
        <v>826</v>
      </c>
      <c r="H7" s="130">
        <v>52127.529999999984</v>
      </c>
      <c r="I7" s="130">
        <v>15317</v>
      </c>
      <c r="J7" s="130">
        <v>76455.86</v>
      </c>
      <c r="K7" s="130">
        <f t="shared" ref="K7:K17" si="1">C7+G7+I7</f>
        <v>576125</v>
      </c>
      <c r="L7" s="130">
        <f t="shared" ref="L7:L17" si="2">D7+H7+J7</f>
        <v>1317433.4200000009</v>
      </c>
      <c r="M7" s="154">
        <f>L7*100/'CD Ratio_3(i)'!F7</f>
        <v>42.303709345862941</v>
      </c>
    </row>
    <row r="8" spans="1:13" ht="13.5" customHeight="1" x14ac:dyDescent="0.2">
      <c r="A8" s="132">
        <v>3</v>
      </c>
      <c r="B8" s="121" t="s">
        <v>9</v>
      </c>
      <c r="C8" s="130">
        <v>46790</v>
      </c>
      <c r="D8" s="130">
        <v>85466.939999999988</v>
      </c>
      <c r="E8" s="130">
        <v>40119</v>
      </c>
      <c r="F8" s="130">
        <v>71301.589999999982</v>
      </c>
      <c r="G8" s="130">
        <v>247</v>
      </c>
      <c r="H8" s="130">
        <v>20003.54</v>
      </c>
      <c r="I8" s="130">
        <v>8938</v>
      </c>
      <c r="J8" s="130">
        <v>38981.14</v>
      </c>
      <c r="K8" s="130">
        <f t="shared" si="1"/>
        <v>55975</v>
      </c>
      <c r="L8" s="130">
        <f t="shared" si="2"/>
        <v>144451.62</v>
      </c>
      <c r="M8" s="154">
        <f>L8*100/'CD Ratio_3(i)'!F8</f>
        <v>17.860740312397358</v>
      </c>
    </row>
    <row r="9" spans="1:13" ht="13.5" customHeight="1" x14ac:dyDescent="0.2">
      <c r="A9" s="132">
        <v>4</v>
      </c>
      <c r="B9" s="121" t="s">
        <v>10</v>
      </c>
      <c r="C9" s="130">
        <v>154408</v>
      </c>
      <c r="D9" s="130">
        <v>360398.2699999999</v>
      </c>
      <c r="E9" s="130">
        <v>146274</v>
      </c>
      <c r="F9" s="130">
        <v>313279.91999999969</v>
      </c>
      <c r="G9" s="130">
        <v>442</v>
      </c>
      <c r="H9" s="130">
        <v>20724.269999999997</v>
      </c>
      <c r="I9" s="130">
        <v>1407</v>
      </c>
      <c r="J9" s="130">
        <v>22742.750000000004</v>
      </c>
      <c r="K9" s="130">
        <f t="shared" si="1"/>
        <v>156257</v>
      </c>
      <c r="L9" s="130">
        <f t="shared" si="2"/>
        <v>403865.28999999992</v>
      </c>
      <c r="M9" s="154">
        <f>L9*100/'CD Ratio_3(i)'!F9</f>
        <v>20.718474513973298</v>
      </c>
    </row>
    <row r="10" spans="1:13" ht="13.5" customHeight="1" x14ac:dyDescent="0.2">
      <c r="A10" s="132">
        <v>5</v>
      </c>
      <c r="B10" s="121" t="s">
        <v>11</v>
      </c>
      <c r="C10" s="130">
        <v>319713</v>
      </c>
      <c r="D10" s="130">
        <v>641547.99999999977</v>
      </c>
      <c r="E10" s="130">
        <v>273443</v>
      </c>
      <c r="F10" s="130">
        <v>545688.49999999977</v>
      </c>
      <c r="G10" s="130">
        <v>872</v>
      </c>
      <c r="H10" s="130">
        <v>53260.380000000012</v>
      </c>
      <c r="I10" s="130">
        <v>932</v>
      </c>
      <c r="J10" s="130">
        <v>42082.370000000032</v>
      </c>
      <c r="K10" s="130">
        <f t="shared" si="1"/>
        <v>321517</v>
      </c>
      <c r="L10" s="130">
        <f t="shared" si="2"/>
        <v>736890.74999999977</v>
      </c>
      <c r="M10" s="154">
        <f>L10*100/'CD Ratio_3(i)'!F10</f>
        <v>35.651378208433279</v>
      </c>
    </row>
    <row r="11" spans="1:13" ht="13.5" customHeight="1" x14ac:dyDescent="0.2">
      <c r="A11" s="132">
        <v>6</v>
      </c>
      <c r="B11" s="121" t="s">
        <v>12</v>
      </c>
      <c r="C11" s="130">
        <v>95222</v>
      </c>
      <c r="D11" s="130">
        <v>196478.52000000014</v>
      </c>
      <c r="E11" s="130">
        <v>82884</v>
      </c>
      <c r="F11" s="130">
        <v>172769.58000000005</v>
      </c>
      <c r="G11" s="130">
        <v>139</v>
      </c>
      <c r="H11" s="130">
        <v>7366.2000000000007</v>
      </c>
      <c r="I11" s="130">
        <v>208</v>
      </c>
      <c r="J11" s="130">
        <v>18168.170000000006</v>
      </c>
      <c r="K11" s="130">
        <f t="shared" si="1"/>
        <v>95569</v>
      </c>
      <c r="L11" s="130">
        <f t="shared" si="2"/>
        <v>222012.89000000016</v>
      </c>
      <c r="M11" s="154">
        <f>L11*100/'CD Ratio_3(i)'!F11</f>
        <v>20.158626467311858</v>
      </c>
    </row>
    <row r="12" spans="1:13" ht="13.5" customHeight="1" x14ac:dyDescent="0.2">
      <c r="A12" s="132">
        <v>7</v>
      </c>
      <c r="B12" s="121" t="s">
        <v>13</v>
      </c>
      <c r="C12" s="130">
        <v>7215</v>
      </c>
      <c r="D12" s="130">
        <v>16959.190000000002</v>
      </c>
      <c r="E12" s="130">
        <v>3914</v>
      </c>
      <c r="F12" s="130">
        <v>9847.2700000000023</v>
      </c>
      <c r="G12" s="130">
        <v>19</v>
      </c>
      <c r="H12" s="130">
        <v>508.76000000000005</v>
      </c>
      <c r="I12" s="130">
        <v>202</v>
      </c>
      <c r="J12" s="130">
        <v>1418.89</v>
      </c>
      <c r="K12" s="130">
        <f t="shared" si="1"/>
        <v>7436</v>
      </c>
      <c r="L12" s="130">
        <f t="shared" si="2"/>
        <v>18886.84</v>
      </c>
      <c r="M12" s="154">
        <f>L12*100/'CD Ratio_3(i)'!F12</f>
        <v>12.11767519081474</v>
      </c>
    </row>
    <row r="13" spans="1:13" ht="13.5" customHeight="1" x14ac:dyDescent="0.2">
      <c r="A13" s="132">
        <v>8</v>
      </c>
      <c r="B13" s="121" t="s">
        <v>971</v>
      </c>
      <c r="C13" s="130">
        <v>4927</v>
      </c>
      <c r="D13" s="130">
        <v>9477.739999999998</v>
      </c>
      <c r="E13" s="130">
        <v>757</v>
      </c>
      <c r="F13" s="130">
        <v>2094.8199999999993</v>
      </c>
      <c r="G13" s="130">
        <v>216</v>
      </c>
      <c r="H13" s="130">
        <v>4409.8099999999995</v>
      </c>
      <c r="I13" s="130">
        <v>8332</v>
      </c>
      <c r="J13" s="130">
        <v>27687.230000000007</v>
      </c>
      <c r="K13" s="130">
        <f t="shared" si="1"/>
        <v>13475</v>
      </c>
      <c r="L13" s="130">
        <f t="shared" si="2"/>
        <v>41574.780000000006</v>
      </c>
      <c r="M13" s="154">
        <f>L13*100/'CD Ratio_3(i)'!F13</f>
        <v>38.714437353562971</v>
      </c>
    </row>
    <row r="14" spans="1:13" ht="13.5" customHeight="1" x14ac:dyDescent="0.2">
      <c r="A14" s="132">
        <v>9</v>
      </c>
      <c r="B14" s="121" t="s">
        <v>14</v>
      </c>
      <c r="C14" s="130">
        <v>203426</v>
      </c>
      <c r="D14" s="130">
        <v>378003.97</v>
      </c>
      <c r="E14" s="130">
        <v>177363</v>
      </c>
      <c r="F14" s="130">
        <v>340391.01999999984</v>
      </c>
      <c r="G14" s="130">
        <v>756</v>
      </c>
      <c r="H14" s="130">
        <v>35829.490000000005</v>
      </c>
      <c r="I14" s="130">
        <v>2621</v>
      </c>
      <c r="J14" s="130">
        <v>92624.910000000018</v>
      </c>
      <c r="K14" s="130">
        <f t="shared" si="1"/>
        <v>206803</v>
      </c>
      <c r="L14" s="130">
        <f t="shared" si="2"/>
        <v>506458.37</v>
      </c>
      <c r="M14" s="154">
        <f>L14*100/'CD Ratio_3(i)'!F14</f>
        <v>15.738439543520009</v>
      </c>
    </row>
    <row r="15" spans="1:13" ht="13.5" customHeight="1" x14ac:dyDescent="0.2">
      <c r="A15" s="132">
        <v>10</v>
      </c>
      <c r="B15" s="121" t="s">
        <v>15</v>
      </c>
      <c r="C15" s="130">
        <v>607324</v>
      </c>
      <c r="D15" s="130">
        <v>1463904.6600000001</v>
      </c>
      <c r="E15" s="130">
        <v>590059</v>
      </c>
      <c r="F15" s="130">
        <v>1345400.8899999994</v>
      </c>
      <c r="G15" s="130">
        <v>41</v>
      </c>
      <c r="H15" s="130">
        <v>13258.690000000002</v>
      </c>
      <c r="I15" s="130">
        <v>8249</v>
      </c>
      <c r="J15" s="130">
        <v>152049.27999999997</v>
      </c>
      <c r="K15" s="130">
        <f t="shared" si="1"/>
        <v>615614</v>
      </c>
      <c r="L15" s="130">
        <f t="shared" si="2"/>
        <v>1629212.6300000001</v>
      </c>
      <c r="M15" s="154">
        <f>L15*100/'CD Ratio_3(i)'!F15</f>
        <v>18.081985865228557</v>
      </c>
    </row>
    <row r="16" spans="1:13" ht="13.5" customHeight="1" x14ac:dyDescent="0.2">
      <c r="A16" s="132">
        <v>11</v>
      </c>
      <c r="B16" s="121" t="s">
        <v>16</v>
      </c>
      <c r="C16" s="130">
        <v>55225</v>
      </c>
      <c r="D16" s="130">
        <v>101548.86999999998</v>
      </c>
      <c r="E16" s="130">
        <v>8944</v>
      </c>
      <c r="F16" s="130">
        <v>33979.979999999996</v>
      </c>
      <c r="G16" s="130">
        <v>191</v>
      </c>
      <c r="H16" s="130">
        <v>3835.5400000000004</v>
      </c>
      <c r="I16" s="130">
        <v>36448</v>
      </c>
      <c r="J16" s="130">
        <v>90125.350000000064</v>
      </c>
      <c r="K16" s="130">
        <f t="shared" si="1"/>
        <v>91864</v>
      </c>
      <c r="L16" s="130">
        <f t="shared" si="2"/>
        <v>195509.76000000004</v>
      </c>
      <c r="M16" s="154">
        <f>L16*100/'CD Ratio_3(i)'!F16</f>
        <v>25.129848959152419</v>
      </c>
    </row>
    <row r="17" spans="1:13" ht="13.5" customHeight="1" x14ac:dyDescent="0.2">
      <c r="A17" s="132">
        <v>12</v>
      </c>
      <c r="B17" s="121" t="s">
        <v>17</v>
      </c>
      <c r="C17" s="130">
        <v>211154</v>
      </c>
      <c r="D17" s="130">
        <v>540197.95000000019</v>
      </c>
      <c r="E17" s="130">
        <v>178391</v>
      </c>
      <c r="F17" s="130">
        <v>465546.78</v>
      </c>
      <c r="G17" s="130">
        <v>1056</v>
      </c>
      <c r="H17" s="130">
        <v>17249.959999999995</v>
      </c>
      <c r="I17" s="130">
        <v>11055</v>
      </c>
      <c r="J17" s="130">
        <v>114864.44000000002</v>
      </c>
      <c r="K17" s="130">
        <f t="shared" si="1"/>
        <v>223265</v>
      </c>
      <c r="L17" s="130">
        <f t="shared" si="2"/>
        <v>672312.35000000021</v>
      </c>
      <c r="M17" s="154">
        <f>L17*100/'CD Ratio_3(i)'!F17</f>
        <v>35.404547877352037</v>
      </c>
    </row>
    <row r="18" spans="1:13" s="157" customFormat="1" ht="13.5" customHeight="1" x14ac:dyDescent="0.2">
      <c r="A18" s="136"/>
      <c r="B18" s="122" t="s">
        <v>18</v>
      </c>
      <c r="C18" s="137">
        <f t="shared" ref="C18:L18" si="3">SUM(C6:C17)</f>
        <v>2380330</v>
      </c>
      <c r="D18" s="137">
        <f t="shared" si="3"/>
        <v>5224144.0200000005</v>
      </c>
      <c r="E18" s="137">
        <f t="shared" si="3"/>
        <v>1974894</v>
      </c>
      <c r="F18" s="137">
        <f t="shared" si="3"/>
        <v>4400009.1799999988</v>
      </c>
      <c r="G18" s="137">
        <f t="shared" si="3"/>
        <v>6152</v>
      </c>
      <c r="H18" s="137">
        <f t="shared" si="3"/>
        <v>265397.51</v>
      </c>
      <c r="I18" s="137">
        <f t="shared" si="3"/>
        <v>96504</v>
      </c>
      <c r="J18" s="137">
        <f t="shared" si="3"/>
        <v>782269.20000000019</v>
      </c>
      <c r="K18" s="137">
        <f t="shared" si="3"/>
        <v>2482986</v>
      </c>
      <c r="L18" s="137">
        <f t="shared" si="3"/>
        <v>6271810.7300000004</v>
      </c>
      <c r="M18" s="155">
        <f>L18*100/'CD Ratio_3(i)'!F18</f>
        <v>24.051489656037752</v>
      </c>
    </row>
    <row r="19" spans="1:13" ht="13.5" customHeight="1" x14ac:dyDescent="0.2">
      <c r="A19" s="132">
        <v>13</v>
      </c>
      <c r="B19" s="121" t="s">
        <v>19</v>
      </c>
      <c r="C19" s="130">
        <v>111503</v>
      </c>
      <c r="D19" s="130">
        <v>386180.74</v>
      </c>
      <c r="E19" s="130">
        <v>59016</v>
      </c>
      <c r="F19" s="130">
        <v>296719.01000000036</v>
      </c>
      <c r="G19" s="130">
        <v>135</v>
      </c>
      <c r="H19" s="130">
        <v>7585.23</v>
      </c>
      <c r="I19" s="130">
        <v>1244</v>
      </c>
      <c r="J19" s="130">
        <v>157407.03000000006</v>
      </c>
      <c r="K19" s="130">
        <f t="shared" ref="K19:L49" si="4">C19+G19+I19</f>
        <v>112882</v>
      </c>
      <c r="L19" s="130">
        <f t="shared" si="4"/>
        <v>551173</v>
      </c>
      <c r="M19" s="154">
        <f>L19*100/'CD Ratio_3(i)'!F19</f>
        <v>30.132006685981288</v>
      </c>
    </row>
    <row r="20" spans="1:13" ht="13.5" customHeight="1" x14ac:dyDescent="0.2">
      <c r="A20" s="132">
        <v>14</v>
      </c>
      <c r="B20" s="121" t="s">
        <v>20</v>
      </c>
      <c r="C20" s="130">
        <v>1235</v>
      </c>
      <c r="D20" s="130">
        <v>12700.830000000002</v>
      </c>
      <c r="E20" s="130">
        <v>19826</v>
      </c>
      <c r="F20" s="130">
        <v>7604.5400000000009</v>
      </c>
      <c r="G20" s="130">
        <v>18297</v>
      </c>
      <c r="H20" s="130">
        <v>5964.5499999999984</v>
      </c>
      <c r="I20" s="130">
        <v>120902</v>
      </c>
      <c r="J20" s="130">
        <v>57026.570000000007</v>
      </c>
      <c r="K20" s="130">
        <f t="shared" si="4"/>
        <v>140434</v>
      </c>
      <c r="L20" s="130">
        <f t="shared" si="4"/>
        <v>75691.950000000012</v>
      </c>
      <c r="M20" s="154">
        <f>L20*100/'CD Ratio_3(i)'!F20</f>
        <v>9.4871190515030506</v>
      </c>
    </row>
    <row r="21" spans="1:13" ht="13.5" customHeight="1" x14ac:dyDescent="0.2">
      <c r="A21" s="132">
        <v>15</v>
      </c>
      <c r="B21" s="121" t="s">
        <v>21</v>
      </c>
      <c r="C21" s="130">
        <v>858</v>
      </c>
      <c r="D21" s="130">
        <v>1340.31</v>
      </c>
      <c r="E21" s="130">
        <v>3</v>
      </c>
      <c r="F21" s="130">
        <v>1.0899999999999999</v>
      </c>
      <c r="G21" s="130">
        <v>0</v>
      </c>
      <c r="H21" s="130">
        <v>0</v>
      </c>
      <c r="I21" s="130">
        <v>25</v>
      </c>
      <c r="J21" s="130">
        <v>37.93</v>
      </c>
      <c r="K21" s="130">
        <f t="shared" si="4"/>
        <v>883</v>
      </c>
      <c r="L21" s="130">
        <f t="shared" si="4"/>
        <v>1378.24</v>
      </c>
      <c r="M21" s="154">
        <f>L21*100/'CD Ratio_3(i)'!F21</f>
        <v>61.329251361646072</v>
      </c>
    </row>
    <row r="22" spans="1:13" ht="13.5" customHeight="1" x14ac:dyDescent="0.2">
      <c r="A22" s="132">
        <v>16</v>
      </c>
      <c r="B22" s="121" t="s">
        <v>22</v>
      </c>
      <c r="C22" s="130">
        <v>12</v>
      </c>
      <c r="D22" s="130">
        <v>8.35</v>
      </c>
      <c r="E22" s="130">
        <v>0</v>
      </c>
      <c r="F22" s="130">
        <v>0</v>
      </c>
      <c r="G22" s="130">
        <v>14</v>
      </c>
      <c r="H22" s="130">
        <v>512.71</v>
      </c>
      <c r="I22" s="130">
        <v>77</v>
      </c>
      <c r="J22" s="130">
        <v>1704.6100000000001</v>
      </c>
      <c r="K22" s="130">
        <f t="shared" si="4"/>
        <v>103</v>
      </c>
      <c r="L22" s="130">
        <f t="shared" si="4"/>
        <v>2225.67</v>
      </c>
      <c r="M22" s="154">
        <f>L22*100/'CD Ratio_3(i)'!F22</f>
        <v>14.529664560445122</v>
      </c>
    </row>
    <row r="23" spans="1:13" ht="12.75" customHeight="1" x14ac:dyDescent="0.2">
      <c r="A23" s="132">
        <v>17</v>
      </c>
      <c r="B23" s="121" t="s">
        <v>23</v>
      </c>
      <c r="C23" s="130">
        <v>26481</v>
      </c>
      <c r="D23" s="130">
        <v>60976.210000000006</v>
      </c>
      <c r="E23" s="130">
        <v>47734</v>
      </c>
      <c r="F23" s="130">
        <v>23327.08</v>
      </c>
      <c r="G23" s="130">
        <v>20</v>
      </c>
      <c r="H23" s="130">
        <v>355.19999999999993</v>
      </c>
      <c r="I23" s="130">
        <v>1710</v>
      </c>
      <c r="J23" s="130">
        <v>27319.800000000003</v>
      </c>
      <c r="K23" s="130">
        <f t="shared" ref="K23:K40" si="5">C23+G23+I23</f>
        <v>28211</v>
      </c>
      <c r="L23" s="130">
        <f t="shared" si="4"/>
        <v>88651.21</v>
      </c>
      <c r="M23" s="154">
        <f>L23*100/'CD Ratio_3(i)'!F23</f>
        <v>48.989241136895181</v>
      </c>
    </row>
    <row r="24" spans="1:13" ht="13.5" customHeight="1" x14ac:dyDescent="0.2">
      <c r="A24" s="132">
        <v>18</v>
      </c>
      <c r="B24" s="121" t="s">
        <v>24</v>
      </c>
      <c r="C24" s="130">
        <v>13</v>
      </c>
      <c r="D24" s="130">
        <v>61.17</v>
      </c>
      <c r="E24" s="130">
        <v>0</v>
      </c>
      <c r="F24" s="130">
        <v>0</v>
      </c>
      <c r="G24" s="130">
        <v>0</v>
      </c>
      <c r="H24" s="130">
        <v>0</v>
      </c>
      <c r="I24" s="130">
        <v>8</v>
      </c>
      <c r="J24" s="130">
        <v>62.38</v>
      </c>
      <c r="K24" s="130">
        <f t="shared" si="5"/>
        <v>21</v>
      </c>
      <c r="L24" s="130">
        <f t="shared" si="4"/>
        <v>123.55000000000001</v>
      </c>
      <c r="M24" s="154">
        <f>L24*100/'CD Ratio_3(i)'!F24</f>
        <v>15.246122141737727</v>
      </c>
    </row>
    <row r="25" spans="1:13" ht="13.5" customHeight="1" x14ac:dyDescent="0.2">
      <c r="A25" s="132">
        <v>19</v>
      </c>
      <c r="B25" s="121" t="s">
        <v>25</v>
      </c>
      <c r="C25" s="130">
        <v>8697</v>
      </c>
      <c r="D25" s="130">
        <v>18868.900000000001</v>
      </c>
      <c r="E25" s="130">
        <v>8220</v>
      </c>
      <c r="F25" s="130">
        <v>17120.04</v>
      </c>
      <c r="G25" s="130">
        <v>6</v>
      </c>
      <c r="H25" s="130">
        <v>1493.1899999999998</v>
      </c>
      <c r="I25" s="130">
        <v>14</v>
      </c>
      <c r="J25" s="130">
        <v>2365.12</v>
      </c>
      <c r="K25" s="130">
        <f t="shared" si="5"/>
        <v>8717</v>
      </c>
      <c r="L25" s="130">
        <f t="shared" si="4"/>
        <v>22727.21</v>
      </c>
      <c r="M25" s="154">
        <f>L25*100/'CD Ratio_3(i)'!F25</f>
        <v>35.978650785358546</v>
      </c>
    </row>
    <row r="26" spans="1:13" ht="13.5" customHeight="1" x14ac:dyDescent="0.2">
      <c r="A26" s="132">
        <v>20</v>
      </c>
      <c r="B26" s="121" t="s">
        <v>26</v>
      </c>
      <c r="C26" s="130">
        <v>400970</v>
      </c>
      <c r="D26" s="130">
        <v>806860.92999999959</v>
      </c>
      <c r="E26" s="130">
        <v>66218</v>
      </c>
      <c r="F26" s="130">
        <v>388799.86</v>
      </c>
      <c r="G26" s="130">
        <v>282</v>
      </c>
      <c r="H26" s="130">
        <v>12729.280000000002</v>
      </c>
      <c r="I26" s="130">
        <v>1555</v>
      </c>
      <c r="J26" s="130">
        <v>175197.11000000004</v>
      </c>
      <c r="K26" s="130">
        <f t="shared" si="5"/>
        <v>402807</v>
      </c>
      <c r="L26" s="130">
        <f t="shared" si="4"/>
        <v>994787.3199999996</v>
      </c>
      <c r="M26" s="154">
        <f>L26*100/'CD Ratio_3(i)'!F26</f>
        <v>18.023735025048499</v>
      </c>
    </row>
    <row r="27" spans="1:13" ht="13.5" customHeight="1" x14ac:dyDescent="0.2">
      <c r="A27" s="132">
        <v>21</v>
      </c>
      <c r="B27" s="121" t="s">
        <v>27</v>
      </c>
      <c r="C27" s="130">
        <v>167172</v>
      </c>
      <c r="D27" s="130">
        <v>640501.1100000001</v>
      </c>
      <c r="E27" s="130">
        <v>102382</v>
      </c>
      <c r="F27" s="130">
        <v>499671.20999999996</v>
      </c>
      <c r="G27" s="130">
        <v>20</v>
      </c>
      <c r="H27" s="130">
        <v>62.359999999999992</v>
      </c>
      <c r="I27" s="130">
        <v>193</v>
      </c>
      <c r="J27" s="130">
        <v>23838.12</v>
      </c>
      <c r="K27" s="130">
        <f t="shared" si="5"/>
        <v>167385</v>
      </c>
      <c r="L27" s="130">
        <f t="shared" si="4"/>
        <v>664401.59000000008</v>
      </c>
      <c r="M27" s="154">
        <f>L27*100/'CD Ratio_3(i)'!F27</f>
        <v>20.468278715563873</v>
      </c>
    </row>
    <row r="28" spans="1:13" ht="13.5" customHeight="1" x14ac:dyDescent="0.2">
      <c r="A28" s="132">
        <v>22</v>
      </c>
      <c r="B28" s="121" t="s">
        <v>28</v>
      </c>
      <c r="C28" s="130">
        <v>31496</v>
      </c>
      <c r="D28" s="130">
        <v>67062.610000000015</v>
      </c>
      <c r="E28" s="130">
        <v>27367</v>
      </c>
      <c r="F28" s="130">
        <v>62822.02</v>
      </c>
      <c r="G28" s="130">
        <v>48</v>
      </c>
      <c r="H28" s="130">
        <v>3082.17</v>
      </c>
      <c r="I28" s="130">
        <v>1246</v>
      </c>
      <c r="J28" s="130">
        <v>5196.1900000000014</v>
      </c>
      <c r="K28" s="130">
        <f t="shared" si="5"/>
        <v>32790</v>
      </c>
      <c r="L28" s="130">
        <f t="shared" si="4"/>
        <v>75340.970000000016</v>
      </c>
      <c r="M28" s="154">
        <f>L28*100/'CD Ratio_3(i)'!F28</f>
        <v>20.309883205387752</v>
      </c>
    </row>
    <row r="29" spans="1:13" ht="13.5" customHeight="1" x14ac:dyDescent="0.2">
      <c r="A29" s="132">
        <v>23</v>
      </c>
      <c r="B29" s="121" t="s">
        <v>29</v>
      </c>
      <c r="C29" s="130">
        <v>218142</v>
      </c>
      <c r="D29" s="130">
        <v>171263.71999999994</v>
      </c>
      <c r="E29" s="130">
        <v>6005</v>
      </c>
      <c r="F29" s="130">
        <v>60872.989999999991</v>
      </c>
      <c r="G29" s="130">
        <v>40</v>
      </c>
      <c r="H29" s="130">
        <v>64.53</v>
      </c>
      <c r="I29" s="130">
        <v>55</v>
      </c>
      <c r="J29" s="130">
        <v>3504.2599999999998</v>
      </c>
      <c r="K29" s="130">
        <f t="shared" si="5"/>
        <v>218237</v>
      </c>
      <c r="L29" s="130">
        <f t="shared" si="4"/>
        <v>174832.50999999995</v>
      </c>
      <c r="M29" s="154">
        <f>L29*100/'CD Ratio_3(i)'!F29</f>
        <v>25.932205114434378</v>
      </c>
    </row>
    <row r="30" spans="1:13" ht="13.5" customHeight="1" x14ac:dyDescent="0.2">
      <c r="A30" s="132">
        <v>24</v>
      </c>
      <c r="B30" s="121" t="s">
        <v>30</v>
      </c>
      <c r="C30" s="130">
        <v>657055</v>
      </c>
      <c r="D30" s="130">
        <v>403396.16000000009</v>
      </c>
      <c r="E30" s="130">
        <v>15066</v>
      </c>
      <c r="F30" s="130">
        <v>113275.99000000002</v>
      </c>
      <c r="G30" s="130">
        <v>5</v>
      </c>
      <c r="H30" s="130">
        <v>317.39999999999998</v>
      </c>
      <c r="I30" s="130">
        <v>1</v>
      </c>
      <c r="J30" s="130">
        <v>3.83</v>
      </c>
      <c r="K30" s="130">
        <f t="shared" si="5"/>
        <v>657061</v>
      </c>
      <c r="L30" s="130">
        <f t="shared" si="4"/>
        <v>403717.39000000013</v>
      </c>
      <c r="M30" s="154">
        <f>L30*100/'CD Ratio_3(i)'!F30</f>
        <v>42.499256900341969</v>
      </c>
    </row>
    <row r="31" spans="1:13" ht="13.5" customHeight="1" x14ac:dyDescent="0.2">
      <c r="A31" s="132">
        <v>25</v>
      </c>
      <c r="B31" s="121" t="s">
        <v>31</v>
      </c>
      <c r="C31" s="130">
        <v>0</v>
      </c>
      <c r="D31" s="130">
        <v>0</v>
      </c>
      <c r="E31" s="130">
        <v>1</v>
      </c>
      <c r="F31" s="130">
        <v>60.85</v>
      </c>
      <c r="G31" s="130">
        <v>0</v>
      </c>
      <c r="H31" s="130">
        <v>0</v>
      </c>
      <c r="I31" s="130">
        <v>187</v>
      </c>
      <c r="J31" s="130">
        <v>983.38</v>
      </c>
      <c r="K31" s="130">
        <f t="shared" si="5"/>
        <v>187</v>
      </c>
      <c r="L31" s="130">
        <f t="shared" si="4"/>
        <v>983.38</v>
      </c>
      <c r="M31" s="154">
        <f>L31*100/'CD Ratio_3(i)'!F31</f>
        <v>20.571426180674099</v>
      </c>
    </row>
    <row r="32" spans="1:13" ht="13.5" customHeight="1" x14ac:dyDescent="0.2">
      <c r="A32" s="132">
        <v>26</v>
      </c>
      <c r="B32" s="121" t="s">
        <v>32</v>
      </c>
      <c r="C32" s="130">
        <v>428</v>
      </c>
      <c r="D32" s="130">
        <v>2536.25</v>
      </c>
      <c r="E32" s="130">
        <v>141</v>
      </c>
      <c r="F32" s="130">
        <v>301.60000000000002</v>
      </c>
      <c r="G32" s="130">
        <v>45</v>
      </c>
      <c r="H32" s="130">
        <v>4304.49</v>
      </c>
      <c r="I32" s="130">
        <v>293</v>
      </c>
      <c r="J32" s="130">
        <v>2811.4900000000002</v>
      </c>
      <c r="K32" s="130">
        <f t="shared" si="5"/>
        <v>766</v>
      </c>
      <c r="L32" s="130">
        <f t="shared" si="4"/>
        <v>9652.23</v>
      </c>
      <c r="M32" s="154">
        <f>L32*100/'CD Ratio_3(i)'!F32</f>
        <v>28.385664110782621</v>
      </c>
    </row>
    <row r="33" spans="1:13" ht="13.5" customHeight="1" x14ac:dyDescent="0.2">
      <c r="A33" s="132">
        <v>27</v>
      </c>
      <c r="B33" s="121" t="s">
        <v>33</v>
      </c>
      <c r="C33" s="130">
        <v>3</v>
      </c>
      <c r="D33" s="130">
        <v>60.04</v>
      </c>
      <c r="E33" s="130">
        <v>1</v>
      </c>
      <c r="F33" s="130">
        <v>37.36</v>
      </c>
      <c r="G33" s="130">
        <v>0</v>
      </c>
      <c r="H33" s="130">
        <v>0</v>
      </c>
      <c r="I33" s="130">
        <v>43</v>
      </c>
      <c r="J33" s="130">
        <v>1372.52</v>
      </c>
      <c r="K33" s="130">
        <f t="shared" si="5"/>
        <v>46</v>
      </c>
      <c r="L33" s="130">
        <f t="shared" si="4"/>
        <v>1432.56</v>
      </c>
      <c r="M33" s="154">
        <f>L33*100/'CD Ratio_3(i)'!F33</f>
        <v>9.7104475972986766</v>
      </c>
    </row>
    <row r="34" spans="1:13" ht="13.5" customHeight="1" x14ac:dyDescent="0.2">
      <c r="A34" s="132">
        <v>28</v>
      </c>
      <c r="B34" s="121" t="s">
        <v>34</v>
      </c>
      <c r="C34" s="130">
        <v>331993</v>
      </c>
      <c r="D34" s="130">
        <v>292639.83999999997</v>
      </c>
      <c r="E34" s="130">
        <v>1419</v>
      </c>
      <c r="F34" s="130">
        <v>1136.48</v>
      </c>
      <c r="G34" s="130">
        <v>99</v>
      </c>
      <c r="H34" s="130">
        <v>5642.2800000000007</v>
      </c>
      <c r="I34" s="130">
        <v>659</v>
      </c>
      <c r="J34" s="130">
        <v>120791.22000000003</v>
      </c>
      <c r="K34" s="130">
        <f t="shared" si="5"/>
        <v>332751</v>
      </c>
      <c r="L34" s="130">
        <f t="shared" si="4"/>
        <v>419073.34</v>
      </c>
      <c r="M34" s="154">
        <f>L34*100/'CD Ratio_3(i)'!F34</f>
        <v>39.974501685088235</v>
      </c>
    </row>
    <row r="35" spans="1:13" ht="13.5" customHeight="1" x14ac:dyDescent="0.2">
      <c r="A35" s="132">
        <v>29</v>
      </c>
      <c r="B35" s="121" t="s">
        <v>35</v>
      </c>
      <c r="C35" s="130">
        <v>45</v>
      </c>
      <c r="D35" s="130">
        <v>624.23</v>
      </c>
      <c r="E35" s="130">
        <v>0</v>
      </c>
      <c r="F35" s="130">
        <v>0</v>
      </c>
      <c r="G35" s="130">
        <v>0</v>
      </c>
      <c r="H35" s="130">
        <v>0</v>
      </c>
      <c r="I35" s="130">
        <v>9</v>
      </c>
      <c r="J35" s="130">
        <v>72.45</v>
      </c>
      <c r="K35" s="130">
        <f t="shared" si="5"/>
        <v>54</v>
      </c>
      <c r="L35" s="130">
        <f t="shared" si="4"/>
        <v>696.68000000000006</v>
      </c>
      <c r="M35" s="154">
        <f>L35*100/'CD Ratio_3(i)'!F35</f>
        <v>15.638299782714094</v>
      </c>
    </row>
    <row r="36" spans="1:13" ht="13.5" customHeight="1" x14ac:dyDescent="0.2">
      <c r="A36" s="132">
        <v>30</v>
      </c>
      <c r="B36" s="121" t="s">
        <v>36</v>
      </c>
      <c r="C36" s="130">
        <v>6073</v>
      </c>
      <c r="D36" s="130">
        <v>28341.84</v>
      </c>
      <c r="E36" s="130">
        <v>107533</v>
      </c>
      <c r="F36" s="130">
        <v>41987.229999999996</v>
      </c>
      <c r="G36" s="130">
        <v>1</v>
      </c>
      <c r="H36" s="130">
        <v>4.34</v>
      </c>
      <c r="I36" s="130">
        <v>126</v>
      </c>
      <c r="J36" s="130">
        <v>2292.4699999999998</v>
      </c>
      <c r="K36" s="130">
        <f t="shared" si="5"/>
        <v>6200</v>
      </c>
      <c r="L36" s="130">
        <f t="shared" si="4"/>
        <v>30638.65</v>
      </c>
      <c r="M36" s="154">
        <f>L36*100/'CD Ratio_3(i)'!F36</f>
        <v>32.303269795849943</v>
      </c>
    </row>
    <row r="37" spans="1:13" ht="13.5" customHeight="1" x14ac:dyDescent="0.2">
      <c r="A37" s="132">
        <v>31</v>
      </c>
      <c r="B37" s="121" t="s">
        <v>37</v>
      </c>
      <c r="C37" s="130">
        <v>919</v>
      </c>
      <c r="D37" s="130">
        <v>1970.1399999999999</v>
      </c>
      <c r="E37" s="130">
        <v>0</v>
      </c>
      <c r="F37" s="130">
        <v>0</v>
      </c>
      <c r="G37" s="130">
        <v>3</v>
      </c>
      <c r="H37" s="130">
        <v>61.86</v>
      </c>
      <c r="I37" s="130">
        <v>58</v>
      </c>
      <c r="J37" s="130">
        <v>681.20999999999992</v>
      </c>
      <c r="K37" s="130">
        <f t="shared" si="5"/>
        <v>980</v>
      </c>
      <c r="L37" s="130">
        <f t="shared" si="4"/>
        <v>2713.2099999999996</v>
      </c>
      <c r="M37" s="154">
        <f>L37*100/'CD Ratio_3(i)'!F37</f>
        <v>20.595281290183493</v>
      </c>
    </row>
    <row r="38" spans="1:13" ht="13.5" customHeight="1" x14ac:dyDescent="0.2">
      <c r="A38" s="132">
        <v>32</v>
      </c>
      <c r="B38" s="121" t="s">
        <v>38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30">
        <v>0</v>
      </c>
      <c r="I38" s="130">
        <v>0</v>
      </c>
      <c r="J38" s="130">
        <v>0</v>
      </c>
      <c r="K38" s="130">
        <f t="shared" si="5"/>
        <v>0</v>
      </c>
      <c r="L38" s="130">
        <f t="shared" si="4"/>
        <v>0</v>
      </c>
      <c r="M38" s="154">
        <v>0</v>
      </c>
    </row>
    <row r="39" spans="1:13" ht="13.5" customHeight="1" x14ac:dyDescent="0.2">
      <c r="A39" s="132">
        <v>33</v>
      </c>
      <c r="B39" s="121" t="s">
        <v>39</v>
      </c>
      <c r="C39" s="130">
        <v>429</v>
      </c>
      <c r="D39" s="130">
        <v>737.85</v>
      </c>
      <c r="E39" s="130">
        <v>3</v>
      </c>
      <c r="F39" s="130">
        <v>13.48</v>
      </c>
      <c r="G39" s="130">
        <v>0</v>
      </c>
      <c r="H39" s="130">
        <v>0</v>
      </c>
      <c r="I39" s="130">
        <v>158</v>
      </c>
      <c r="J39" s="130">
        <v>1380.9699999999998</v>
      </c>
      <c r="K39" s="130">
        <f t="shared" si="5"/>
        <v>587</v>
      </c>
      <c r="L39" s="130">
        <f t="shared" si="4"/>
        <v>2118.8199999999997</v>
      </c>
      <c r="M39" s="154">
        <f>L39*100/'CD Ratio_3(i)'!F39</f>
        <v>32.209233388565437</v>
      </c>
    </row>
    <row r="40" spans="1:13" ht="13.5" customHeight="1" x14ac:dyDescent="0.2">
      <c r="A40" s="132">
        <v>34</v>
      </c>
      <c r="B40" s="121" t="s">
        <v>40</v>
      </c>
      <c r="C40" s="130">
        <v>72044</v>
      </c>
      <c r="D40" s="130">
        <v>78749.439999999988</v>
      </c>
      <c r="E40" s="130">
        <v>4940</v>
      </c>
      <c r="F40" s="130">
        <v>44927.060000000005</v>
      </c>
      <c r="G40" s="130">
        <v>17</v>
      </c>
      <c r="H40" s="130">
        <v>1656.47</v>
      </c>
      <c r="I40" s="130">
        <v>153</v>
      </c>
      <c r="J40" s="130">
        <v>23782.190000000002</v>
      </c>
      <c r="K40" s="130">
        <f t="shared" si="5"/>
        <v>72214</v>
      </c>
      <c r="L40" s="130">
        <f t="shared" si="4"/>
        <v>104188.09999999999</v>
      </c>
      <c r="M40" s="154">
        <f>L40*100/'CD Ratio_3(i)'!F40</f>
        <v>20.445452504243697</v>
      </c>
    </row>
    <row r="41" spans="1:13" s="157" customFormat="1" ht="13.5" customHeight="1" x14ac:dyDescent="0.2">
      <c r="A41" s="136"/>
      <c r="B41" s="122" t="s">
        <v>41</v>
      </c>
      <c r="C41" s="137">
        <f t="shared" ref="C41:L41" si="6">SUM(C19:C40)</f>
        <v>2035568</v>
      </c>
      <c r="D41" s="137">
        <f t="shared" si="6"/>
        <v>2974880.6699999995</v>
      </c>
      <c r="E41" s="137">
        <f t="shared" si="6"/>
        <v>465875</v>
      </c>
      <c r="F41" s="137">
        <f t="shared" si="6"/>
        <v>1558677.8900000006</v>
      </c>
      <c r="G41" s="137">
        <f t="shared" si="6"/>
        <v>19032</v>
      </c>
      <c r="H41" s="137">
        <f t="shared" si="6"/>
        <v>43836.06</v>
      </c>
      <c r="I41" s="137">
        <f t="shared" si="6"/>
        <v>128716</v>
      </c>
      <c r="J41" s="137">
        <f t="shared" si="6"/>
        <v>607830.85000000009</v>
      </c>
      <c r="K41" s="137">
        <f t="shared" si="6"/>
        <v>2183316</v>
      </c>
      <c r="L41" s="137">
        <f t="shared" si="6"/>
        <v>3626547.5799999991</v>
      </c>
      <c r="M41" s="155">
        <f>L41*100/'CD Ratio_3(i)'!F41</f>
        <v>23.57889094613304</v>
      </c>
    </row>
    <row r="42" spans="1:13" s="157" customFormat="1" ht="13.5" customHeight="1" x14ac:dyDescent="0.2">
      <c r="A42" s="136"/>
      <c r="B42" s="122" t="s">
        <v>42</v>
      </c>
      <c r="C42" s="137">
        <f t="shared" ref="C42:L42" si="7">C41+C18</f>
        <v>4415898</v>
      </c>
      <c r="D42" s="137">
        <f t="shared" si="7"/>
        <v>8199024.6899999995</v>
      </c>
      <c r="E42" s="137">
        <f t="shared" si="7"/>
        <v>2440769</v>
      </c>
      <c r="F42" s="137">
        <f t="shared" si="7"/>
        <v>5958687.0699999994</v>
      </c>
      <c r="G42" s="137">
        <f t="shared" si="7"/>
        <v>25184</v>
      </c>
      <c r="H42" s="137">
        <f t="shared" si="7"/>
        <v>309233.57</v>
      </c>
      <c r="I42" s="137">
        <f t="shared" si="7"/>
        <v>225220</v>
      </c>
      <c r="J42" s="137">
        <f t="shared" si="7"/>
        <v>1390100.0500000003</v>
      </c>
      <c r="K42" s="137">
        <f t="shared" si="7"/>
        <v>4666302</v>
      </c>
      <c r="L42" s="137">
        <f t="shared" si="7"/>
        <v>9898358.3099999987</v>
      </c>
      <c r="M42" s="155">
        <f>L42*100/'CD Ratio_3(i)'!F42</f>
        <v>23.876156606792545</v>
      </c>
    </row>
    <row r="43" spans="1:13" ht="13.5" customHeight="1" x14ac:dyDescent="0.2">
      <c r="A43" s="132">
        <v>35</v>
      </c>
      <c r="B43" s="121" t="s">
        <v>43</v>
      </c>
      <c r="C43" s="130">
        <v>190811</v>
      </c>
      <c r="D43" s="130">
        <v>228955.6700000001</v>
      </c>
      <c r="E43" s="130">
        <v>181770</v>
      </c>
      <c r="F43" s="130">
        <v>222552.84000000005</v>
      </c>
      <c r="G43" s="130">
        <v>126</v>
      </c>
      <c r="H43" s="130">
        <v>6998.87</v>
      </c>
      <c r="I43" s="130">
        <v>385</v>
      </c>
      <c r="J43" s="130">
        <v>478.85</v>
      </c>
      <c r="K43" s="130">
        <f t="shared" si="4"/>
        <v>191322</v>
      </c>
      <c r="L43" s="130">
        <f t="shared" ref="L43:L46" si="8">D43+H43+J43</f>
        <v>236433.3900000001</v>
      </c>
      <c r="M43" s="154">
        <f>L43*100/'CD Ratio_3(i)'!F43</f>
        <v>56.53200861804882</v>
      </c>
    </row>
    <row r="44" spans="1:13" ht="13.5" customHeight="1" x14ac:dyDescent="0.2">
      <c r="A44" s="132">
        <v>36</v>
      </c>
      <c r="B44" s="121" t="s">
        <v>44</v>
      </c>
      <c r="C44" s="130">
        <v>463443</v>
      </c>
      <c r="D44" s="130">
        <v>766366.88000000059</v>
      </c>
      <c r="E44" s="130">
        <v>372063</v>
      </c>
      <c r="F44" s="130">
        <v>656697.82999999996</v>
      </c>
      <c r="G44" s="130">
        <v>224</v>
      </c>
      <c r="H44" s="130">
        <v>14894.059999999996</v>
      </c>
      <c r="I44" s="130">
        <v>360</v>
      </c>
      <c r="J44" s="130">
        <v>2191.2200000000003</v>
      </c>
      <c r="K44" s="130">
        <f t="shared" si="4"/>
        <v>464027</v>
      </c>
      <c r="L44" s="130">
        <f t="shared" si="8"/>
        <v>783452.1600000005</v>
      </c>
      <c r="M44" s="154">
        <f>L44*100/'CD Ratio_3(i)'!F44</f>
        <v>53.744481104588097</v>
      </c>
    </row>
    <row r="45" spans="1:13" s="157" customFormat="1" ht="13.5" customHeight="1" x14ac:dyDescent="0.2">
      <c r="A45" s="136"/>
      <c r="B45" s="122" t="s">
        <v>45</v>
      </c>
      <c r="C45" s="137">
        <f t="shared" ref="C45:L45" si="9">SUM(C43:C44)</f>
        <v>654254</v>
      </c>
      <c r="D45" s="137">
        <f t="shared" si="9"/>
        <v>995322.55000000075</v>
      </c>
      <c r="E45" s="137">
        <f t="shared" si="9"/>
        <v>553833</v>
      </c>
      <c r="F45" s="137">
        <f t="shared" si="9"/>
        <v>879250.67</v>
      </c>
      <c r="G45" s="137">
        <f t="shared" si="9"/>
        <v>350</v>
      </c>
      <c r="H45" s="137">
        <f t="shared" si="9"/>
        <v>21892.929999999997</v>
      </c>
      <c r="I45" s="137">
        <f t="shared" si="9"/>
        <v>745</v>
      </c>
      <c r="J45" s="137">
        <f t="shared" si="9"/>
        <v>2670.07</v>
      </c>
      <c r="K45" s="137">
        <f t="shared" si="9"/>
        <v>655349</v>
      </c>
      <c r="L45" s="137">
        <f t="shared" si="9"/>
        <v>1019885.5500000006</v>
      </c>
      <c r="M45" s="155">
        <f>L45*100/'CD Ratio_3(i)'!F45</f>
        <v>54.36593509216673</v>
      </c>
    </row>
    <row r="46" spans="1:13" ht="13.5" customHeight="1" x14ac:dyDescent="0.2">
      <c r="A46" s="132">
        <v>37</v>
      </c>
      <c r="B46" s="121" t="s">
        <v>46</v>
      </c>
      <c r="C46" s="130">
        <v>4055801</v>
      </c>
      <c r="D46" s="130">
        <v>3720045</v>
      </c>
      <c r="E46" s="130">
        <v>3982204</v>
      </c>
      <c r="F46" s="130">
        <v>3666947</v>
      </c>
      <c r="G46" s="130">
        <v>0</v>
      </c>
      <c r="H46" s="130">
        <v>0</v>
      </c>
      <c r="I46" s="130">
        <v>0</v>
      </c>
      <c r="J46" s="130">
        <v>0</v>
      </c>
      <c r="K46" s="130">
        <f t="shared" si="4"/>
        <v>4055801</v>
      </c>
      <c r="L46" s="130">
        <f t="shared" si="8"/>
        <v>3720045</v>
      </c>
      <c r="M46" s="154">
        <f>L46*100/'CD Ratio_3(i)'!F46</f>
        <v>87.059061135550024</v>
      </c>
    </row>
    <row r="47" spans="1:13" s="157" customFormat="1" ht="13.5" customHeight="1" x14ac:dyDescent="0.2">
      <c r="A47" s="136"/>
      <c r="B47" s="122" t="s">
        <v>47</v>
      </c>
      <c r="C47" s="137">
        <f t="shared" ref="C47:M47" si="10">C46</f>
        <v>4055801</v>
      </c>
      <c r="D47" s="137">
        <f t="shared" si="10"/>
        <v>3720045</v>
      </c>
      <c r="E47" s="137">
        <f t="shared" si="10"/>
        <v>3982204</v>
      </c>
      <c r="F47" s="137">
        <f t="shared" si="10"/>
        <v>3666947</v>
      </c>
      <c r="G47" s="137">
        <f t="shared" si="10"/>
        <v>0</v>
      </c>
      <c r="H47" s="137">
        <f t="shared" si="10"/>
        <v>0</v>
      </c>
      <c r="I47" s="137">
        <f t="shared" si="10"/>
        <v>0</v>
      </c>
      <c r="J47" s="137">
        <f t="shared" si="10"/>
        <v>0</v>
      </c>
      <c r="K47" s="137">
        <f t="shared" si="10"/>
        <v>4055801</v>
      </c>
      <c r="L47" s="137">
        <f t="shared" si="10"/>
        <v>3720045</v>
      </c>
      <c r="M47" s="137">
        <f t="shared" si="10"/>
        <v>87.059061135550024</v>
      </c>
    </row>
    <row r="48" spans="1:13" ht="13.5" customHeight="1" x14ac:dyDescent="0.2">
      <c r="A48" s="132">
        <v>38</v>
      </c>
      <c r="B48" s="121" t="s">
        <v>48</v>
      </c>
      <c r="C48" s="130">
        <v>37954</v>
      </c>
      <c r="D48" s="130">
        <v>112932.30999999997</v>
      </c>
      <c r="E48" s="130">
        <v>3</v>
      </c>
      <c r="F48" s="130">
        <v>4.6500000000000004</v>
      </c>
      <c r="G48" s="130">
        <v>149</v>
      </c>
      <c r="H48" s="130">
        <v>6929.37</v>
      </c>
      <c r="I48" s="130">
        <v>3657</v>
      </c>
      <c r="J48" s="130">
        <v>48907.049999999996</v>
      </c>
      <c r="K48" s="130">
        <f t="shared" si="4"/>
        <v>41760</v>
      </c>
      <c r="L48" s="130">
        <f t="shared" si="4"/>
        <v>168768.72999999995</v>
      </c>
      <c r="M48" s="154">
        <f>L48*100/'CD Ratio_3(i)'!F48</f>
        <v>16.580483591416552</v>
      </c>
    </row>
    <row r="49" spans="1:13" ht="13.5" customHeight="1" x14ac:dyDescent="0.2">
      <c r="A49" s="132">
        <v>39</v>
      </c>
      <c r="B49" s="121" t="s">
        <v>49</v>
      </c>
      <c r="C49" s="130">
        <v>24273</v>
      </c>
      <c r="D49" s="130">
        <v>11815.619999999999</v>
      </c>
      <c r="E49" s="130">
        <v>0</v>
      </c>
      <c r="F49" s="130">
        <v>0</v>
      </c>
      <c r="G49" s="130">
        <v>0</v>
      </c>
      <c r="H49" s="130">
        <v>0</v>
      </c>
      <c r="I49" s="130">
        <v>5292</v>
      </c>
      <c r="J49" s="130">
        <v>27413.599999999999</v>
      </c>
      <c r="K49" s="130">
        <f t="shared" si="4"/>
        <v>29565</v>
      </c>
      <c r="L49" s="130">
        <f t="shared" si="4"/>
        <v>39229.22</v>
      </c>
      <c r="M49" s="154">
        <f>L49*100/'CD Ratio_3(i)'!F49</f>
        <v>46.404831592535949</v>
      </c>
    </row>
    <row r="50" spans="1:13" ht="13.5" customHeight="1" x14ac:dyDescent="0.2">
      <c r="A50" s="132">
        <v>40</v>
      </c>
      <c r="B50" s="121" t="s">
        <v>50</v>
      </c>
      <c r="C50" s="130">
        <v>244186</v>
      </c>
      <c r="D50" s="130">
        <v>69659</v>
      </c>
      <c r="E50" s="130">
        <v>300</v>
      </c>
      <c r="F50" s="130">
        <v>1484.41</v>
      </c>
      <c r="G50" s="130">
        <v>0</v>
      </c>
      <c r="H50" s="130">
        <v>0</v>
      </c>
      <c r="I50" s="130">
        <v>0</v>
      </c>
      <c r="J50" s="130">
        <v>0</v>
      </c>
      <c r="K50" s="130">
        <f t="shared" ref="K50:L56" si="11">C50+G50+I50</f>
        <v>244186</v>
      </c>
      <c r="L50" s="130">
        <f t="shared" si="11"/>
        <v>69659</v>
      </c>
      <c r="M50" s="154">
        <f>L50*100/'CD Ratio_3(i)'!F50</f>
        <v>69.230016204588267</v>
      </c>
    </row>
    <row r="51" spans="1:13" ht="13.5" customHeight="1" x14ac:dyDescent="0.2">
      <c r="A51" s="132">
        <v>41</v>
      </c>
      <c r="B51" s="121" t="s">
        <v>51</v>
      </c>
      <c r="C51" s="130">
        <v>182331</v>
      </c>
      <c r="D51" s="130">
        <v>35904.05999999999</v>
      </c>
      <c r="E51" s="130">
        <v>0</v>
      </c>
      <c r="F51" s="130">
        <v>0</v>
      </c>
      <c r="G51" s="130">
        <v>0</v>
      </c>
      <c r="H51" s="130">
        <v>0</v>
      </c>
      <c r="I51" s="130">
        <v>0</v>
      </c>
      <c r="J51" s="130">
        <v>0</v>
      </c>
      <c r="K51" s="130">
        <f t="shared" si="11"/>
        <v>182331</v>
      </c>
      <c r="L51" s="130">
        <f t="shared" si="11"/>
        <v>35904.05999999999</v>
      </c>
      <c r="M51" s="154">
        <f>L51*100/'CD Ratio_3(i)'!F51</f>
        <v>64.533700576639561</v>
      </c>
    </row>
    <row r="52" spans="1:13" ht="13.5" customHeight="1" x14ac:dyDescent="0.2">
      <c r="A52" s="132">
        <v>42</v>
      </c>
      <c r="B52" s="121" t="s">
        <v>52</v>
      </c>
      <c r="C52" s="130">
        <v>178721</v>
      </c>
      <c r="D52" s="130">
        <v>57738.270000000004</v>
      </c>
      <c r="E52" s="130">
        <v>0</v>
      </c>
      <c r="F52" s="130">
        <v>0</v>
      </c>
      <c r="G52" s="130">
        <v>0</v>
      </c>
      <c r="H52" s="130">
        <v>0</v>
      </c>
      <c r="I52" s="130">
        <v>0</v>
      </c>
      <c r="J52" s="130">
        <v>0</v>
      </c>
      <c r="K52" s="130">
        <f t="shared" si="11"/>
        <v>178721</v>
      </c>
      <c r="L52" s="130">
        <f t="shared" si="11"/>
        <v>57738.270000000004</v>
      </c>
      <c r="M52" s="154">
        <f>L52*100/'CD Ratio_3(i)'!F52</f>
        <v>36.369257922707654</v>
      </c>
    </row>
    <row r="53" spans="1:13" ht="13.5" customHeight="1" x14ac:dyDescent="0.2">
      <c r="A53" s="132">
        <v>43</v>
      </c>
      <c r="B53" s="121" t="s">
        <v>1012</v>
      </c>
      <c r="C53" s="130">
        <v>24960</v>
      </c>
      <c r="D53" s="130">
        <v>8668.4700000000012</v>
      </c>
      <c r="E53" s="130">
        <v>0</v>
      </c>
      <c r="F53" s="130">
        <v>0</v>
      </c>
      <c r="G53" s="130">
        <v>0</v>
      </c>
      <c r="H53" s="130">
        <v>0</v>
      </c>
      <c r="I53" s="130">
        <v>584</v>
      </c>
      <c r="J53" s="130">
        <v>8299.869999999999</v>
      </c>
      <c r="K53" s="130">
        <f t="shared" si="11"/>
        <v>25544</v>
      </c>
      <c r="L53" s="130">
        <f t="shared" si="11"/>
        <v>16968.34</v>
      </c>
      <c r="M53" s="154">
        <f>L53*100/'CD Ratio_3(i)'!F53</f>
        <v>38.131049710944211</v>
      </c>
    </row>
    <row r="54" spans="1:13" ht="13.5" customHeight="1" x14ac:dyDescent="0.2">
      <c r="A54" s="132">
        <v>44</v>
      </c>
      <c r="B54" s="121" t="s">
        <v>53</v>
      </c>
      <c r="C54" s="130">
        <v>58795</v>
      </c>
      <c r="D54" s="130">
        <v>20495.09</v>
      </c>
      <c r="E54" s="130"/>
      <c r="F54" s="130"/>
      <c r="G54" s="130">
        <v>96</v>
      </c>
      <c r="H54" s="130">
        <v>35.760000000000005</v>
      </c>
      <c r="I54" s="130">
        <v>2542</v>
      </c>
      <c r="J54" s="130">
        <v>747.05000000000007</v>
      </c>
      <c r="K54" s="130">
        <f t="shared" si="11"/>
        <v>61433</v>
      </c>
      <c r="L54" s="130">
        <f t="shared" si="11"/>
        <v>21277.899999999998</v>
      </c>
      <c r="M54" s="154">
        <f>L54*100/'CD Ratio_3(i)'!F54</f>
        <v>44.540376654520117</v>
      </c>
    </row>
    <row r="55" spans="1:13" ht="13.5" customHeight="1" x14ac:dyDescent="0.2">
      <c r="A55" s="132">
        <v>45</v>
      </c>
      <c r="B55" s="121" t="s">
        <v>54</v>
      </c>
      <c r="C55" s="130">
        <v>62648</v>
      </c>
      <c r="D55" s="130">
        <v>14388.82</v>
      </c>
      <c r="E55" s="130"/>
      <c r="F55" s="130"/>
      <c r="G55" s="130">
        <v>0</v>
      </c>
      <c r="H55" s="130">
        <v>0</v>
      </c>
      <c r="I55" s="130">
        <v>2990</v>
      </c>
      <c r="J55" s="130">
        <v>5724.13</v>
      </c>
      <c r="K55" s="130">
        <f t="shared" si="11"/>
        <v>65638</v>
      </c>
      <c r="L55" s="130">
        <f t="shared" si="11"/>
        <v>20112.95</v>
      </c>
      <c r="M55" s="154">
        <f>L55*100/'CD Ratio_3(i)'!F55</f>
        <v>51.657325108070225</v>
      </c>
    </row>
    <row r="56" spans="1:13" ht="13.5" customHeight="1" x14ac:dyDescent="0.2">
      <c r="A56" s="132">
        <v>46</v>
      </c>
      <c r="B56" s="121" t="s">
        <v>55</v>
      </c>
      <c r="C56" s="130">
        <v>57236</v>
      </c>
      <c r="D56" s="130">
        <v>17467.799999999992</v>
      </c>
      <c r="E56" s="130">
        <v>0</v>
      </c>
      <c r="F56" s="130">
        <v>0</v>
      </c>
      <c r="G56" s="130">
        <v>0</v>
      </c>
      <c r="H56" s="130">
        <v>0</v>
      </c>
      <c r="I56" s="130">
        <v>0</v>
      </c>
      <c r="J56" s="130">
        <v>0</v>
      </c>
      <c r="K56" s="130">
        <f t="shared" si="11"/>
        <v>57236</v>
      </c>
      <c r="L56" s="130">
        <f t="shared" si="11"/>
        <v>17467.799999999992</v>
      </c>
      <c r="M56" s="154">
        <f>L56*100/'CD Ratio_3(i)'!F56</f>
        <v>36.834181026847837</v>
      </c>
    </row>
    <row r="57" spans="1:13" s="157" customFormat="1" ht="13.5" customHeight="1" x14ac:dyDescent="0.2">
      <c r="A57" s="136"/>
      <c r="B57" s="122" t="s">
        <v>56</v>
      </c>
      <c r="C57" s="137">
        <f>SUM(C48:C56)</f>
        <v>871104</v>
      </c>
      <c r="D57" s="137">
        <f t="shared" ref="D57:J57" si="12">SUM(D48:D56)</f>
        <v>349069.44</v>
      </c>
      <c r="E57" s="137">
        <f t="shared" si="12"/>
        <v>303</v>
      </c>
      <c r="F57" s="137">
        <f t="shared" si="12"/>
        <v>1489.0600000000002</v>
      </c>
      <c r="G57" s="137">
        <f t="shared" si="12"/>
        <v>245</v>
      </c>
      <c r="H57" s="137">
        <f t="shared" si="12"/>
        <v>6965.13</v>
      </c>
      <c r="I57" s="137">
        <f t="shared" si="12"/>
        <v>15065</v>
      </c>
      <c r="J57" s="137">
        <f t="shared" si="12"/>
        <v>91091.7</v>
      </c>
      <c r="K57" s="137">
        <f>C57+G57+I57</f>
        <v>886414</v>
      </c>
      <c r="L57" s="137">
        <f>D57+H57+J57</f>
        <v>447126.27</v>
      </c>
      <c r="M57" s="155">
        <f>L57*100/'CD Ratio_3(i)'!F57</f>
        <v>28.014472587863967</v>
      </c>
    </row>
    <row r="58" spans="1:13" s="157" customFormat="1" ht="13.5" customHeight="1" x14ac:dyDescent="0.2">
      <c r="A58" s="136"/>
      <c r="B58" s="122" t="s">
        <v>6</v>
      </c>
      <c r="C58" s="137">
        <f>C57+C47+C45+C42</f>
        <v>9997057</v>
      </c>
      <c r="D58" s="137">
        <f t="shared" ref="D58:K58" si="13">D57+D47+D45+D42</f>
        <v>13263461.68</v>
      </c>
      <c r="E58" s="137">
        <f t="shared" si="13"/>
        <v>6977109</v>
      </c>
      <c r="F58" s="137">
        <f t="shared" si="13"/>
        <v>10506373.800000001</v>
      </c>
      <c r="G58" s="137">
        <f t="shared" si="13"/>
        <v>25779</v>
      </c>
      <c r="H58" s="137">
        <f t="shared" si="13"/>
        <v>338091.63</v>
      </c>
      <c r="I58" s="137">
        <f t="shared" si="13"/>
        <v>241030</v>
      </c>
      <c r="J58" s="137">
        <f t="shared" si="13"/>
        <v>1483861.8200000003</v>
      </c>
      <c r="K58" s="137">
        <f t="shared" si="13"/>
        <v>10263866</v>
      </c>
      <c r="L58" s="137">
        <f>L57+L47+L45+L42</f>
        <v>15085415.129999999</v>
      </c>
      <c r="M58" s="155">
        <f>L58*100/'CD Ratio_3(i)'!F60</f>
        <v>30.660094269921348</v>
      </c>
    </row>
    <row r="59" spans="1:13" ht="13.5" customHeight="1" x14ac:dyDescent="0.2">
      <c r="A59" s="85"/>
      <c r="B59" s="84"/>
      <c r="C59" s="144"/>
      <c r="D59" s="144"/>
      <c r="E59" s="144"/>
      <c r="F59" s="144" t="s">
        <v>1046</v>
      </c>
      <c r="G59" s="144"/>
      <c r="H59" s="144"/>
      <c r="I59" s="144"/>
      <c r="J59" s="144"/>
      <c r="K59" s="144"/>
      <c r="L59" s="144"/>
      <c r="M59" s="152"/>
    </row>
    <row r="60" spans="1:13" ht="13.5" customHeight="1" x14ac:dyDescent="0.2">
      <c r="A60" s="85"/>
      <c r="B60" s="84"/>
      <c r="C60" s="144"/>
      <c r="D60" s="144"/>
      <c r="E60" s="144"/>
      <c r="F60" s="144"/>
      <c r="G60" s="144"/>
      <c r="H60" s="144"/>
      <c r="I60" s="144"/>
      <c r="J60" s="144"/>
      <c r="K60" s="330"/>
      <c r="L60" s="330"/>
      <c r="M60" s="144"/>
    </row>
    <row r="61" spans="1:13" ht="13.5" customHeight="1" x14ac:dyDescent="0.2">
      <c r="A61" s="85"/>
      <c r="B61" s="84"/>
      <c r="C61" s="144"/>
      <c r="D61" s="144"/>
      <c r="E61" s="144"/>
      <c r="F61" s="144"/>
      <c r="G61" s="144"/>
      <c r="H61" s="144"/>
      <c r="I61" s="144"/>
      <c r="J61" s="144"/>
      <c r="K61" s="152"/>
      <c r="L61" s="152"/>
      <c r="M61" s="152"/>
    </row>
    <row r="62" spans="1:13" ht="13.5" customHeight="1" x14ac:dyDescent="0.2">
      <c r="A62" s="85"/>
      <c r="B62" s="84"/>
      <c r="C62" s="144"/>
      <c r="D62" s="144"/>
      <c r="E62" s="144"/>
      <c r="F62" s="144"/>
      <c r="G62" s="144"/>
      <c r="H62" s="144"/>
      <c r="I62" s="144"/>
      <c r="J62" s="144"/>
      <c r="K62" s="144"/>
      <c r="L62" s="152"/>
      <c r="M62" s="152"/>
    </row>
    <row r="63" spans="1:13" ht="13.5" customHeight="1" x14ac:dyDescent="0.2">
      <c r="A63" s="85"/>
      <c r="B63" s="8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52"/>
    </row>
    <row r="64" spans="1:13" ht="13.5" customHeight="1" x14ac:dyDescent="0.2">
      <c r="A64" s="85"/>
      <c r="B64" s="8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52"/>
    </row>
    <row r="65" spans="1:13" ht="13.5" customHeight="1" x14ac:dyDescent="0.2">
      <c r="A65" s="85"/>
      <c r="B65" s="8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52"/>
    </row>
    <row r="66" spans="1:13" ht="13.5" customHeight="1" x14ac:dyDescent="0.2">
      <c r="A66" s="85"/>
      <c r="B66" s="8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52"/>
    </row>
    <row r="67" spans="1:13" ht="13.5" customHeight="1" x14ac:dyDescent="0.2">
      <c r="A67" s="85"/>
      <c r="B67" s="8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52"/>
    </row>
    <row r="68" spans="1:13" ht="13.5" customHeight="1" x14ac:dyDescent="0.2">
      <c r="A68" s="85"/>
      <c r="B68" s="8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52"/>
    </row>
    <row r="69" spans="1:13" ht="13.5" customHeight="1" x14ac:dyDescent="0.2">
      <c r="A69" s="85"/>
      <c r="B69" s="8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52"/>
    </row>
    <row r="70" spans="1:13" ht="13.5" customHeight="1" x14ac:dyDescent="0.2">
      <c r="A70" s="85"/>
      <c r="B70" s="8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52"/>
    </row>
    <row r="71" spans="1:13" ht="13.5" customHeight="1" x14ac:dyDescent="0.2">
      <c r="A71" s="85"/>
      <c r="B71" s="8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52"/>
    </row>
    <row r="72" spans="1:13" ht="13.5" customHeight="1" x14ac:dyDescent="0.2">
      <c r="A72" s="85"/>
      <c r="B72" s="8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52"/>
    </row>
    <row r="73" spans="1:13" ht="13.5" customHeight="1" x14ac:dyDescent="0.2">
      <c r="A73" s="85"/>
      <c r="B73" s="8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52"/>
    </row>
    <row r="74" spans="1:13" ht="13.5" customHeight="1" x14ac:dyDescent="0.2">
      <c r="A74" s="85"/>
      <c r="B74" s="8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52"/>
    </row>
    <row r="75" spans="1:13" ht="13.5" customHeight="1" x14ac:dyDescent="0.2">
      <c r="A75" s="85"/>
      <c r="B75" s="8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52"/>
    </row>
    <row r="76" spans="1:13" ht="13.5" customHeight="1" x14ac:dyDescent="0.2">
      <c r="A76" s="85"/>
      <c r="B76" s="84"/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52"/>
    </row>
    <row r="77" spans="1:13" ht="13.5" customHeight="1" x14ac:dyDescent="0.2">
      <c r="A77" s="85"/>
      <c r="B77" s="84"/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152"/>
    </row>
    <row r="78" spans="1:13" ht="13.5" customHeight="1" x14ac:dyDescent="0.2">
      <c r="A78" s="85"/>
      <c r="B78" s="84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52"/>
    </row>
    <row r="79" spans="1:13" ht="13.5" customHeight="1" x14ac:dyDescent="0.2">
      <c r="A79" s="85"/>
      <c r="B79" s="84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52"/>
    </row>
    <row r="80" spans="1:13" ht="13.5" customHeight="1" x14ac:dyDescent="0.2">
      <c r="A80" s="85"/>
      <c r="B80" s="84"/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52"/>
    </row>
    <row r="81" spans="1:13" ht="13.5" customHeight="1" x14ac:dyDescent="0.2">
      <c r="A81" s="85"/>
      <c r="B81" s="84"/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52"/>
    </row>
    <row r="82" spans="1:13" ht="13.5" customHeight="1" x14ac:dyDescent="0.2">
      <c r="A82" s="85"/>
      <c r="B82" s="8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52"/>
    </row>
    <row r="83" spans="1:13" ht="13.5" customHeight="1" x14ac:dyDescent="0.2">
      <c r="A83" s="85"/>
      <c r="B83" s="8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52"/>
    </row>
    <row r="84" spans="1:13" ht="13.5" customHeight="1" x14ac:dyDescent="0.2">
      <c r="A84" s="85"/>
      <c r="B84" s="8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52"/>
    </row>
    <row r="85" spans="1:13" ht="13.5" customHeight="1" x14ac:dyDescent="0.2">
      <c r="A85" s="85"/>
      <c r="B85" s="84"/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52"/>
    </row>
    <row r="86" spans="1:13" ht="13.5" customHeight="1" x14ac:dyDescent="0.2">
      <c r="A86" s="85"/>
      <c r="B86" s="84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52"/>
    </row>
    <row r="87" spans="1:13" ht="13.5" customHeight="1" x14ac:dyDescent="0.2">
      <c r="A87" s="85"/>
      <c r="B87" s="84"/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52"/>
    </row>
    <row r="88" spans="1:13" ht="13.5" customHeight="1" x14ac:dyDescent="0.2">
      <c r="A88" s="85"/>
      <c r="B88" s="8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52"/>
    </row>
    <row r="89" spans="1:13" ht="13.5" customHeight="1" x14ac:dyDescent="0.2">
      <c r="A89" s="85"/>
      <c r="B89" s="8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52"/>
    </row>
    <row r="90" spans="1:13" ht="13.5" customHeight="1" x14ac:dyDescent="0.2">
      <c r="A90" s="85"/>
      <c r="B90" s="8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52"/>
    </row>
    <row r="91" spans="1:13" ht="13.5" customHeight="1" x14ac:dyDescent="0.2">
      <c r="A91" s="85"/>
      <c r="B91" s="8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52"/>
    </row>
    <row r="92" spans="1:13" ht="13.5" customHeight="1" x14ac:dyDescent="0.2">
      <c r="A92" s="85"/>
      <c r="B92" s="8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52"/>
    </row>
    <row r="93" spans="1:13" ht="13.5" customHeight="1" x14ac:dyDescent="0.2">
      <c r="A93" s="85"/>
      <c r="B93" s="84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52"/>
    </row>
    <row r="94" spans="1:13" ht="13.5" customHeight="1" x14ac:dyDescent="0.2">
      <c r="A94" s="85"/>
      <c r="B94" s="84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52"/>
    </row>
    <row r="95" spans="1:13" ht="13.5" customHeight="1" x14ac:dyDescent="0.2">
      <c r="A95" s="85"/>
      <c r="B95" s="8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52"/>
    </row>
    <row r="96" spans="1:13" ht="13.5" customHeight="1" x14ac:dyDescent="0.2">
      <c r="A96" s="85"/>
      <c r="B96" s="84"/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52"/>
    </row>
    <row r="97" spans="1:13" ht="13.5" customHeight="1" x14ac:dyDescent="0.2">
      <c r="A97" s="85"/>
      <c r="B97" s="84"/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52"/>
    </row>
    <row r="98" spans="1:13" ht="13.5" customHeight="1" x14ac:dyDescent="0.2">
      <c r="A98" s="85"/>
      <c r="B98" s="84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52"/>
    </row>
    <row r="99" spans="1:13" ht="13.5" customHeight="1" x14ac:dyDescent="0.2">
      <c r="A99" s="85"/>
      <c r="B99" s="84"/>
      <c r="C99" s="144"/>
      <c r="D99" s="144"/>
      <c r="E99" s="144"/>
      <c r="F99" s="144"/>
      <c r="G99" s="144"/>
      <c r="H99" s="144"/>
      <c r="I99" s="144"/>
      <c r="J99" s="144"/>
      <c r="K99" s="144"/>
      <c r="L99" s="144"/>
      <c r="M99" s="152"/>
    </row>
    <row r="100" spans="1:13" ht="13.5" customHeight="1" x14ac:dyDescent="0.2">
      <c r="A100" s="85"/>
      <c r="B100" s="84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52"/>
    </row>
    <row r="101" spans="1:13" ht="13.5" customHeight="1" x14ac:dyDescent="0.2">
      <c r="A101" s="85"/>
      <c r="B101" s="84"/>
      <c r="C101" s="144"/>
      <c r="D101" s="144"/>
      <c r="E101" s="144"/>
      <c r="F101" s="144"/>
      <c r="G101" s="144"/>
      <c r="H101" s="144"/>
      <c r="I101" s="144"/>
      <c r="J101" s="144"/>
      <c r="K101" s="144"/>
      <c r="L101" s="144"/>
      <c r="M101" s="152"/>
    </row>
  </sheetData>
  <mergeCells count="10">
    <mergeCell ref="I4:J4"/>
    <mergeCell ref="G4:H4"/>
    <mergeCell ref="K4:L4"/>
    <mergeCell ref="A1:M1"/>
    <mergeCell ref="M3:M5"/>
    <mergeCell ref="A3:A5"/>
    <mergeCell ref="B3:B5"/>
    <mergeCell ref="C3:L3"/>
    <mergeCell ref="C4:D4"/>
    <mergeCell ref="E4:F4"/>
  </mergeCells>
  <conditionalFormatting sqref="M6:M46 M48:M58">
    <cfRule type="cellIs" dxfId="8" priority="3" operator="greaterThan">
      <formula>100</formula>
    </cfRule>
    <cfRule type="cellIs" dxfId="7" priority="4" operator="greaterThan">
      <formula>100</formula>
    </cfRule>
  </conditionalFormatting>
  <pageMargins left="0.45" right="0.2" top="0.5" bottom="0.5" header="0" footer="0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00"/>
  <sheetViews>
    <sheetView zoomScaleNormal="100" workbookViewId="0">
      <pane xSplit="3" ySplit="5" topLeftCell="D51" activePane="bottomRight" state="frozen"/>
      <selection pane="topRight" activeCell="D1" sqref="D1"/>
      <selection pane="bottomLeft" activeCell="A6" sqref="A6"/>
      <selection pane="bottomRight" activeCell="N54" sqref="N54"/>
    </sheetView>
  </sheetViews>
  <sheetFormatPr defaultColWidth="14.42578125" defaultRowHeight="15" customHeight="1" x14ac:dyDescent="0.2"/>
  <cols>
    <col min="1" max="1" width="4.42578125" style="83" customWidth="1"/>
    <col min="2" max="2" width="25" style="83" customWidth="1"/>
    <col min="3" max="4" width="9.85546875" style="83" customWidth="1"/>
    <col min="5" max="5" width="7.85546875" style="83" customWidth="1"/>
    <col min="6" max="6" width="9.42578125" style="83" customWidth="1"/>
    <col min="7" max="7" width="7.85546875" style="83" customWidth="1"/>
    <col min="8" max="8" width="9.42578125" style="83" customWidth="1"/>
    <col min="9" max="9" width="8.140625" style="83" customWidth="1"/>
    <col min="10" max="10" width="7.140625" style="83" customWidth="1"/>
    <col min="11" max="11" width="7.85546875" style="83" customWidth="1"/>
    <col min="12" max="12" width="9.42578125" style="83" customWidth="1"/>
    <col min="13" max="13" width="9.140625" style="83" customWidth="1"/>
    <col min="14" max="14" width="9.42578125" style="83" customWidth="1"/>
    <col min="15" max="15" width="9" style="83" customWidth="1"/>
    <col min="16" max="16384" width="14.42578125" style="83"/>
  </cols>
  <sheetData>
    <row r="1" spans="1:15" ht="13.5" customHeight="1" x14ac:dyDescent="0.2">
      <c r="A1" s="386" t="s">
        <v>1023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</row>
    <row r="2" spans="1:15" ht="13.5" customHeight="1" x14ac:dyDescent="0.2">
      <c r="A2" s="85"/>
      <c r="B2" s="99" t="s">
        <v>967</v>
      </c>
      <c r="C2" s="144"/>
      <c r="D2" s="144"/>
      <c r="E2" s="144"/>
      <c r="F2" s="144"/>
      <c r="G2" s="144"/>
      <c r="H2" s="144"/>
      <c r="I2" s="144" t="s">
        <v>77</v>
      </c>
      <c r="J2" s="144"/>
      <c r="K2" s="144"/>
      <c r="L2" s="144" t="s">
        <v>87</v>
      </c>
      <c r="M2" s="144"/>
      <c r="N2" s="144"/>
      <c r="O2" s="152"/>
    </row>
    <row r="3" spans="1:15" ht="24.75" customHeight="1" x14ac:dyDescent="0.2">
      <c r="A3" s="394" t="s">
        <v>1</v>
      </c>
      <c r="B3" s="394" t="s">
        <v>79</v>
      </c>
      <c r="C3" s="371" t="s">
        <v>1020</v>
      </c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85"/>
      <c r="O3" s="393" t="s">
        <v>88</v>
      </c>
    </row>
    <row r="4" spans="1:15" ht="24.75" customHeight="1" x14ac:dyDescent="0.2">
      <c r="A4" s="389"/>
      <c r="B4" s="389"/>
      <c r="C4" s="371" t="s">
        <v>89</v>
      </c>
      <c r="D4" s="385"/>
      <c r="E4" s="371" t="s">
        <v>90</v>
      </c>
      <c r="F4" s="385"/>
      <c r="G4" s="371" t="s">
        <v>91</v>
      </c>
      <c r="H4" s="385"/>
      <c r="I4" s="371" t="s">
        <v>92</v>
      </c>
      <c r="J4" s="395"/>
      <c r="K4" s="371" t="s">
        <v>93</v>
      </c>
      <c r="L4" s="385"/>
      <c r="M4" s="371" t="s">
        <v>75</v>
      </c>
      <c r="N4" s="385"/>
      <c r="O4" s="389"/>
    </row>
    <row r="5" spans="1:15" ht="24.75" customHeight="1" x14ac:dyDescent="0.2">
      <c r="A5" s="390"/>
      <c r="B5" s="390"/>
      <c r="C5" s="153" t="s">
        <v>94</v>
      </c>
      <c r="D5" s="153" t="s">
        <v>95</v>
      </c>
      <c r="E5" s="153" t="s">
        <v>94</v>
      </c>
      <c r="F5" s="153" t="s">
        <v>95</v>
      </c>
      <c r="G5" s="153" t="s">
        <v>94</v>
      </c>
      <c r="H5" s="153" t="s">
        <v>95</v>
      </c>
      <c r="I5" s="153" t="s">
        <v>94</v>
      </c>
      <c r="J5" s="153" t="s">
        <v>95</v>
      </c>
      <c r="K5" s="153" t="s">
        <v>94</v>
      </c>
      <c r="L5" s="153" t="s">
        <v>95</v>
      </c>
      <c r="M5" s="153" t="s">
        <v>94</v>
      </c>
      <c r="N5" s="153" t="s">
        <v>95</v>
      </c>
      <c r="O5" s="390"/>
    </row>
    <row r="6" spans="1:15" ht="13.5" customHeight="1" x14ac:dyDescent="0.2">
      <c r="A6" s="162">
        <v>1</v>
      </c>
      <c r="B6" s="130" t="s">
        <v>7</v>
      </c>
      <c r="C6" s="130">
        <v>103363</v>
      </c>
      <c r="D6" s="130">
        <v>349770.13000000012</v>
      </c>
      <c r="E6" s="130">
        <v>1764</v>
      </c>
      <c r="F6" s="130">
        <v>138848.58000000002</v>
      </c>
      <c r="G6" s="130">
        <v>138</v>
      </c>
      <c r="H6" s="130">
        <v>46035.81</v>
      </c>
      <c r="I6" s="130">
        <v>0</v>
      </c>
      <c r="J6" s="130">
        <v>0</v>
      </c>
      <c r="K6" s="130">
        <v>0</v>
      </c>
      <c r="L6" s="130">
        <v>0</v>
      </c>
      <c r="M6" s="130">
        <f>C6+E6+G6+I6+K6</f>
        <v>105265</v>
      </c>
      <c r="N6" s="130">
        <f>D6+F6+H6+J6+L6</f>
        <v>534654.52000000014</v>
      </c>
      <c r="O6" s="154">
        <f>D6*100/'CD Ratio_3(i)'!F6</f>
        <v>18.726939716736155</v>
      </c>
    </row>
    <row r="7" spans="1:15" ht="13.5" customHeight="1" x14ac:dyDescent="0.2">
      <c r="A7" s="162">
        <v>2</v>
      </c>
      <c r="B7" s="130" t="s">
        <v>8</v>
      </c>
      <c r="C7" s="130">
        <v>194447</v>
      </c>
      <c r="D7" s="130">
        <v>327144.74000000011</v>
      </c>
      <c r="E7" s="130">
        <v>1344</v>
      </c>
      <c r="F7" s="130">
        <v>135996.77000000005</v>
      </c>
      <c r="G7" s="130">
        <v>133</v>
      </c>
      <c r="H7" s="130">
        <v>48855.210000000006</v>
      </c>
      <c r="I7" s="130">
        <v>0</v>
      </c>
      <c r="J7" s="130">
        <v>0</v>
      </c>
      <c r="K7" s="130">
        <v>0</v>
      </c>
      <c r="L7" s="130">
        <v>0</v>
      </c>
      <c r="M7" s="130">
        <f t="shared" ref="M7:M17" si="0">C7+E7+G7+I7+K7</f>
        <v>195924</v>
      </c>
      <c r="N7" s="130">
        <f t="shared" ref="N7:N17" si="1">D7+F7+H7+J7+L7</f>
        <v>511996.72000000015</v>
      </c>
      <c r="O7" s="154">
        <f>D7*100/'CD Ratio_3(i)'!F7</f>
        <v>10.504846609241094</v>
      </c>
    </row>
    <row r="8" spans="1:15" ht="13.5" customHeight="1" x14ac:dyDescent="0.2">
      <c r="A8" s="162">
        <v>3</v>
      </c>
      <c r="B8" s="130" t="s">
        <v>9</v>
      </c>
      <c r="C8" s="130">
        <v>25177</v>
      </c>
      <c r="D8" s="130">
        <v>120240.86000000006</v>
      </c>
      <c r="E8" s="130">
        <v>588</v>
      </c>
      <c r="F8" s="130">
        <v>73893.510000000009</v>
      </c>
      <c r="G8" s="130">
        <v>63</v>
      </c>
      <c r="H8" s="130">
        <v>41125.86</v>
      </c>
      <c r="I8" s="130">
        <v>0</v>
      </c>
      <c r="J8" s="130">
        <v>0</v>
      </c>
      <c r="K8" s="130">
        <v>0</v>
      </c>
      <c r="L8" s="130">
        <v>0</v>
      </c>
      <c r="M8" s="130">
        <f t="shared" si="0"/>
        <v>25828</v>
      </c>
      <c r="N8" s="130">
        <f t="shared" si="1"/>
        <v>235260.23000000004</v>
      </c>
      <c r="O8" s="154">
        <f>D8*100/'CD Ratio_3(i)'!F8</f>
        <v>14.867197580749373</v>
      </c>
    </row>
    <row r="9" spans="1:15" ht="13.5" customHeight="1" x14ac:dyDescent="0.2">
      <c r="A9" s="162">
        <v>4</v>
      </c>
      <c r="B9" s="130" t="s">
        <v>10</v>
      </c>
      <c r="C9" s="130">
        <v>73873</v>
      </c>
      <c r="D9" s="130">
        <v>242085.27</v>
      </c>
      <c r="E9" s="130">
        <v>3081</v>
      </c>
      <c r="F9" s="130">
        <v>77340.39</v>
      </c>
      <c r="G9" s="130">
        <v>154</v>
      </c>
      <c r="H9" s="130">
        <v>18313.070000000003</v>
      </c>
      <c r="I9" s="130">
        <v>0</v>
      </c>
      <c r="J9" s="130">
        <v>0</v>
      </c>
      <c r="K9" s="130">
        <v>2302</v>
      </c>
      <c r="L9" s="130">
        <v>2934.8500000000004</v>
      </c>
      <c r="M9" s="130">
        <f t="shared" si="0"/>
        <v>79410</v>
      </c>
      <c r="N9" s="130">
        <f t="shared" si="1"/>
        <v>340673.57999999996</v>
      </c>
      <c r="O9" s="154">
        <f>D9*100/'CD Ratio_3(i)'!F9</f>
        <v>12.41908532595942</v>
      </c>
    </row>
    <row r="10" spans="1:15" ht="13.5" customHeight="1" x14ac:dyDescent="0.2">
      <c r="A10" s="162">
        <v>5</v>
      </c>
      <c r="B10" s="130" t="s">
        <v>11</v>
      </c>
      <c r="C10" s="130">
        <v>122629</v>
      </c>
      <c r="D10" s="130">
        <v>321509.3</v>
      </c>
      <c r="E10" s="130">
        <v>2922</v>
      </c>
      <c r="F10" s="130">
        <v>158541.31999999989</v>
      </c>
      <c r="G10" s="130">
        <v>100</v>
      </c>
      <c r="H10" s="130">
        <v>29359.75</v>
      </c>
      <c r="I10" s="130">
        <v>0</v>
      </c>
      <c r="J10" s="130">
        <v>0</v>
      </c>
      <c r="K10" s="130">
        <v>5400</v>
      </c>
      <c r="L10" s="130">
        <v>24451.840000000004</v>
      </c>
      <c r="M10" s="130">
        <f t="shared" si="0"/>
        <v>131051</v>
      </c>
      <c r="N10" s="130">
        <f t="shared" si="1"/>
        <v>533862.20999999985</v>
      </c>
      <c r="O10" s="154">
        <f>D10*100/'CD Ratio_3(i)'!F10</f>
        <v>15.554883341701116</v>
      </c>
    </row>
    <row r="11" spans="1:15" ht="13.5" customHeight="1" x14ac:dyDescent="0.2">
      <c r="A11" s="162">
        <v>6</v>
      </c>
      <c r="B11" s="130" t="s">
        <v>12</v>
      </c>
      <c r="C11" s="130">
        <v>43020</v>
      </c>
      <c r="D11" s="130">
        <v>126442.67999999995</v>
      </c>
      <c r="E11" s="130">
        <v>4823</v>
      </c>
      <c r="F11" s="130">
        <v>65421.26</v>
      </c>
      <c r="G11" s="130">
        <v>84</v>
      </c>
      <c r="H11" s="130">
        <v>21589.49</v>
      </c>
      <c r="I11" s="130">
        <v>0</v>
      </c>
      <c r="J11" s="130">
        <v>0</v>
      </c>
      <c r="K11" s="130">
        <v>0</v>
      </c>
      <c r="L11" s="130">
        <v>0</v>
      </c>
      <c r="M11" s="130">
        <f t="shared" si="0"/>
        <v>47927</v>
      </c>
      <c r="N11" s="130">
        <f t="shared" si="1"/>
        <v>213453.42999999993</v>
      </c>
      <c r="O11" s="154">
        <f>D11*100/'CD Ratio_3(i)'!F11</f>
        <v>11.48091336339003</v>
      </c>
    </row>
    <row r="12" spans="1:15" ht="13.5" customHeight="1" x14ac:dyDescent="0.2">
      <c r="A12" s="162">
        <v>7</v>
      </c>
      <c r="B12" s="130" t="s">
        <v>13</v>
      </c>
      <c r="C12" s="130">
        <v>11603</v>
      </c>
      <c r="D12" s="130">
        <v>31985.700000000012</v>
      </c>
      <c r="E12" s="130">
        <v>48</v>
      </c>
      <c r="F12" s="130">
        <v>3550.5399999999995</v>
      </c>
      <c r="G12" s="130">
        <v>4</v>
      </c>
      <c r="H12" s="130">
        <v>818.48</v>
      </c>
      <c r="I12" s="130">
        <v>0</v>
      </c>
      <c r="J12" s="130">
        <v>0</v>
      </c>
      <c r="K12" s="130">
        <v>0</v>
      </c>
      <c r="L12" s="130">
        <v>0</v>
      </c>
      <c r="M12" s="130">
        <f t="shared" si="0"/>
        <v>11655</v>
      </c>
      <c r="N12" s="130">
        <f t="shared" si="1"/>
        <v>36354.720000000016</v>
      </c>
      <c r="O12" s="154">
        <f>D12*100/'CD Ratio_3(i)'!F12</f>
        <v>20.521819603006282</v>
      </c>
    </row>
    <row r="13" spans="1:15" ht="13.5" customHeight="1" x14ac:dyDescent="0.2">
      <c r="A13" s="162">
        <v>8</v>
      </c>
      <c r="B13" s="130" t="s">
        <v>971</v>
      </c>
      <c r="C13" s="130">
        <v>144</v>
      </c>
      <c r="D13" s="130">
        <v>13664.579999999998</v>
      </c>
      <c r="E13" s="130">
        <v>12</v>
      </c>
      <c r="F13" s="130">
        <v>12414.199999999999</v>
      </c>
      <c r="G13" s="130">
        <v>32</v>
      </c>
      <c r="H13" s="130">
        <v>18.12</v>
      </c>
      <c r="I13" s="130">
        <v>0</v>
      </c>
      <c r="J13" s="130">
        <v>0</v>
      </c>
      <c r="K13" s="130">
        <v>0</v>
      </c>
      <c r="L13" s="130">
        <v>0</v>
      </c>
      <c r="M13" s="130">
        <f t="shared" si="0"/>
        <v>188</v>
      </c>
      <c r="N13" s="130">
        <f t="shared" si="1"/>
        <v>26096.899999999998</v>
      </c>
      <c r="O13" s="154">
        <f>D13*100/'CD Ratio_3(i)'!F13</f>
        <v>12.72445762485693</v>
      </c>
    </row>
    <row r="14" spans="1:15" ht="13.5" customHeight="1" x14ac:dyDescent="0.2">
      <c r="A14" s="162">
        <v>9</v>
      </c>
      <c r="B14" s="130" t="s">
        <v>14</v>
      </c>
      <c r="C14" s="130">
        <v>87554</v>
      </c>
      <c r="D14" s="130">
        <v>240866.60999999996</v>
      </c>
      <c r="E14" s="130">
        <v>6358</v>
      </c>
      <c r="F14" s="130">
        <v>179649.71000000005</v>
      </c>
      <c r="G14" s="130">
        <v>523</v>
      </c>
      <c r="H14" s="130">
        <v>99667.909999999989</v>
      </c>
      <c r="I14" s="130">
        <v>0</v>
      </c>
      <c r="J14" s="130">
        <v>0</v>
      </c>
      <c r="K14" s="130">
        <v>0</v>
      </c>
      <c r="L14" s="130">
        <v>0</v>
      </c>
      <c r="M14" s="130">
        <f t="shared" si="0"/>
        <v>94435</v>
      </c>
      <c r="N14" s="130">
        <f t="shared" si="1"/>
        <v>520184.23</v>
      </c>
      <c r="O14" s="154">
        <f>D14*100/'CD Ratio_3(i)'!F14</f>
        <v>7.4850467562370655</v>
      </c>
    </row>
    <row r="15" spans="1:15" ht="13.5" customHeight="1" x14ac:dyDescent="0.2">
      <c r="A15" s="162">
        <v>10</v>
      </c>
      <c r="B15" s="130" t="s">
        <v>15</v>
      </c>
      <c r="C15" s="130">
        <v>47750</v>
      </c>
      <c r="D15" s="130">
        <v>510780.89000000013</v>
      </c>
      <c r="E15" s="130">
        <v>4406</v>
      </c>
      <c r="F15" s="130">
        <v>331865.92000000004</v>
      </c>
      <c r="G15" s="130">
        <v>571</v>
      </c>
      <c r="H15" s="130">
        <v>165890.35</v>
      </c>
      <c r="I15" s="130">
        <v>0</v>
      </c>
      <c r="J15" s="130">
        <v>0</v>
      </c>
      <c r="K15" s="130">
        <v>729</v>
      </c>
      <c r="L15" s="130">
        <v>26211.550000000007</v>
      </c>
      <c r="M15" s="130">
        <f t="shared" si="0"/>
        <v>53456</v>
      </c>
      <c r="N15" s="130">
        <f t="shared" si="1"/>
        <v>1034748.7100000002</v>
      </c>
      <c r="O15" s="154">
        <f>D15*100/'CD Ratio_3(i)'!F15</f>
        <v>5.6689548455126229</v>
      </c>
    </row>
    <row r="16" spans="1:15" ht="13.5" customHeight="1" x14ac:dyDescent="0.2">
      <c r="A16" s="162">
        <v>11</v>
      </c>
      <c r="B16" s="130" t="s">
        <v>16</v>
      </c>
      <c r="C16" s="130">
        <v>611</v>
      </c>
      <c r="D16" s="130">
        <v>56227.429999999993</v>
      </c>
      <c r="E16" s="130">
        <v>15</v>
      </c>
      <c r="F16" s="130">
        <v>9995.24</v>
      </c>
      <c r="G16" s="130">
        <v>141</v>
      </c>
      <c r="H16" s="130">
        <v>93.220000000000027</v>
      </c>
      <c r="I16" s="130">
        <v>0</v>
      </c>
      <c r="J16" s="130">
        <v>0</v>
      </c>
      <c r="K16" s="130">
        <v>0</v>
      </c>
      <c r="L16" s="130">
        <v>0</v>
      </c>
      <c r="M16" s="130">
        <f t="shared" si="0"/>
        <v>767</v>
      </c>
      <c r="N16" s="130">
        <f t="shared" si="1"/>
        <v>66315.89</v>
      </c>
      <c r="O16" s="154">
        <f>D16*100/'CD Ratio_3(i)'!F16</f>
        <v>7.2271932780302883</v>
      </c>
    </row>
    <row r="17" spans="1:15" ht="13.5" customHeight="1" x14ac:dyDescent="0.2">
      <c r="A17" s="162">
        <v>12</v>
      </c>
      <c r="B17" s="130" t="s">
        <v>17</v>
      </c>
      <c r="C17" s="130">
        <v>120976</v>
      </c>
      <c r="D17" s="130">
        <v>307528.26999999996</v>
      </c>
      <c r="E17" s="130">
        <v>2459</v>
      </c>
      <c r="F17" s="130">
        <v>108081.41000000002</v>
      </c>
      <c r="G17" s="130">
        <v>242</v>
      </c>
      <c r="H17" s="130">
        <v>55319.24</v>
      </c>
      <c r="I17" s="130">
        <v>0</v>
      </c>
      <c r="J17" s="130">
        <v>0</v>
      </c>
      <c r="K17" s="130">
        <v>0</v>
      </c>
      <c r="L17" s="130">
        <v>0</v>
      </c>
      <c r="M17" s="130">
        <f t="shared" si="0"/>
        <v>123677</v>
      </c>
      <c r="N17" s="130">
        <f t="shared" si="1"/>
        <v>470928.92</v>
      </c>
      <c r="O17" s="154">
        <f>D17*100/'CD Ratio_3(i)'!F17</f>
        <v>16.194703784415442</v>
      </c>
    </row>
    <row r="18" spans="1:15" s="157" customFormat="1" ht="13.5" customHeight="1" x14ac:dyDescent="0.2">
      <c r="A18" s="153"/>
      <c r="B18" s="137" t="s">
        <v>18</v>
      </c>
      <c r="C18" s="137">
        <f t="shared" ref="C18:L18" si="2">SUM(C6:C17)</f>
        <v>831147</v>
      </c>
      <c r="D18" s="137">
        <f t="shared" si="2"/>
        <v>2648246.4600000004</v>
      </c>
      <c r="E18" s="137">
        <f t="shared" si="2"/>
        <v>27820</v>
      </c>
      <c r="F18" s="137">
        <f t="shared" si="2"/>
        <v>1295598.8500000001</v>
      </c>
      <c r="G18" s="137">
        <f t="shared" si="2"/>
        <v>2185</v>
      </c>
      <c r="H18" s="137">
        <f t="shared" si="2"/>
        <v>527086.51</v>
      </c>
      <c r="I18" s="137">
        <f t="shared" si="2"/>
        <v>0</v>
      </c>
      <c r="J18" s="137">
        <f t="shared" si="2"/>
        <v>0</v>
      </c>
      <c r="K18" s="137">
        <f t="shared" si="2"/>
        <v>8431</v>
      </c>
      <c r="L18" s="137">
        <f t="shared" si="2"/>
        <v>53598.240000000005</v>
      </c>
      <c r="M18" s="137">
        <f>C18+E18+G18+I18+K18</f>
        <v>869583</v>
      </c>
      <c r="N18" s="137">
        <f>D18+F18+H18+J18+L18</f>
        <v>4524530.0600000005</v>
      </c>
      <c r="O18" s="155">
        <f>D18*100/'CD Ratio_3(i)'!F18</f>
        <v>10.155643255409368</v>
      </c>
    </row>
    <row r="19" spans="1:15" ht="13.5" customHeight="1" x14ac:dyDescent="0.2">
      <c r="A19" s="162">
        <v>13</v>
      </c>
      <c r="B19" s="130" t="s">
        <v>19</v>
      </c>
      <c r="C19" s="130">
        <v>8869</v>
      </c>
      <c r="D19" s="130">
        <v>226723.87000000014</v>
      </c>
      <c r="E19" s="130">
        <v>2626</v>
      </c>
      <c r="F19" s="130">
        <v>176787.50000000012</v>
      </c>
      <c r="G19" s="130">
        <v>629</v>
      </c>
      <c r="H19" s="130">
        <v>117013.08</v>
      </c>
      <c r="I19" s="130">
        <v>0</v>
      </c>
      <c r="J19" s="130">
        <v>0</v>
      </c>
      <c r="K19" s="130">
        <v>0</v>
      </c>
      <c r="L19" s="130">
        <v>0</v>
      </c>
      <c r="M19" s="130">
        <f>C19+E19+G19+I19+K19</f>
        <v>12124</v>
      </c>
      <c r="N19" s="130">
        <f>D19+F19+H19+J19+L19</f>
        <v>520524.45000000024</v>
      </c>
      <c r="O19" s="154">
        <f>D19*100/'CD Ratio_3(i)'!F19</f>
        <v>12.394738433688801</v>
      </c>
    </row>
    <row r="20" spans="1:15" ht="13.5" customHeight="1" x14ac:dyDescent="0.2">
      <c r="A20" s="162">
        <v>14</v>
      </c>
      <c r="B20" s="130" t="s">
        <v>20</v>
      </c>
      <c r="C20" s="130">
        <v>42</v>
      </c>
      <c r="D20" s="130">
        <v>2743.5799999999995</v>
      </c>
      <c r="E20" s="130">
        <v>2</v>
      </c>
      <c r="F20" s="130">
        <v>145.33000000000001</v>
      </c>
      <c r="G20" s="130">
        <v>0</v>
      </c>
      <c r="H20" s="130">
        <v>0</v>
      </c>
      <c r="I20" s="130">
        <v>0</v>
      </c>
      <c r="J20" s="130">
        <v>0</v>
      </c>
      <c r="K20" s="130">
        <v>0</v>
      </c>
      <c r="L20" s="130">
        <v>0</v>
      </c>
      <c r="M20" s="130">
        <f t="shared" ref="M20:M40" si="3">C20+E20+G20+I20+K20</f>
        <v>44</v>
      </c>
      <c r="N20" s="130">
        <f t="shared" ref="N20:N40" si="4">D20+F20+H20+J20+L20</f>
        <v>2888.9099999999994</v>
      </c>
      <c r="O20" s="154">
        <f>D20*100/'CD Ratio_3(i)'!F20</f>
        <v>0.34387633146355362</v>
      </c>
    </row>
    <row r="21" spans="1:15" ht="13.5" customHeight="1" x14ac:dyDescent="0.2">
      <c r="A21" s="162">
        <v>15</v>
      </c>
      <c r="B21" s="130" t="s">
        <v>21</v>
      </c>
      <c r="C21" s="130">
        <v>2</v>
      </c>
      <c r="D21" s="130">
        <v>19.3</v>
      </c>
      <c r="E21" s="130">
        <v>0</v>
      </c>
      <c r="F21" s="130">
        <v>0</v>
      </c>
      <c r="G21" s="130">
        <v>0</v>
      </c>
      <c r="H21" s="130">
        <v>0</v>
      </c>
      <c r="I21" s="130">
        <v>0</v>
      </c>
      <c r="J21" s="130">
        <v>0</v>
      </c>
      <c r="K21" s="130">
        <v>0</v>
      </c>
      <c r="L21" s="130">
        <v>0</v>
      </c>
      <c r="M21" s="130">
        <f t="shared" si="3"/>
        <v>2</v>
      </c>
      <c r="N21" s="130">
        <f t="shared" si="4"/>
        <v>19.3</v>
      </c>
      <c r="O21" s="154">
        <f>D21*100/'CD Ratio_3(i)'!F21</f>
        <v>0.85881599088676086</v>
      </c>
    </row>
    <row r="22" spans="1:15" ht="13.5" customHeight="1" x14ac:dyDescent="0.2">
      <c r="A22" s="162">
        <v>16</v>
      </c>
      <c r="B22" s="130" t="s">
        <v>22</v>
      </c>
      <c r="C22" s="130">
        <v>58</v>
      </c>
      <c r="D22" s="130">
        <v>5631.04</v>
      </c>
      <c r="E22" s="130">
        <v>12</v>
      </c>
      <c r="F22" s="130">
        <v>4184.34</v>
      </c>
      <c r="G22" s="130">
        <v>0</v>
      </c>
      <c r="H22" s="130">
        <v>0</v>
      </c>
      <c r="I22" s="130">
        <v>0</v>
      </c>
      <c r="J22" s="130">
        <v>0</v>
      </c>
      <c r="K22" s="130">
        <v>0</v>
      </c>
      <c r="L22" s="130">
        <v>0</v>
      </c>
      <c r="M22" s="130">
        <f t="shared" si="3"/>
        <v>70</v>
      </c>
      <c r="N22" s="130">
        <f t="shared" si="4"/>
        <v>9815.380000000001</v>
      </c>
      <c r="O22" s="154">
        <f>D22*100/'CD Ratio_3(i)'!F22</f>
        <v>36.760670866053324</v>
      </c>
    </row>
    <row r="23" spans="1:15" ht="13.5" customHeight="1" x14ac:dyDescent="0.2">
      <c r="A23" s="162">
        <v>17</v>
      </c>
      <c r="B23" s="130" t="s">
        <v>23</v>
      </c>
      <c r="C23" s="130">
        <v>46</v>
      </c>
      <c r="D23" s="130">
        <v>1740.48</v>
      </c>
      <c r="E23" s="130">
        <v>1</v>
      </c>
      <c r="F23" s="130">
        <v>0.02</v>
      </c>
      <c r="G23" s="130">
        <v>0</v>
      </c>
      <c r="H23" s="130">
        <v>0</v>
      </c>
      <c r="I23" s="130">
        <v>0</v>
      </c>
      <c r="J23" s="130">
        <v>0</v>
      </c>
      <c r="K23" s="130">
        <v>0</v>
      </c>
      <c r="L23" s="130">
        <v>0</v>
      </c>
      <c r="M23" s="130">
        <f t="shared" si="3"/>
        <v>47</v>
      </c>
      <c r="N23" s="130">
        <f t="shared" si="4"/>
        <v>1740.5</v>
      </c>
      <c r="O23" s="154">
        <f>D23*100/'CD Ratio_3(i)'!F23</f>
        <v>0.96180068398325669</v>
      </c>
    </row>
    <row r="24" spans="1:15" ht="13.5" customHeight="1" x14ac:dyDescent="0.2">
      <c r="A24" s="162">
        <v>18</v>
      </c>
      <c r="B24" s="130" t="s">
        <v>24</v>
      </c>
      <c r="C24" s="130">
        <v>2</v>
      </c>
      <c r="D24" s="130">
        <v>40.89</v>
      </c>
      <c r="E24" s="130">
        <v>0</v>
      </c>
      <c r="F24" s="130">
        <v>0</v>
      </c>
      <c r="G24" s="130">
        <v>0</v>
      </c>
      <c r="H24" s="130">
        <v>0</v>
      </c>
      <c r="I24" s="130">
        <v>0</v>
      </c>
      <c r="J24" s="130">
        <v>0</v>
      </c>
      <c r="K24" s="130">
        <v>0</v>
      </c>
      <c r="L24" s="130">
        <v>0</v>
      </c>
      <c r="M24" s="130">
        <f t="shared" si="3"/>
        <v>2</v>
      </c>
      <c r="N24" s="130">
        <f t="shared" si="4"/>
        <v>40.89</v>
      </c>
      <c r="O24" s="154">
        <f>D24*100/'CD Ratio_3(i)'!F24</f>
        <v>5.0458432567839377</v>
      </c>
    </row>
    <row r="25" spans="1:15" ht="13.5" customHeight="1" x14ac:dyDescent="0.2">
      <c r="A25" s="162">
        <v>19</v>
      </c>
      <c r="B25" s="130" t="s">
        <v>25</v>
      </c>
      <c r="C25" s="130">
        <v>224</v>
      </c>
      <c r="D25" s="130">
        <v>2141.7399999999998</v>
      </c>
      <c r="E25" s="130">
        <v>60</v>
      </c>
      <c r="F25" s="130">
        <v>3213.81</v>
      </c>
      <c r="G25" s="130">
        <v>18</v>
      </c>
      <c r="H25" s="130">
        <v>2193.02</v>
      </c>
      <c r="I25" s="130">
        <v>0</v>
      </c>
      <c r="J25" s="130">
        <v>0</v>
      </c>
      <c r="K25" s="130">
        <v>11</v>
      </c>
      <c r="L25" s="130">
        <v>6.2100000000000009</v>
      </c>
      <c r="M25" s="130">
        <f t="shared" si="3"/>
        <v>313</v>
      </c>
      <c r="N25" s="130">
        <f t="shared" si="4"/>
        <v>7554.78</v>
      </c>
      <c r="O25" s="154">
        <f>D25*100/'CD Ratio_3(i)'!F25</f>
        <v>3.390513641271137</v>
      </c>
    </row>
    <row r="26" spans="1:15" ht="13.5" customHeight="1" x14ac:dyDescent="0.2">
      <c r="A26" s="162">
        <v>20</v>
      </c>
      <c r="B26" s="130" t="s">
        <v>26</v>
      </c>
      <c r="C26" s="130">
        <v>23099</v>
      </c>
      <c r="D26" s="130">
        <v>537893.68000000005</v>
      </c>
      <c r="E26" s="130">
        <v>10137</v>
      </c>
      <c r="F26" s="130">
        <v>494386.93999999971</v>
      </c>
      <c r="G26" s="130">
        <v>2953</v>
      </c>
      <c r="H26" s="130">
        <v>355319.75999999978</v>
      </c>
      <c r="I26" s="130">
        <v>0</v>
      </c>
      <c r="J26" s="130">
        <v>0</v>
      </c>
      <c r="K26" s="130">
        <v>0</v>
      </c>
      <c r="L26" s="130">
        <v>0</v>
      </c>
      <c r="M26" s="130">
        <f t="shared" si="3"/>
        <v>36189</v>
      </c>
      <c r="N26" s="130">
        <f t="shared" si="4"/>
        <v>1387600.3799999994</v>
      </c>
      <c r="O26" s="154">
        <f>D26*100/'CD Ratio_3(i)'!F26</f>
        <v>9.745654136371817</v>
      </c>
    </row>
    <row r="27" spans="1:15" ht="13.5" customHeight="1" x14ac:dyDescent="0.2">
      <c r="A27" s="162">
        <v>21</v>
      </c>
      <c r="B27" s="130" t="s">
        <v>27</v>
      </c>
      <c r="C27" s="130">
        <v>11526</v>
      </c>
      <c r="D27" s="130">
        <v>352068.97000000009</v>
      </c>
      <c r="E27" s="130">
        <v>6280</v>
      </c>
      <c r="F27" s="130">
        <v>391591.76999999984</v>
      </c>
      <c r="G27" s="130">
        <v>1164</v>
      </c>
      <c r="H27" s="130">
        <v>108549.22000000002</v>
      </c>
      <c r="I27" s="130">
        <v>0</v>
      </c>
      <c r="J27" s="130">
        <v>0</v>
      </c>
      <c r="K27" s="130">
        <v>0</v>
      </c>
      <c r="L27" s="130">
        <v>0</v>
      </c>
      <c r="M27" s="130">
        <f t="shared" si="3"/>
        <v>18970</v>
      </c>
      <c r="N27" s="130">
        <f t="shared" si="4"/>
        <v>852209.96</v>
      </c>
      <c r="O27" s="154">
        <f>D27*100/'CD Ratio_3(i)'!F27</f>
        <v>10.846219987314445</v>
      </c>
    </row>
    <row r="28" spans="1:15" ht="13.5" customHeight="1" x14ac:dyDescent="0.2">
      <c r="A28" s="162">
        <v>22</v>
      </c>
      <c r="B28" s="130" t="s">
        <v>28</v>
      </c>
      <c r="C28" s="130">
        <v>14283</v>
      </c>
      <c r="D28" s="130">
        <v>58631.090000000004</v>
      </c>
      <c r="E28" s="130">
        <v>294</v>
      </c>
      <c r="F28" s="130">
        <v>29502.94000000001</v>
      </c>
      <c r="G28" s="130">
        <v>19</v>
      </c>
      <c r="H28" s="130">
        <v>6217.28</v>
      </c>
      <c r="I28" s="130">
        <v>0</v>
      </c>
      <c r="J28" s="130">
        <v>0</v>
      </c>
      <c r="K28" s="130">
        <v>35</v>
      </c>
      <c r="L28" s="130">
        <v>101.18</v>
      </c>
      <c r="M28" s="130">
        <f t="shared" si="3"/>
        <v>14631</v>
      </c>
      <c r="N28" s="130">
        <f t="shared" si="4"/>
        <v>94452.49</v>
      </c>
      <c r="O28" s="154">
        <f>D28*100/'CD Ratio_3(i)'!F28</f>
        <v>15.805352520741073</v>
      </c>
    </row>
    <row r="29" spans="1:15" ht="13.5" customHeight="1" x14ac:dyDescent="0.2">
      <c r="A29" s="162">
        <v>23</v>
      </c>
      <c r="B29" s="130" t="s">
        <v>29</v>
      </c>
      <c r="C29" s="130">
        <v>11664</v>
      </c>
      <c r="D29" s="130">
        <v>96314.679999999978</v>
      </c>
      <c r="E29" s="130">
        <v>912</v>
      </c>
      <c r="F29" s="130">
        <v>45852.59</v>
      </c>
      <c r="G29" s="130">
        <v>83</v>
      </c>
      <c r="H29" s="130">
        <v>5169.33</v>
      </c>
      <c r="I29" s="130">
        <v>0</v>
      </c>
      <c r="J29" s="130">
        <v>0</v>
      </c>
      <c r="K29" s="130">
        <v>0</v>
      </c>
      <c r="L29" s="130">
        <v>0</v>
      </c>
      <c r="M29" s="130">
        <f t="shared" si="3"/>
        <v>12659</v>
      </c>
      <c r="N29" s="130">
        <f t="shared" si="4"/>
        <v>147336.59999999995</v>
      </c>
      <c r="O29" s="154">
        <f>D29*100/'CD Ratio_3(i)'!F29</f>
        <v>14.285970253994012</v>
      </c>
    </row>
    <row r="30" spans="1:15" ht="13.5" customHeight="1" x14ac:dyDescent="0.2">
      <c r="A30" s="162">
        <v>24</v>
      </c>
      <c r="B30" s="130" t="s">
        <v>30</v>
      </c>
      <c r="C30" s="130">
        <v>151836</v>
      </c>
      <c r="D30" s="130">
        <v>111934.59999999996</v>
      </c>
      <c r="E30" s="130">
        <v>1869</v>
      </c>
      <c r="F30" s="130">
        <v>43725.33</v>
      </c>
      <c r="G30" s="130">
        <v>499</v>
      </c>
      <c r="H30" s="130">
        <v>19868.060000000005</v>
      </c>
      <c r="I30" s="130">
        <v>0</v>
      </c>
      <c r="J30" s="130">
        <v>0</v>
      </c>
      <c r="K30" s="130">
        <v>0</v>
      </c>
      <c r="L30" s="130">
        <v>0</v>
      </c>
      <c r="M30" s="130">
        <f t="shared" si="3"/>
        <v>154204</v>
      </c>
      <c r="N30" s="130">
        <f t="shared" si="4"/>
        <v>175527.98999999996</v>
      </c>
      <c r="O30" s="154">
        <f>D30*100/'CD Ratio_3(i)'!F30</f>
        <v>11.783335172747982</v>
      </c>
    </row>
    <row r="31" spans="1:15" ht="13.5" customHeight="1" x14ac:dyDescent="0.2">
      <c r="A31" s="162">
        <v>25</v>
      </c>
      <c r="B31" s="130" t="s">
        <v>31</v>
      </c>
      <c r="C31" s="130">
        <v>11</v>
      </c>
      <c r="D31" s="130">
        <v>153.31</v>
      </c>
      <c r="E31" s="130">
        <v>0</v>
      </c>
      <c r="F31" s="130">
        <v>0</v>
      </c>
      <c r="G31" s="130">
        <v>0</v>
      </c>
      <c r="H31" s="130">
        <v>0</v>
      </c>
      <c r="I31" s="130">
        <v>0</v>
      </c>
      <c r="J31" s="130">
        <v>0</v>
      </c>
      <c r="K31" s="130">
        <v>0</v>
      </c>
      <c r="L31" s="130">
        <v>0</v>
      </c>
      <c r="M31" s="130">
        <f t="shared" si="3"/>
        <v>11</v>
      </c>
      <c r="N31" s="130">
        <f t="shared" si="4"/>
        <v>153.31</v>
      </c>
      <c r="O31" s="154">
        <f>D31*100/'CD Ratio_3(i)'!F31</f>
        <v>3.2071074739766376</v>
      </c>
    </row>
    <row r="32" spans="1:15" ht="13.5" customHeight="1" x14ac:dyDescent="0.2">
      <c r="A32" s="162">
        <v>26</v>
      </c>
      <c r="B32" s="130" t="s">
        <v>32</v>
      </c>
      <c r="C32" s="130">
        <v>59</v>
      </c>
      <c r="D32" s="130">
        <v>5368.9000000000005</v>
      </c>
      <c r="E32" s="130">
        <v>21</v>
      </c>
      <c r="F32" s="130">
        <v>5295.34</v>
      </c>
      <c r="G32" s="130">
        <v>0</v>
      </c>
      <c r="H32" s="130">
        <v>0</v>
      </c>
      <c r="I32" s="130">
        <v>0</v>
      </c>
      <c r="J32" s="130">
        <v>0</v>
      </c>
      <c r="K32" s="130">
        <v>0</v>
      </c>
      <c r="L32" s="130">
        <v>0</v>
      </c>
      <c r="M32" s="130">
        <f t="shared" si="3"/>
        <v>80</v>
      </c>
      <c r="N32" s="130">
        <f t="shared" si="4"/>
        <v>10664.240000000002</v>
      </c>
      <c r="O32" s="154">
        <f>D32*100/'CD Ratio_3(i)'!F32</f>
        <v>15.789075896904738</v>
      </c>
    </row>
    <row r="33" spans="1:15" ht="13.5" customHeight="1" x14ac:dyDescent="0.2">
      <c r="A33" s="162">
        <v>27</v>
      </c>
      <c r="B33" s="130" t="s">
        <v>33</v>
      </c>
      <c r="C33" s="130">
        <v>31</v>
      </c>
      <c r="D33" s="130">
        <v>2652.35</v>
      </c>
      <c r="E33" s="130">
        <v>8</v>
      </c>
      <c r="F33" s="130">
        <v>2107.04</v>
      </c>
      <c r="G33" s="130">
        <v>0</v>
      </c>
      <c r="H33" s="130">
        <v>0</v>
      </c>
      <c r="I33" s="130">
        <v>0</v>
      </c>
      <c r="J33" s="130">
        <v>0</v>
      </c>
      <c r="K33" s="130">
        <v>0</v>
      </c>
      <c r="L33" s="130">
        <v>0</v>
      </c>
      <c r="M33" s="130">
        <f t="shared" si="3"/>
        <v>39</v>
      </c>
      <c r="N33" s="130">
        <f t="shared" si="4"/>
        <v>4759.3899999999994</v>
      </c>
      <c r="O33" s="154">
        <f>D33*100/'CD Ratio_3(i)'!F33</f>
        <v>17.978657567358535</v>
      </c>
    </row>
    <row r="34" spans="1:15" ht="13.5" customHeight="1" x14ac:dyDescent="0.2">
      <c r="A34" s="162">
        <v>28</v>
      </c>
      <c r="B34" s="130" t="s">
        <v>34</v>
      </c>
      <c r="C34" s="130">
        <v>6799</v>
      </c>
      <c r="D34" s="130">
        <v>141090.57</v>
      </c>
      <c r="E34" s="130">
        <v>3673</v>
      </c>
      <c r="F34" s="130">
        <v>145081.71000000002</v>
      </c>
      <c r="G34" s="130">
        <v>724</v>
      </c>
      <c r="H34" s="130">
        <v>76782.74000000002</v>
      </c>
      <c r="I34" s="130">
        <v>0</v>
      </c>
      <c r="J34" s="130">
        <v>0</v>
      </c>
      <c r="K34" s="130">
        <v>0</v>
      </c>
      <c r="L34" s="130">
        <v>0</v>
      </c>
      <c r="M34" s="130">
        <f t="shared" si="3"/>
        <v>11196</v>
      </c>
      <c r="N34" s="130">
        <f t="shared" si="4"/>
        <v>362955.02</v>
      </c>
      <c r="O34" s="154">
        <f>D34*100/'CD Ratio_3(i)'!F34</f>
        <v>13.458325046911979</v>
      </c>
    </row>
    <row r="35" spans="1:15" ht="13.5" customHeight="1" x14ac:dyDescent="0.2">
      <c r="A35" s="162">
        <v>29</v>
      </c>
      <c r="B35" s="130" t="s">
        <v>35</v>
      </c>
      <c r="C35" s="130">
        <v>33</v>
      </c>
      <c r="D35" s="130">
        <v>552.24</v>
      </c>
      <c r="E35" s="130">
        <v>54</v>
      </c>
      <c r="F35" s="130">
        <v>2410.16</v>
      </c>
      <c r="G35" s="130">
        <v>0</v>
      </c>
      <c r="H35" s="130">
        <v>0</v>
      </c>
      <c r="I35" s="130">
        <v>0</v>
      </c>
      <c r="J35" s="130">
        <v>0</v>
      </c>
      <c r="K35" s="130">
        <v>0</v>
      </c>
      <c r="L35" s="130">
        <v>0</v>
      </c>
      <c r="M35" s="130">
        <f t="shared" si="3"/>
        <v>87</v>
      </c>
      <c r="N35" s="130">
        <f t="shared" si="4"/>
        <v>2962.3999999999996</v>
      </c>
      <c r="O35" s="154">
        <f>D35*100/'CD Ratio_3(i)'!F35</f>
        <v>12.396070896259447</v>
      </c>
    </row>
    <row r="36" spans="1:15" ht="13.5" customHeight="1" x14ac:dyDescent="0.2">
      <c r="A36" s="162">
        <v>30</v>
      </c>
      <c r="B36" s="130" t="s">
        <v>36</v>
      </c>
      <c r="C36" s="130">
        <v>46</v>
      </c>
      <c r="D36" s="130">
        <v>1506.58</v>
      </c>
      <c r="E36" s="130">
        <v>3</v>
      </c>
      <c r="F36" s="130">
        <v>529.12</v>
      </c>
      <c r="G36" s="130">
        <v>0</v>
      </c>
      <c r="H36" s="130">
        <v>0</v>
      </c>
      <c r="I36" s="130">
        <v>0</v>
      </c>
      <c r="J36" s="130">
        <v>0</v>
      </c>
      <c r="K36" s="130">
        <v>0</v>
      </c>
      <c r="L36" s="130">
        <v>0</v>
      </c>
      <c r="M36" s="130">
        <f t="shared" si="3"/>
        <v>49</v>
      </c>
      <c r="N36" s="130">
        <f t="shared" si="4"/>
        <v>2035.6999999999998</v>
      </c>
      <c r="O36" s="154">
        <f>D36*100/'CD Ratio_3(i)'!F36</f>
        <v>1.588433570311734</v>
      </c>
    </row>
    <row r="37" spans="1:15" ht="13.5" customHeight="1" x14ac:dyDescent="0.2">
      <c r="A37" s="162">
        <v>31</v>
      </c>
      <c r="B37" s="130" t="s">
        <v>37</v>
      </c>
      <c r="C37" s="130">
        <v>14</v>
      </c>
      <c r="D37" s="130">
        <v>2104.6600000000003</v>
      </c>
      <c r="E37" s="130">
        <v>2</v>
      </c>
      <c r="F37" s="130">
        <v>648.97</v>
      </c>
      <c r="G37" s="130">
        <v>0</v>
      </c>
      <c r="H37" s="130">
        <v>0</v>
      </c>
      <c r="I37" s="130">
        <v>0</v>
      </c>
      <c r="J37" s="130">
        <v>0</v>
      </c>
      <c r="K37" s="130">
        <v>0</v>
      </c>
      <c r="L37" s="130">
        <v>0</v>
      </c>
      <c r="M37" s="130">
        <f t="shared" si="3"/>
        <v>16</v>
      </c>
      <c r="N37" s="130">
        <f t="shared" si="4"/>
        <v>2753.63</v>
      </c>
      <c r="O37" s="154">
        <f>D37*100/'CD Ratio_3(i)'!F37</f>
        <v>15.975934306669076</v>
      </c>
    </row>
    <row r="38" spans="1:15" ht="13.5" customHeight="1" x14ac:dyDescent="0.2">
      <c r="A38" s="162">
        <v>32</v>
      </c>
      <c r="B38" s="130" t="s">
        <v>38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30">
        <v>0</v>
      </c>
      <c r="I38" s="130">
        <v>0</v>
      </c>
      <c r="J38" s="130">
        <v>0</v>
      </c>
      <c r="K38" s="130">
        <v>0</v>
      </c>
      <c r="L38" s="130">
        <v>0</v>
      </c>
      <c r="M38" s="130">
        <f t="shared" si="3"/>
        <v>0</v>
      </c>
      <c r="N38" s="130">
        <f t="shared" si="4"/>
        <v>0</v>
      </c>
      <c r="O38" s="154">
        <v>0</v>
      </c>
    </row>
    <row r="39" spans="1:15" ht="13.5" customHeight="1" x14ac:dyDescent="0.2">
      <c r="A39" s="162">
        <v>33</v>
      </c>
      <c r="B39" s="130" t="s">
        <v>39</v>
      </c>
      <c r="C39" s="130">
        <v>6</v>
      </c>
      <c r="D39" s="130">
        <v>266.8</v>
      </c>
      <c r="E39" s="130">
        <v>0</v>
      </c>
      <c r="F39" s="130">
        <v>0</v>
      </c>
      <c r="G39" s="130">
        <v>0</v>
      </c>
      <c r="H39" s="130">
        <v>0</v>
      </c>
      <c r="I39" s="130">
        <v>0</v>
      </c>
      <c r="J39" s="130">
        <v>0</v>
      </c>
      <c r="K39" s="130">
        <v>0</v>
      </c>
      <c r="L39" s="130">
        <v>0</v>
      </c>
      <c r="M39" s="130">
        <f t="shared" si="3"/>
        <v>6</v>
      </c>
      <c r="N39" s="130">
        <f t="shared" si="4"/>
        <v>266.8</v>
      </c>
      <c r="O39" s="154">
        <f>D39*100/'CD Ratio_3(i)'!F39</f>
        <v>4.0557590866941311</v>
      </c>
    </row>
    <row r="40" spans="1:15" ht="13.5" customHeight="1" x14ac:dyDescent="0.2">
      <c r="A40" s="162">
        <v>34</v>
      </c>
      <c r="B40" s="130" t="s">
        <v>40</v>
      </c>
      <c r="C40" s="130">
        <v>3272</v>
      </c>
      <c r="D40" s="130">
        <v>82786.52</v>
      </c>
      <c r="E40" s="130">
        <v>1268</v>
      </c>
      <c r="F40" s="130">
        <v>55784.6</v>
      </c>
      <c r="G40" s="130">
        <v>235</v>
      </c>
      <c r="H40" s="130">
        <v>19818.18</v>
      </c>
      <c r="I40" s="130">
        <v>0</v>
      </c>
      <c r="J40" s="130">
        <v>0</v>
      </c>
      <c r="K40" s="130">
        <v>0</v>
      </c>
      <c r="L40" s="130">
        <v>0</v>
      </c>
      <c r="M40" s="130">
        <f t="shared" si="3"/>
        <v>4775</v>
      </c>
      <c r="N40" s="130">
        <f t="shared" si="4"/>
        <v>158389.29999999999</v>
      </c>
      <c r="O40" s="154">
        <f>D40*100/'CD Ratio_3(i)'!F40</f>
        <v>16.245692767711677</v>
      </c>
    </row>
    <row r="41" spans="1:15" s="157" customFormat="1" ht="13.5" customHeight="1" x14ac:dyDescent="0.2">
      <c r="A41" s="153"/>
      <c r="B41" s="137" t="s">
        <v>41</v>
      </c>
      <c r="C41" s="137">
        <f t="shared" ref="C41:N41" si="5">SUM(C19:C40)</f>
        <v>231922</v>
      </c>
      <c r="D41" s="137">
        <f t="shared" si="5"/>
        <v>1632365.8500000003</v>
      </c>
      <c r="E41" s="137">
        <f t="shared" si="5"/>
        <v>27222</v>
      </c>
      <c r="F41" s="137">
        <f t="shared" si="5"/>
        <v>1401247.51</v>
      </c>
      <c r="G41" s="137">
        <f t="shared" si="5"/>
        <v>6324</v>
      </c>
      <c r="H41" s="137">
        <f t="shared" si="5"/>
        <v>710930.66999999981</v>
      </c>
      <c r="I41" s="137">
        <f t="shared" si="5"/>
        <v>0</v>
      </c>
      <c r="J41" s="137">
        <f t="shared" si="5"/>
        <v>0</v>
      </c>
      <c r="K41" s="137">
        <f t="shared" si="5"/>
        <v>46</v>
      </c>
      <c r="L41" s="137">
        <f t="shared" si="5"/>
        <v>107.39000000000001</v>
      </c>
      <c r="M41" s="137">
        <f t="shared" si="5"/>
        <v>265514</v>
      </c>
      <c r="N41" s="137">
        <f t="shared" si="5"/>
        <v>3744651.42</v>
      </c>
      <c r="O41" s="155">
        <f>D41*100/'CD Ratio_3(i)'!F41</f>
        <v>10.613228011568451</v>
      </c>
    </row>
    <row r="42" spans="1:15" s="157" customFormat="1" ht="13.5" customHeight="1" x14ac:dyDescent="0.2">
      <c r="A42" s="153"/>
      <c r="B42" s="137" t="s">
        <v>42</v>
      </c>
      <c r="C42" s="137">
        <f t="shared" ref="C42:N42" si="6">C41+C18</f>
        <v>1063069</v>
      </c>
      <c r="D42" s="137">
        <f t="shared" si="6"/>
        <v>4280612.3100000005</v>
      </c>
      <c r="E42" s="137">
        <f t="shared" si="6"/>
        <v>55042</v>
      </c>
      <c r="F42" s="137">
        <f t="shared" si="6"/>
        <v>2696846.3600000003</v>
      </c>
      <c r="G42" s="137">
        <f t="shared" si="6"/>
        <v>8509</v>
      </c>
      <c r="H42" s="137">
        <f t="shared" si="6"/>
        <v>1238017.1799999997</v>
      </c>
      <c r="I42" s="137">
        <f t="shared" si="6"/>
        <v>0</v>
      </c>
      <c r="J42" s="137">
        <f t="shared" si="6"/>
        <v>0</v>
      </c>
      <c r="K42" s="137">
        <f t="shared" si="6"/>
        <v>8477</v>
      </c>
      <c r="L42" s="137">
        <f t="shared" si="6"/>
        <v>53705.630000000005</v>
      </c>
      <c r="M42" s="137">
        <f t="shared" si="6"/>
        <v>1135097</v>
      </c>
      <c r="N42" s="137">
        <f t="shared" si="6"/>
        <v>8269181.4800000004</v>
      </c>
      <c r="O42" s="155">
        <f>D42*100/'CD Ratio_3(i)'!F42</f>
        <v>10.325406161875344</v>
      </c>
    </row>
    <row r="43" spans="1:15" ht="13.5" customHeight="1" x14ac:dyDescent="0.2">
      <c r="A43" s="162">
        <v>35</v>
      </c>
      <c r="B43" s="130" t="s">
        <v>43</v>
      </c>
      <c r="C43" s="130">
        <v>72070</v>
      </c>
      <c r="D43" s="130">
        <v>56080.469999999987</v>
      </c>
      <c r="E43" s="130">
        <v>0</v>
      </c>
      <c r="F43" s="130">
        <v>0</v>
      </c>
      <c r="G43" s="130">
        <v>0</v>
      </c>
      <c r="H43" s="130">
        <v>0</v>
      </c>
      <c r="I43" s="130">
        <v>0</v>
      </c>
      <c r="J43" s="130">
        <v>0</v>
      </c>
      <c r="K43" s="130">
        <v>1067</v>
      </c>
      <c r="L43" s="130">
        <v>3636.7699999999991</v>
      </c>
      <c r="M43" s="130">
        <f t="shared" ref="M43:N48" si="7">C43+E43+G43+I43+K43</f>
        <v>73137</v>
      </c>
      <c r="N43" s="130">
        <f t="shared" si="7"/>
        <v>59717.239999999983</v>
      </c>
      <c r="O43" s="154">
        <f>D43*100/'CD Ratio_3(i)'!F43</f>
        <v>13.409026590297699</v>
      </c>
    </row>
    <row r="44" spans="1:15" ht="13.5" customHeight="1" x14ac:dyDescent="0.2">
      <c r="A44" s="162">
        <v>36</v>
      </c>
      <c r="B44" s="130" t="s">
        <v>44</v>
      </c>
      <c r="C44" s="130">
        <v>220764</v>
      </c>
      <c r="D44" s="130">
        <v>207577.92000000007</v>
      </c>
      <c r="E44" s="130">
        <v>30</v>
      </c>
      <c r="F44" s="130">
        <v>3527.5299999999997</v>
      </c>
      <c r="G44" s="130">
        <v>0</v>
      </c>
      <c r="H44" s="130">
        <v>0</v>
      </c>
      <c r="I44" s="130">
        <v>0</v>
      </c>
      <c r="J44" s="130">
        <v>0</v>
      </c>
      <c r="K44" s="130">
        <v>0</v>
      </c>
      <c r="L44" s="130">
        <v>0</v>
      </c>
      <c r="M44" s="130">
        <f t="shared" si="7"/>
        <v>220794</v>
      </c>
      <c r="N44" s="130">
        <f t="shared" si="7"/>
        <v>211105.45000000007</v>
      </c>
      <c r="O44" s="154">
        <f>D44*100/'CD Ratio_3(i)'!F44</f>
        <v>14.239756003952682</v>
      </c>
    </row>
    <row r="45" spans="1:15" s="157" customFormat="1" ht="13.5" customHeight="1" x14ac:dyDescent="0.2">
      <c r="A45" s="153"/>
      <c r="B45" s="137" t="s">
        <v>45</v>
      </c>
      <c r="C45" s="137">
        <f t="shared" ref="C45:L45" si="8">SUM(C43:C44)</f>
        <v>292834</v>
      </c>
      <c r="D45" s="137">
        <f t="shared" si="8"/>
        <v>263658.39000000007</v>
      </c>
      <c r="E45" s="137">
        <f t="shared" si="8"/>
        <v>30</v>
      </c>
      <c r="F45" s="137">
        <f t="shared" si="8"/>
        <v>3527.5299999999997</v>
      </c>
      <c r="G45" s="137">
        <f t="shared" si="8"/>
        <v>0</v>
      </c>
      <c r="H45" s="137">
        <f t="shared" si="8"/>
        <v>0</v>
      </c>
      <c r="I45" s="137">
        <f t="shared" si="8"/>
        <v>0</v>
      </c>
      <c r="J45" s="137">
        <f t="shared" si="8"/>
        <v>0</v>
      </c>
      <c r="K45" s="137">
        <f t="shared" si="8"/>
        <v>1067</v>
      </c>
      <c r="L45" s="137">
        <f t="shared" si="8"/>
        <v>3636.7699999999991</v>
      </c>
      <c r="M45" s="137">
        <f t="shared" si="7"/>
        <v>293931</v>
      </c>
      <c r="N45" s="137">
        <f t="shared" si="7"/>
        <v>270822.69000000012</v>
      </c>
      <c r="O45" s="155">
        <f>D45*100/'CD Ratio_3(i)'!F45</f>
        <v>14.05455241251842</v>
      </c>
    </row>
    <row r="46" spans="1:15" ht="13.5" customHeight="1" x14ac:dyDescent="0.2">
      <c r="A46" s="162">
        <v>37</v>
      </c>
      <c r="B46" s="130" t="s">
        <v>46</v>
      </c>
      <c r="C46" s="130">
        <v>25758</v>
      </c>
      <c r="D46" s="130">
        <v>115404</v>
      </c>
      <c r="E46" s="130">
        <v>10</v>
      </c>
      <c r="F46" s="130">
        <v>2715</v>
      </c>
      <c r="G46" s="130">
        <v>7</v>
      </c>
      <c r="H46" s="130">
        <v>6806</v>
      </c>
      <c r="I46" s="130">
        <v>0</v>
      </c>
      <c r="J46" s="130">
        <v>0</v>
      </c>
      <c r="K46" s="130">
        <v>2</v>
      </c>
      <c r="L46" s="130">
        <v>196158</v>
      </c>
      <c r="M46" s="130">
        <f t="shared" si="7"/>
        <v>25777</v>
      </c>
      <c r="N46" s="130">
        <f t="shared" si="7"/>
        <v>321083</v>
      </c>
      <c r="O46" s="154">
        <f>D46*100/'CD Ratio_3(i)'!F46</f>
        <v>2.7007640744364689</v>
      </c>
    </row>
    <row r="47" spans="1:15" s="157" customFormat="1" ht="13.5" customHeight="1" x14ac:dyDescent="0.2">
      <c r="A47" s="153"/>
      <c r="B47" s="137" t="s">
        <v>47</v>
      </c>
      <c r="C47" s="137">
        <f t="shared" ref="C47:L47" si="9">C46</f>
        <v>25758</v>
      </c>
      <c r="D47" s="137">
        <f t="shared" si="9"/>
        <v>115404</v>
      </c>
      <c r="E47" s="137">
        <f t="shared" si="9"/>
        <v>10</v>
      </c>
      <c r="F47" s="137">
        <f t="shared" si="9"/>
        <v>2715</v>
      </c>
      <c r="G47" s="137">
        <f t="shared" si="9"/>
        <v>7</v>
      </c>
      <c r="H47" s="137">
        <f t="shared" si="9"/>
        <v>6806</v>
      </c>
      <c r="I47" s="137">
        <f t="shared" si="9"/>
        <v>0</v>
      </c>
      <c r="J47" s="137">
        <f t="shared" si="9"/>
        <v>0</v>
      </c>
      <c r="K47" s="137">
        <f t="shared" si="9"/>
        <v>2</v>
      </c>
      <c r="L47" s="137">
        <f t="shared" si="9"/>
        <v>196158</v>
      </c>
      <c r="M47" s="137">
        <f t="shared" si="7"/>
        <v>25777</v>
      </c>
      <c r="N47" s="137">
        <f t="shared" si="7"/>
        <v>321083</v>
      </c>
      <c r="O47" s="155">
        <f>D47*100/'CD Ratio_3(i)'!F47</f>
        <v>2.7007640744364689</v>
      </c>
    </row>
    <row r="48" spans="1:15" ht="13.5" customHeight="1" x14ac:dyDescent="0.2">
      <c r="A48" s="162">
        <v>38</v>
      </c>
      <c r="B48" s="130" t="s">
        <v>48</v>
      </c>
      <c r="C48" s="130">
        <v>54488</v>
      </c>
      <c r="D48" s="130">
        <v>479554.01000000013</v>
      </c>
      <c r="E48" s="130">
        <v>898</v>
      </c>
      <c r="F48" s="130">
        <v>41071.380000000019</v>
      </c>
      <c r="G48" s="130">
        <v>92</v>
      </c>
      <c r="H48" s="130">
        <v>9373.7499999999982</v>
      </c>
      <c r="I48" s="130">
        <v>0</v>
      </c>
      <c r="J48" s="130">
        <v>0</v>
      </c>
      <c r="K48" s="130">
        <v>0</v>
      </c>
      <c r="L48" s="130">
        <v>0</v>
      </c>
      <c r="M48" s="130">
        <f t="shared" si="7"/>
        <v>55478</v>
      </c>
      <c r="N48" s="130">
        <f t="shared" si="7"/>
        <v>529999.14000000013</v>
      </c>
      <c r="O48" s="154">
        <f>D48*100/'CD Ratio_3(i)'!F48</f>
        <v>47.113214598480504</v>
      </c>
    </row>
    <row r="49" spans="1:15" ht="13.5" customHeight="1" x14ac:dyDescent="0.2">
      <c r="A49" s="162">
        <v>39</v>
      </c>
      <c r="B49" s="130" t="s">
        <v>49</v>
      </c>
      <c r="C49" s="130">
        <v>324</v>
      </c>
      <c r="D49" s="130">
        <v>6205.63</v>
      </c>
      <c r="E49" s="130">
        <v>51</v>
      </c>
      <c r="F49" s="130">
        <v>978.2600000000001</v>
      </c>
      <c r="G49" s="130">
        <v>0</v>
      </c>
      <c r="H49" s="130">
        <v>0</v>
      </c>
      <c r="I49" s="130">
        <v>0</v>
      </c>
      <c r="J49" s="130">
        <v>0</v>
      </c>
      <c r="K49" s="130">
        <v>0</v>
      </c>
      <c r="L49" s="130">
        <v>0</v>
      </c>
      <c r="M49" s="130">
        <f t="shared" ref="M49:N58" si="10">C49+E49+G49+I49+K49</f>
        <v>375</v>
      </c>
      <c r="N49" s="130">
        <f t="shared" ref="N49:N54" si="11">D49+F49+H49+J49+L49</f>
        <v>7183.89</v>
      </c>
      <c r="O49" s="154">
        <f>D49*100/'CD Ratio_3(i)'!F49</f>
        <v>7.340732624191582</v>
      </c>
    </row>
    <row r="50" spans="1:15" ht="13.5" customHeight="1" x14ac:dyDescent="0.2">
      <c r="A50" s="162">
        <v>40</v>
      </c>
      <c r="B50" s="130" t="s">
        <v>50</v>
      </c>
      <c r="C50" s="130">
        <v>97423</v>
      </c>
      <c r="D50" s="130">
        <v>23504.91</v>
      </c>
      <c r="E50" s="130">
        <v>0</v>
      </c>
      <c r="F50" s="130">
        <v>0</v>
      </c>
      <c r="G50" s="130">
        <v>0</v>
      </c>
      <c r="H50" s="130">
        <v>0</v>
      </c>
      <c r="I50" s="130">
        <v>0</v>
      </c>
      <c r="J50" s="130">
        <v>0</v>
      </c>
      <c r="K50" s="130">
        <v>0</v>
      </c>
      <c r="L50" s="130">
        <v>0</v>
      </c>
      <c r="M50" s="130">
        <f t="shared" si="10"/>
        <v>97423</v>
      </c>
      <c r="N50" s="130">
        <f t="shared" si="11"/>
        <v>23504.91</v>
      </c>
      <c r="O50" s="154">
        <f>D50*100/'CD Ratio_3(i)'!F50</f>
        <v>23.360158776143628</v>
      </c>
    </row>
    <row r="51" spans="1:15" ht="13.5" customHeight="1" x14ac:dyDescent="0.2">
      <c r="A51" s="162">
        <v>41</v>
      </c>
      <c r="B51" s="130" t="s">
        <v>51</v>
      </c>
      <c r="C51" s="130">
        <v>0</v>
      </c>
      <c r="D51" s="130">
        <v>0</v>
      </c>
      <c r="E51" s="130">
        <v>0</v>
      </c>
      <c r="F51" s="130">
        <v>0</v>
      </c>
      <c r="G51" s="130">
        <v>0</v>
      </c>
      <c r="H51" s="130">
        <v>0</v>
      </c>
      <c r="I51" s="130">
        <v>0</v>
      </c>
      <c r="J51" s="130">
        <v>0</v>
      </c>
      <c r="K51" s="130">
        <v>0</v>
      </c>
      <c r="L51" s="130">
        <v>0</v>
      </c>
      <c r="M51" s="130">
        <f t="shared" si="10"/>
        <v>0</v>
      </c>
      <c r="N51" s="130">
        <f t="shared" si="11"/>
        <v>0</v>
      </c>
      <c r="O51" s="154">
        <f>D51*100/'CD Ratio_3(i)'!F51</f>
        <v>0</v>
      </c>
    </row>
    <row r="52" spans="1:15" ht="13.5" customHeight="1" x14ac:dyDescent="0.2">
      <c r="A52" s="162">
        <v>42</v>
      </c>
      <c r="B52" s="130" t="s">
        <v>52</v>
      </c>
      <c r="C52" s="130">
        <v>2419</v>
      </c>
      <c r="D52" s="130">
        <v>20734.66</v>
      </c>
      <c r="E52" s="130">
        <v>24</v>
      </c>
      <c r="F52" s="130">
        <v>1440.46</v>
      </c>
      <c r="G52" s="130">
        <v>15</v>
      </c>
      <c r="H52" s="130">
        <v>277.03000000000003</v>
      </c>
      <c r="I52" s="130">
        <v>0</v>
      </c>
      <c r="J52" s="130">
        <v>0</v>
      </c>
      <c r="K52" s="130">
        <v>0</v>
      </c>
      <c r="L52" s="130">
        <v>0</v>
      </c>
      <c r="M52" s="130">
        <f t="shared" si="10"/>
        <v>2458</v>
      </c>
      <c r="N52" s="130">
        <f t="shared" si="11"/>
        <v>22452.149999999998</v>
      </c>
      <c r="O52" s="154">
        <f>D52*100/'CD Ratio_3(i)'!F52</f>
        <v>13.060734197260318</v>
      </c>
    </row>
    <row r="53" spans="1:15" ht="13.5" customHeight="1" x14ac:dyDescent="0.2">
      <c r="A53" s="162">
        <v>43</v>
      </c>
      <c r="B53" s="130" t="s">
        <v>1012</v>
      </c>
      <c r="C53" s="130">
        <v>40</v>
      </c>
      <c r="D53" s="130">
        <v>951.07999999999993</v>
      </c>
      <c r="E53" s="130">
        <v>1</v>
      </c>
      <c r="F53" s="130">
        <v>19.68</v>
      </c>
      <c r="G53" s="130">
        <v>0</v>
      </c>
      <c r="H53" s="130">
        <v>0</v>
      </c>
      <c r="I53" s="130">
        <v>0</v>
      </c>
      <c r="J53" s="130">
        <v>0</v>
      </c>
      <c r="K53" s="130"/>
      <c r="L53" s="130"/>
      <c r="M53" s="130">
        <f t="shared" si="10"/>
        <v>41</v>
      </c>
      <c r="N53" s="130">
        <f t="shared" si="11"/>
        <v>970.75999999999988</v>
      </c>
      <c r="O53" s="154">
        <f>D53*100/'CD Ratio_3(i)'!F53</f>
        <v>2.1372555452734221</v>
      </c>
    </row>
    <row r="54" spans="1:15" ht="13.5" customHeight="1" x14ac:dyDescent="0.2">
      <c r="A54" s="162">
        <v>44</v>
      </c>
      <c r="B54" s="130" t="s">
        <v>53</v>
      </c>
      <c r="C54" s="130">
        <v>104</v>
      </c>
      <c r="D54" s="130">
        <v>1687.14</v>
      </c>
      <c r="E54" s="130">
        <v>5</v>
      </c>
      <c r="F54" s="130">
        <v>216.49</v>
      </c>
      <c r="G54" s="130">
        <v>0</v>
      </c>
      <c r="H54" s="130">
        <v>0</v>
      </c>
      <c r="I54" s="130">
        <v>0</v>
      </c>
      <c r="J54" s="130">
        <v>0</v>
      </c>
      <c r="K54" s="130">
        <v>0</v>
      </c>
      <c r="L54" s="130">
        <v>0</v>
      </c>
      <c r="M54" s="130">
        <f t="shared" si="10"/>
        <v>109</v>
      </c>
      <c r="N54" s="130">
        <f t="shared" si="11"/>
        <v>1903.63</v>
      </c>
      <c r="O54" s="154">
        <f>D54*100/'CD Ratio_3(i)'!F54</f>
        <v>3.5316385107979205</v>
      </c>
    </row>
    <row r="55" spans="1:15" ht="13.5" customHeight="1" x14ac:dyDescent="0.2">
      <c r="A55" s="162">
        <v>45</v>
      </c>
      <c r="B55" s="130" t="s">
        <v>54</v>
      </c>
      <c r="C55" s="130">
        <v>7</v>
      </c>
      <c r="D55" s="130">
        <v>221.13000000000002</v>
      </c>
      <c r="E55" s="130">
        <v>0</v>
      </c>
      <c r="F55" s="130">
        <v>0</v>
      </c>
      <c r="G55" s="130">
        <v>0</v>
      </c>
      <c r="H55" s="130">
        <v>0</v>
      </c>
      <c r="I55" s="130">
        <v>0</v>
      </c>
      <c r="J55" s="130">
        <v>0</v>
      </c>
      <c r="K55" s="130">
        <v>0</v>
      </c>
      <c r="L55" s="130">
        <v>0</v>
      </c>
      <c r="M55" s="130">
        <f t="shared" si="10"/>
        <v>7</v>
      </c>
      <c r="N55" s="130">
        <f t="shared" si="10"/>
        <v>221.13000000000002</v>
      </c>
      <c r="O55" s="154">
        <f>D55*100/'CD Ratio_3(i)'!F55</f>
        <v>0.56794176394549634</v>
      </c>
    </row>
    <row r="56" spans="1:15" ht="13.5" customHeight="1" x14ac:dyDescent="0.2">
      <c r="A56" s="162">
        <v>46</v>
      </c>
      <c r="B56" s="130" t="s">
        <v>55</v>
      </c>
      <c r="C56" s="130">
        <v>119</v>
      </c>
      <c r="D56" s="130">
        <v>3963.2299999999996</v>
      </c>
      <c r="E56" s="130">
        <v>0</v>
      </c>
      <c r="F56" s="130">
        <v>0</v>
      </c>
      <c r="G56" s="130">
        <v>0</v>
      </c>
      <c r="H56" s="130">
        <v>0</v>
      </c>
      <c r="I56" s="130">
        <v>0</v>
      </c>
      <c r="J56" s="130">
        <v>0</v>
      </c>
      <c r="K56" s="130">
        <v>0</v>
      </c>
      <c r="L56" s="130">
        <v>0</v>
      </c>
      <c r="M56" s="130">
        <f t="shared" si="10"/>
        <v>119</v>
      </c>
      <c r="N56" s="130">
        <f t="shared" si="10"/>
        <v>3963.2299999999996</v>
      </c>
      <c r="O56" s="154">
        <f>D56*100/'CD Ratio_3(i)'!F56</f>
        <v>8.3572247948244307</v>
      </c>
    </row>
    <row r="57" spans="1:15" s="157" customFormat="1" ht="13.5" customHeight="1" x14ac:dyDescent="0.2">
      <c r="A57" s="153"/>
      <c r="B57" s="137" t="s">
        <v>56</v>
      </c>
      <c r="C57" s="137">
        <f t="shared" ref="C57:L57" si="12">SUM(C48:C56)</f>
        <v>154924</v>
      </c>
      <c r="D57" s="137">
        <f t="shared" si="12"/>
        <v>536821.79</v>
      </c>
      <c r="E57" s="137">
        <f t="shared" si="12"/>
        <v>979</v>
      </c>
      <c r="F57" s="137">
        <f t="shared" si="12"/>
        <v>43726.270000000019</v>
      </c>
      <c r="G57" s="137">
        <f t="shared" si="12"/>
        <v>107</v>
      </c>
      <c r="H57" s="137">
        <f t="shared" si="12"/>
        <v>9650.7799999999988</v>
      </c>
      <c r="I57" s="137">
        <f t="shared" si="12"/>
        <v>0</v>
      </c>
      <c r="J57" s="137">
        <f t="shared" si="12"/>
        <v>0</v>
      </c>
      <c r="K57" s="137">
        <f t="shared" si="12"/>
        <v>0</v>
      </c>
      <c r="L57" s="137">
        <f t="shared" si="12"/>
        <v>0</v>
      </c>
      <c r="M57" s="137">
        <f t="shared" si="10"/>
        <v>156010</v>
      </c>
      <c r="N57" s="137">
        <f t="shared" si="10"/>
        <v>590198.84000000008</v>
      </c>
      <c r="O57" s="155">
        <f>D57*100/'CD Ratio_3(i)'!F57</f>
        <v>33.634300486354931</v>
      </c>
    </row>
    <row r="58" spans="1:15" s="157" customFormat="1" ht="13.5" customHeight="1" x14ac:dyDescent="0.2">
      <c r="A58" s="153"/>
      <c r="B58" s="137" t="s">
        <v>6</v>
      </c>
      <c r="C58" s="137">
        <f t="shared" ref="C58:L58" si="13">C57+C47+C45+C42</f>
        <v>1536585</v>
      </c>
      <c r="D58" s="137">
        <f t="shared" si="13"/>
        <v>5196496.49</v>
      </c>
      <c r="E58" s="137">
        <f t="shared" si="13"/>
        <v>56061</v>
      </c>
      <c r="F58" s="137">
        <f t="shared" si="13"/>
        <v>2746815.16</v>
      </c>
      <c r="G58" s="137">
        <f t="shared" si="13"/>
        <v>8623</v>
      </c>
      <c r="H58" s="137">
        <f t="shared" si="13"/>
        <v>1254473.9599999997</v>
      </c>
      <c r="I58" s="137">
        <f t="shared" si="13"/>
        <v>0</v>
      </c>
      <c r="J58" s="137">
        <f t="shared" si="13"/>
        <v>0</v>
      </c>
      <c r="K58" s="137">
        <f t="shared" si="13"/>
        <v>9546</v>
      </c>
      <c r="L58" s="137">
        <f t="shared" si="13"/>
        <v>253500.4</v>
      </c>
      <c r="M58" s="137">
        <f t="shared" si="10"/>
        <v>1610815</v>
      </c>
      <c r="N58" s="137">
        <f t="shared" si="10"/>
        <v>9451286.0099999998</v>
      </c>
      <c r="O58" s="155">
        <f>D58*100/'CD Ratio_3(i)'!F60</f>
        <v>10.56153051697394</v>
      </c>
    </row>
    <row r="59" spans="1:15" ht="13.5" customHeight="1" x14ac:dyDescent="0.2">
      <c r="A59" s="85"/>
      <c r="B59" s="84"/>
      <c r="C59" s="144"/>
      <c r="D59" s="144"/>
      <c r="E59" s="144"/>
      <c r="F59" s="144"/>
      <c r="G59" s="144" t="s">
        <v>1047</v>
      </c>
      <c r="H59" s="144"/>
      <c r="I59" s="144"/>
      <c r="J59" s="144"/>
      <c r="K59" s="144"/>
      <c r="L59" s="144"/>
      <c r="M59" s="144"/>
      <c r="N59" s="144"/>
      <c r="O59" s="152"/>
    </row>
    <row r="60" spans="1:15" ht="13.5" customHeight="1" x14ac:dyDescent="0.2">
      <c r="A60" s="85"/>
      <c r="B60" s="8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52"/>
    </row>
    <row r="61" spans="1:15" ht="13.5" customHeight="1" x14ac:dyDescent="0.2">
      <c r="A61" s="85"/>
      <c r="B61" s="84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52"/>
      <c r="O61" s="152"/>
    </row>
    <row r="62" spans="1:15" ht="13.5" customHeight="1" x14ac:dyDescent="0.2">
      <c r="A62" s="85"/>
      <c r="B62" s="8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52"/>
    </row>
    <row r="63" spans="1:15" ht="13.5" customHeight="1" x14ac:dyDescent="0.2">
      <c r="A63" s="85"/>
      <c r="B63" s="8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52"/>
    </row>
    <row r="64" spans="1:15" ht="13.5" customHeight="1" x14ac:dyDescent="0.2">
      <c r="A64" s="85"/>
      <c r="B64" s="8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52"/>
    </row>
    <row r="65" spans="1:15" ht="13.5" customHeight="1" x14ac:dyDescent="0.2">
      <c r="A65" s="85"/>
      <c r="B65" s="8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52"/>
    </row>
    <row r="66" spans="1:15" ht="13.5" customHeight="1" x14ac:dyDescent="0.2">
      <c r="A66" s="85"/>
      <c r="B66" s="8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52"/>
    </row>
    <row r="67" spans="1:15" ht="13.5" customHeight="1" x14ac:dyDescent="0.2">
      <c r="A67" s="85"/>
      <c r="B67" s="8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52"/>
    </row>
    <row r="68" spans="1:15" ht="13.5" customHeight="1" x14ac:dyDescent="0.2">
      <c r="A68" s="85"/>
      <c r="B68" s="8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52"/>
    </row>
    <row r="69" spans="1:15" ht="13.5" customHeight="1" x14ac:dyDescent="0.2">
      <c r="A69" s="85"/>
      <c r="B69" s="8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52"/>
    </row>
    <row r="70" spans="1:15" ht="13.5" customHeight="1" x14ac:dyDescent="0.2">
      <c r="A70" s="85"/>
      <c r="B70" s="8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52"/>
    </row>
    <row r="71" spans="1:15" ht="13.5" customHeight="1" x14ac:dyDescent="0.2">
      <c r="A71" s="85"/>
      <c r="B71" s="8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52"/>
    </row>
    <row r="72" spans="1:15" ht="13.5" customHeight="1" x14ac:dyDescent="0.2">
      <c r="A72" s="85"/>
      <c r="B72" s="8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52"/>
    </row>
    <row r="73" spans="1:15" ht="13.5" customHeight="1" x14ac:dyDescent="0.2">
      <c r="A73" s="85"/>
      <c r="B73" s="8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52"/>
    </row>
    <row r="74" spans="1:15" ht="13.5" customHeight="1" x14ac:dyDescent="0.2">
      <c r="A74" s="85"/>
      <c r="B74" s="8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52"/>
    </row>
    <row r="75" spans="1:15" ht="13.5" customHeight="1" x14ac:dyDescent="0.2">
      <c r="A75" s="85"/>
      <c r="B75" s="8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52"/>
    </row>
    <row r="76" spans="1:15" ht="13.5" customHeight="1" x14ac:dyDescent="0.2">
      <c r="A76" s="85"/>
      <c r="B76" s="84"/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52"/>
    </row>
    <row r="77" spans="1:15" ht="13.5" customHeight="1" x14ac:dyDescent="0.2">
      <c r="A77" s="85"/>
      <c r="B77" s="84"/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52"/>
    </row>
    <row r="78" spans="1:15" ht="13.5" customHeight="1" x14ac:dyDescent="0.2">
      <c r="A78" s="85"/>
      <c r="B78" s="84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52"/>
    </row>
    <row r="79" spans="1:15" ht="13.5" customHeight="1" x14ac:dyDescent="0.2">
      <c r="A79" s="85"/>
      <c r="B79" s="84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52"/>
    </row>
    <row r="80" spans="1:15" ht="13.5" customHeight="1" x14ac:dyDescent="0.2">
      <c r="A80" s="85"/>
      <c r="B80" s="84"/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52"/>
    </row>
    <row r="81" spans="1:15" ht="13.5" customHeight="1" x14ac:dyDescent="0.2">
      <c r="A81" s="85"/>
      <c r="B81" s="84"/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52"/>
    </row>
    <row r="82" spans="1:15" ht="13.5" customHeight="1" x14ac:dyDescent="0.2">
      <c r="A82" s="85"/>
      <c r="B82" s="8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52"/>
    </row>
    <row r="83" spans="1:15" ht="13.5" customHeight="1" x14ac:dyDescent="0.2">
      <c r="A83" s="85"/>
      <c r="B83" s="8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52"/>
    </row>
    <row r="84" spans="1:15" ht="13.5" customHeight="1" x14ac:dyDescent="0.2">
      <c r="A84" s="85"/>
      <c r="B84" s="8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52"/>
    </row>
    <row r="85" spans="1:15" ht="13.5" customHeight="1" x14ac:dyDescent="0.2">
      <c r="A85" s="85"/>
      <c r="B85" s="84"/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52"/>
    </row>
    <row r="86" spans="1:15" ht="13.5" customHeight="1" x14ac:dyDescent="0.2">
      <c r="A86" s="85"/>
      <c r="B86" s="84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52"/>
    </row>
    <row r="87" spans="1:15" ht="13.5" customHeight="1" x14ac:dyDescent="0.2">
      <c r="A87" s="85"/>
      <c r="B87" s="84"/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52"/>
    </row>
    <row r="88" spans="1:15" ht="13.5" customHeight="1" x14ac:dyDescent="0.2">
      <c r="A88" s="85"/>
      <c r="B88" s="8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52"/>
    </row>
    <row r="89" spans="1:15" ht="13.5" customHeight="1" x14ac:dyDescent="0.2">
      <c r="A89" s="85"/>
      <c r="B89" s="8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52"/>
    </row>
    <row r="90" spans="1:15" ht="13.5" customHeight="1" x14ac:dyDescent="0.2">
      <c r="A90" s="85"/>
      <c r="B90" s="8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52"/>
    </row>
    <row r="91" spans="1:15" ht="13.5" customHeight="1" x14ac:dyDescent="0.2">
      <c r="A91" s="85"/>
      <c r="B91" s="8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52"/>
    </row>
    <row r="92" spans="1:15" ht="13.5" customHeight="1" x14ac:dyDescent="0.2">
      <c r="A92" s="85"/>
      <c r="B92" s="8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52"/>
    </row>
    <row r="93" spans="1:15" ht="13.5" customHeight="1" x14ac:dyDescent="0.2">
      <c r="A93" s="85"/>
      <c r="B93" s="84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52"/>
    </row>
    <row r="94" spans="1:15" ht="13.5" customHeight="1" x14ac:dyDescent="0.2">
      <c r="A94" s="85"/>
      <c r="B94" s="84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52"/>
    </row>
    <row r="95" spans="1:15" ht="13.5" customHeight="1" x14ac:dyDescent="0.2">
      <c r="A95" s="85"/>
      <c r="B95" s="8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52"/>
    </row>
    <row r="96" spans="1:15" ht="13.5" customHeight="1" x14ac:dyDescent="0.2">
      <c r="A96" s="85"/>
      <c r="B96" s="84"/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52"/>
    </row>
    <row r="97" spans="1:15" ht="13.5" customHeight="1" x14ac:dyDescent="0.2">
      <c r="A97" s="85"/>
      <c r="B97" s="84"/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52"/>
    </row>
    <row r="98" spans="1:15" ht="13.5" customHeight="1" x14ac:dyDescent="0.2">
      <c r="A98" s="85"/>
      <c r="B98" s="84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52"/>
    </row>
    <row r="99" spans="1:15" ht="13.5" customHeight="1" x14ac:dyDescent="0.2">
      <c r="A99" s="85"/>
      <c r="B99" s="84"/>
      <c r="C99" s="144"/>
      <c r="D99" s="144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52"/>
    </row>
    <row r="100" spans="1:15" ht="13.5" customHeight="1" x14ac:dyDescent="0.2">
      <c r="A100" s="85"/>
      <c r="B100" s="84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52"/>
    </row>
  </sheetData>
  <autoFilter ref="C5:N48"/>
  <mergeCells count="11">
    <mergeCell ref="A1:O1"/>
    <mergeCell ref="O3:O5"/>
    <mergeCell ref="A3:A5"/>
    <mergeCell ref="B3:B5"/>
    <mergeCell ref="M4:N4"/>
    <mergeCell ref="C3:N3"/>
    <mergeCell ref="C4:D4"/>
    <mergeCell ref="E4:F4"/>
    <mergeCell ref="G4:H4"/>
    <mergeCell ref="I4:J4"/>
    <mergeCell ref="K4:L4"/>
  </mergeCells>
  <pageMargins left="0.43307086614173229" right="0" top="0.51181102362204722" bottom="0.51181102362204722" header="0" footer="0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88"/>
  <sheetViews>
    <sheetView zoomScale="115" zoomScaleNormal="115" workbookViewId="0">
      <pane xSplit="2" ySplit="5" topLeftCell="C49" activePane="bottomRight" state="frozen"/>
      <selection pane="topRight" activeCell="C1" sqref="C1"/>
      <selection pane="bottomLeft" activeCell="A6" sqref="A6"/>
      <selection pane="bottomRight" activeCell="P54" sqref="P54"/>
    </sheetView>
  </sheetViews>
  <sheetFormatPr defaultColWidth="14.42578125" defaultRowHeight="15" customHeight="1" x14ac:dyDescent="0.2"/>
  <cols>
    <col min="1" max="1" width="4.5703125" style="163" customWidth="1"/>
    <col min="2" max="2" width="23.85546875" style="163" customWidth="1"/>
    <col min="3" max="3" width="6.5703125" style="163" customWidth="1"/>
    <col min="4" max="4" width="8.42578125" style="163" customWidth="1"/>
    <col min="5" max="5" width="8.5703125" style="163" customWidth="1"/>
    <col min="6" max="6" width="9.42578125" style="163" customWidth="1"/>
    <col min="7" max="7" width="10.140625" style="163" customWidth="1"/>
    <col min="8" max="8" width="9.140625" style="163" customWidth="1"/>
    <col min="9" max="9" width="7" style="163" customWidth="1"/>
    <col min="10" max="10" width="8.140625" style="163" customWidth="1"/>
    <col min="11" max="11" width="7.42578125" style="163" customWidth="1"/>
    <col min="12" max="12" width="7.85546875" style="163" customWidth="1"/>
    <col min="13" max="13" width="8.85546875" style="163" customWidth="1"/>
    <col min="14" max="14" width="9.5703125" style="163" customWidth="1"/>
    <col min="15" max="15" width="9.42578125" style="163" customWidth="1"/>
    <col min="16" max="16" width="10.140625" style="163" customWidth="1"/>
    <col min="17" max="17" width="10" style="163" customWidth="1"/>
    <col min="18" max="16384" width="14.42578125" style="163"/>
  </cols>
  <sheetData>
    <row r="1" spans="1:18" ht="13.5" customHeight="1" x14ac:dyDescent="0.2">
      <c r="A1" s="386" t="s">
        <v>1021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</row>
    <row r="2" spans="1:18" ht="13.5" customHeight="1" x14ac:dyDescent="0.2">
      <c r="A2" s="98"/>
      <c r="B2" s="99" t="s">
        <v>76</v>
      </c>
      <c r="C2" s="149"/>
      <c r="D2" s="149"/>
      <c r="E2" s="149"/>
      <c r="F2" s="149"/>
      <c r="G2" s="149"/>
      <c r="H2" s="149"/>
      <c r="I2" s="149"/>
      <c r="J2" s="149"/>
      <c r="K2" s="149" t="s">
        <v>96</v>
      </c>
      <c r="L2" s="149"/>
      <c r="M2" s="149"/>
      <c r="N2" s="150" t="s">
        <v>97</v>
      </c>
      <c r="O2" s="149"/>
      <c r="P2" s="149"/>
      <c r="Q2" s="156"/>
    </row>
    <row r="3" spans="1:18" ht="34.5" customHeight="1" x14ac:dyDescent="0.2">
      <c r="A3" s="404" t="s">
        <v>1</v>
      </c>
      <c r="B3" s="404" t="s">
        <v>79</v>
      </c>
      <c r="C3" s="402" t="s">
        <v>1022</v>
      </c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1"/>
      <c r="Q3" s="397" t="s">
        <v>98</v>
      </c>
    </row>
    <row r="4" spans="1:18" ht="24.75" customHeight="1" x14ac:dyDescent="0.2">
      <c r="A4" s="398"/>
      <c r="B4" s="398"/>
      <c r="C4" s="400" t="s">
        <v>99</v>
      </c>
      <c r="D4" s="401"/>
      <c r="E4" s="400" t="s">
        <v>100</v>
      </c>
      <c r="F4" s="401"/>
      <c r="G4" s="400" t="s">
        <v>101</v>
      </c>
      <c r="H4" s="401"/>
      <c r="I4" s="400" t="s">
        <v>102</v>
      </c>
      <c r="J4" s="401"/>
      <c r="K4" s="400" t="s">
        <v>103</v>
      </c>
      <c r="L4" s="401"/>
      <c r="M4" s="400" t="s">
        <v>104</v>
      </c>
      <c r="N4" s="401"/>
      <c r="O4" s="400" t="s">
        <v>105</v>
      </c>
      <c r="P4" s="401"/>
      <c r="Q4" s="398"/>
    </row>
    <row r="5" spans="1:18" ht="15" customHeight="1" x14ac:dyDescent="0.2">
      <c r="A5" s="399"/>
      <c r="B5" s="399"/>
      <c r="C5" s="164" t="s">
        <v>94</v>
      </c>
      <c r="D5" s="164" t="s">
        <v>95</v>
      </c>
      <c r="E5" s="164" t="s">
        <v>94</v>
      </c>
      <c r="F5" s="164" t="s">
        <v>95</v>
      </c>
      <c r="G5" s="164" t="s">
        <v>94</v>
      </c>
      <c r="H5" s="164" t="s">
        <v>95</v>
      </c>
      <c r="I5" s="164" t="s">
        <v>94</v>
      </c>
      <c r="J5" s="164" t="s">
        <v>95</v>
      </c>
      <c r="K5" s="164" t="s">
        <v>94</v>
      </c>
      <c r="L5" s="164" t="s">
        <v>95</v>
      </c>
      <c r="M5" s="164" t="s">
        <v>94</v>
      </c>
      <c r="N5" s="164" t="s">
        <v>95</v>
      </c>
      <c r="O5" s="164" t="s">
        <v>94</v>
      </c>
      <c r="P5" s="164" t="s">
        <v>95</v>
      </c>
      <c r="Q5" s="399"/>
    </row>
    <row r="6" spans="1:18" ht="13.5" customHeight="1" x14ac:dyDescent="0.2">
      <c r="A6" s="165">
        <v>1</v>
      </c>
      <c r="B6" s="166" t="s">
        <v>7</v>
      </c>
      <c r="C6" s="167">
        <v>0</v>
      </c>
      <c r="D6" s="167">
        <v>0</v>
      </c>
      <c r="E6" s="167">
        <v>3980</v>
      </c>
      <c r="F6" s="167">
        <v>14295.429999999997</v>
      </c>
      <c r="G6" s="167">
        <v>37145</v>
      </c>
      <c r="H6" s="167">
        <v>187459.40999999992</v>
      </c>
      <c r="I6" s="167">
        <v>10</v>
      </c>
      <c r="J6" s="167">
        <v>165.27999999999997</v>
      </c>
      <c r="K6" s="167">
        <v>28</v>
      </c>
      <c r="L6" s="167">
        <v>3413.8700000000003</v>
      </c>
      <c r="M6" s="167">
        <v>1</v>
      </c>
      <c r="N6" s="167">
        <v>23.19</v>
      </c>
      <c r="O6" s="166">
        <f>M6+K6+I6+G6+E6+C6+MSMEoutstanding_5!M6+OutstandingAgri_4!K6</f>
        <v>265515</v>
      </c>
      <c r="P6" s="166">
        <f>N6+L6+J6+H6+F6+D6+MSMEoutstanding_5!N6+OutstandingAgri_4!L6</f>
        <v>1123213.73</v>
      </c>
      <c r="Q6" s="168">
        <f>P6*100/'CD Ratio_3(i)'!F6</f>
        <v>60.137656153543908</v>
      </c>
    </row>
    <row r="7" spans="1:18" ht="13.5" customHeight="1" x14ac:dyDescent="0.2">
      <c r="A7" s="165">
        <v>2</v>
      </c>
      <c r="B7" s="166" t="s">
        <v>8</v>
      </c>
      <c r="C7" s="167">
        <v>5</v>
      </c>
      <c r="D7" s="167">
        <v>0</v>
      </c>
      <c r="E7" s="167">
        <v>6213</v>
      </c>
      <c r="F7" s="167">
        <v>15443.930000000006</v>
      </c>
      <c r="G7" s="167">
        <v>60414</v>
      </c>
      <c r="H7" s="167">
        <v>157761.74999999994</v>
      </c>
      <c r="I7" s="167">
        <v>0</v>
      </c>
      <c r="J7" s="167">
        <v>0</v>
      </c>
      <c r="K7" s="167">
        <v>1</v>
      </c>
      <c r="L7" s="167">
        <v>0</v>
      </c>
      <c r="M7" s="167">
        <v>57</v>
      </c>
      <c r="N7" s="167">
        <v>254.05999999999997</v>
      </c>
      <c r="O7" s="166">
        <f>M7+K7+I7+G7+E7+C7+MSMEoutstanding_5!M7+OutstandingAgri_4!K7</f>
        <v>838739</v>
      </c>
      <c r="P7" s="166">
        <f>N7+L7+J7+H7+F7+D7+MSMEoutstanding_5!N7+OutstandingAgri_4!L7</f>
        <v>2002889.8800000008</v>
      </c>
      <c r="Q7" s="168">
        <f>P7*100/'CD Ratio_3(i)'!F7</f>
        <v>64.31419610965257</v>
      </c>
    </row>
    <row r="8" spans="1:18" ht="13.5" customHeight="1" x14ac:dyDescent="0.2">
      <c r="A8" s="165">
        <v>3</v>
      </c>
      <c r="B8" s="166" t="s">
        <v>9</v>
      </c>
      <c r="C8" s="167">
        <v>0</v>
      </c>
      <c r="D8" s="167">
        <v>0</v>
      </c>
      <c r="E8" s="167">
        <v>1108</v>
      </c>
      <c r="F8" s="167">
        <v>3255.32</v>
      </c>
      <c r="G8" s="167">
        <v>17998</v>
      </c>
      <c r="H8" s="167">
        <v>68252.810000000027</v>
      </c>
      <c r="I8" s="167">
        <v>0</v>
      </c>
      <c r="J8" s="167">
        <v>0</v>
      </c>
      <c r="K8" s="167">
        <v>0</v>
      </c>
      <c r="L8" s="167">
        <v>0</v>
      </c>
      <c r="M8" s="167">
        <v>0</v>
      </c>
      <c r="N8" s="167">
        <v>0</v>
      </c>
      <c r="O8" s="166">
        <f>M8+K8+I8+G8+E8+C8+MSMEoutstanding_5!M8+OutstandingAgri_4!K8</f>
        <v>100909</v>
      </c>
      <c r="P8" s="166">
        <f>N8+L8+J8+H8+F8+D8+MSMEoutstanding_5!N8+OutstandingAgri_4!L8</f>
        <v>451219.9800000001</v>
      </c>
      <c r="Q8" s="168">
        <f>P8*100/'CD Ratio_3(i)'!F8</f>
        <v>55.791156143109575</v>
      </c>
    </row>
    <row r="9" spans="1:18" ht="13.5" customHeight="1" x14ac:dyDescent="0.2">
      <c r="A9" s="165">
        <v>4</v>
      </c>
      <c r="B9" s="166" t="s">
        <v>10</v>
      </c>
      <c r="C9" s="167">
        <v>0</v>
      </c>
      <c r="D9" s="167">
        <v>0</v>
      </c>
      <c r="E9" s="167">
        <v>4463</v>
      </c>
      <c r="F9" s="167">
        <v>17359.379999999994</v>
      </c>
      <c r="G9" s="167">
        <v>19535</v>
      </c>
      <c r="H9" s="167">
        <v>131012.18000000002</v>
      </c>
      <c r="I9" s="167">
        <v>4</v>
      </c>
      <c r="J9" s="167">
        <v>12.02</v>
      </c>
      <c r="K9" s="167">
        <v>1</v>
      </c>
      <c r="L9" s="167">
        <v>4.46</v>
      </c>
      <c r="M9" s="167">
        <v>543</v>
      </c>
      <c r="N9" s="167">
        <v>1503.5000000000007</v>
      </c>
      <c r="O9" s="166">
        <f>M9+K9+I9+G9+E9+C9+MSMEoutstanding_5!M9+OutstandingAgri_4!K9</f>
        <v>260213</v>
      </c>
      <c r="P9" s="166">
        <f>N9+L9+J9+H9+F9+D9+MSMEoutstanding_5!N9+OutstandingAgri_4!L9</f>
        <v>894430.40999999992</v>
      </c>
      <c r="Q9" s="168">
        <f>P9*100/'CD Ratio_3(i)'!F9</f>
        <v>45.884690051248747</v>
      </c>
    </row>
    <row r="10" spans="1:18" ht="13.5" customHeight="1" x14ac:dyDescent="0.2">
      <c r="A10" s="165">
        <v>5</v>
      </c>
      <c r="B10" s="166" t="s">
        <v>11</v>
      </c>
      <c r="C10" s="167">
        <v>0</v>
      </c>
      <c r="D10" s="167">
        <v>0</v>
      </c>
      <c r="E10" s="167">
        <v>6477</v>
      </c>
      <c r="F10" s="167">
        <v>20292.099999999995</v>
      </c>
      <c r="G10" s="167">
        <v>96747</v>
      </c>
      <c r="H10" s="167">
        <v>164161.08000000007</v>
      </c>
      <c r="I10" s="167">
        <v>24</v>
      </c>
      <c r="J10" s="167">
        <v>733.57999999999981</v>
      </c>
      <c r="K10" s="167">
        <v>1</v>
      </c>
      <c r="L10" s="167">
        <v>0.24</v>
      </c>
      <c r="M10" s="167">
        <v>419</v>
      </c>
      <c r="N10" s="167">
        <v>78.939999999999969</v>
      </c>
      <c r="O10" s="166">
        <f>M10+K10+I10+G10+E10+C10+MSMEoutstanding_5!M10+OutstandingAgri_4!K10</f>
        <v>556236</v>
      </c>
      <c r="P10" s="166">
        <f>N10+L10+J10+H10+F10+D10+MSMEoutstanding_5!N10+OutstandingAgri_4!L10</f>
        <v>1456018.8999999997</v>
      </c>
      <c r="Q10" s="168">
        <f>P10*100/'CD Ratio_3(i)'!F10</f>
        <v>70.44338727623736</v>
      </c>
      <c r="R10" s="163">
        <f>P10/P58*100</f>
        <v>5.0558966619694026</v>
      </c>
    </row>
    <row r="11" spans="1:18" ht="13.5" customHeight="1" x14ac:dyDescent="0.2">
      <c r="A11" s="165">
        <v>6</v>
      </c>
      <c r="B11" s="166" t="s">
        <v>12</v>
      </c>
      <c r="C11" s="167">
        <v>0</v>
      </c>
      <c r="D11" s="167">
        <v>0</v>
      </c>
      <c r="E11" s="167">
        <v>1763</v>
      </c>
      <c r="F11" s="167">
        <v>6863.76</v>
      </c>
      <c r="G11" s="167">
        <v>10726</v>
      </c>
      <c r="H11" s="167">
        <v>29117.750000000007</v>
      </c>
      <c r="I11" s="167">
        <v>0</v>
      </c>
      <c r="J11" s="167">
        <v>0</v>
      </c>
      <c r="K11" s="167">
        <v>0</v>
      </c>
      <c r="L11" s="167">
        <v>0</v>
      </c>
      <c r="M11" s="167">
        <v>0</v>
      </c>
      <c r="N11" s="167">
        <v>0</v>
      </c>
      <c r="O11" s="166">
        <f>M11+K11+I11+G11+E11+C11+MSMEoutstanding_5!M11+OutstandingAgri_4!K11</f>
        <v>155985</v>
      </c>
      <c r="P11" s="166">
        <f>N11+L11+J11+H11+F11+D11+MSMEoutstanding_5!N11+OutstandingAgri_4!L11</f>
        <v>471447.83000000007</v>
      </c>
      <c r="Q11" s="168">
        <f>P11*100/'CD Ratio_3(i)'!F11</f>
        <v>42.807157295212619</v>
      </c>
    </row>
    <row r="12" spans="1:18" ht="13.5" customHeight="1" x14ac:dyDescent="0.2">
      <c r="A12" s="165">
        <v>7</v>
      </c>
      <c r="B12" s="166" t="s">
        <v>13</v>
      </c>
      <c r="C12" s="167">
        <v>0</v>
      </c>
      <c r="D12" s="167">
        <v>0</v>
      </c>
      <c r="E12" s="167">
        <v>294</v>
      </c>
      <c r="F12" s="167">
        <v>816.70999999999958</v>
      </c>
      <c r="G12" s="167">
        <v>5056</v>
      </c>
      <c r="H12" s="167">
        <v>33476.019999999997</v>
      </c>
      <c r="I12" s="167">
        <v>0</v>
      </c>
      <c r="J12" s="167">
        <v>0</v>
      </c>
      <c r="K12" s="167">
        <v>0</v>
      </c>
      <c r="L12" s="167">
        <v>0</v>
      </c>
      <c r="M12" s="167">
        <v>88</v>
      </c>
      <c r="N12" s="167">
        <v>264.28000000000003</v>
      </c>
      <c r="O12" s="166">
        <f>M12+K12+I12+G12+E12+C12+MSMEoutstanding_5!M12+OutstandingAgri_4!K12</f>
        <v>24529</v>
      </c>
      <c r="P12" s="166">
        <f>N12+L12+J12+H12+F12+D12+MSMEoutstanding_5!N12+OutstandingAgri_4!L12</f>
        <v>89798.57</v>
      </c>
      <c r="Q12" s="168">
        <f>P12*100/'CD Ratio_3(i)'!F12</f>
        <v>57.614185531282146</v>
      </c>
    </row>
    <row r="13" spans="1:18" ht="13.5" customHeight="1" x14ac:dyDescent="0.2">
      <c r="A13" s="165">
        <v>8</v>
      </c>
      <c r="B13" s="166" t="s">
        <v>971</v>
      </c>
      <c r="C13" s="167">
        <v>0</v>
      </c>
      <c r="D13" s="167">
        <v>0</v>
      </c>
      <c r="E13" s="167">
        <v>129</v>
      </c>
      <c r="F13" s="167">
        <v>457.18999999999994</v>
      </c>
      <c r="G13" s="167">
        <v>1019</v>
      </c>
      <c r="H13" s="167">
        <v>7957.5200000000013</v>
      </c>
      <c r="I13" s="167">
        <v>5</v>
      </c>
      <c r="J13" s="167">
        <v>51.87</v>
      </c>
      <c r="K13" s="167">
        <v>0</v>
      </c>
      <c r="L13" s="167">
        <v>0</v>
      </c>
      <c r="M13" s="167">
        <v>130</v>
      </c>
      <c r="N13" s="167">
        <v>145.20999999999998</v>
      </c>
      <c r="O13" s="166">
        <f>M13+K13+I13+G13+E13+C13+MSMEoutstanding_5!M13+OutstandingAgri_4!K13</f>
        <v>14946</v>
      </c>
      <c r="P13" s="166">
        <f>N13+L13+J13+H13+F13+D13+MSMEoutstanding_5!N13+OutstandingAgri_4!L13</f>
        <v>76283.47</v>
      </c>
      <c r="Q13" s="168">
        <f>P13*100/'CD Ratio_3(i)'!F13</f>
        <v>71.035171332894606</v>
      </c>
    </row>
    <row r="14" spans="1:18" ht="13.5" customHeight="1" x14ac:dyDescent="0.2">
      <c r="A14" s="165">
        <v>9</v>
      </c>
      <c r="B14" s="166" t="s">
        <v>14</v>
      </c>
      <c r="C14" s="167">
        <v>6</v>
      </c>
      <c r="D14" s="167">
        <v>2202.6799999999998</v>
      </c>
      <c r="E14" s="167">
        <v>6520</v>
      </c>
      <c r="F14" s="167">
        <v>27511.89000000001</v>
      </c>
      <c r="G14" s="167">
        <v>51521</v>
      </c>
      <c r="H14" s="167">
        <v>138979.79999999999</v>
      </c>
      <c r="I14" s="167">
        <v>0</v>
      </c>
      <c r="J14" s="167">
        <v>0</v>
      </c>
      <c r="K14" s="167">
        <v>1</v>
      </c>
      <c r="L14" s="167">
        <v>0.5</v>
      </c>
      <c r="M14" s="167">
        <v>1043</v>
      </c>
      <c r="N14" s="167">
        <v>334.00000000000017</v>
      </c>
      <c r="O14" s="166">
        <f>M14+K14+I14+G14+E14+C14+MSMEoutstanding_5!M14+OutstandingAgri_4!K14</f>
        <v>360329</v>
      </c>
      <c r="P14" s="166">
        <f>N14+L14+J14+H14+F14+D14+MSMEoutstanding_5!N14+OutstandingAgri_4!L14</f>
        <v>1195671.47</v>
      </c>
      <c r="Q14" s="168">
        <f>P14*100/'CD Ratio_3(i)'!F14</f>
        <v>37.156070980733716</v>
      </c>
    </row>
    <row r="15" spans="1:18" ht="13.5" customHeight="1" x14ac:dyDescent="0.2">
      <c r="A15" s="165">
        <v>10</v>
      </c>
      <c r="B15" s="166" t="s">
        <v>15</v>
      </c>
      <c r="C15" s="167">
        <v>1</v>
      </c>
      <c r="D15" s="167">
        <v>2999.97</v>
      </c>
      <c r="E15" s="167">
        <v>21043</v>
      </c>
      <c r="F15" s="167">
        <v>81489.279999999999</v>
      </c>
      <c r="G15" s="167">
        <v>189872</v>
      </c>
      <c r="H15" s="167">
        <v>911840.52</v>
      </c>
      <c r="I15" s="167">
        <v>0</v>
      </c>
      <c r="J15" s="167">
        <v>0</v>
      </c>
      <c r="K15" s="167">
        <v>3</v>
      </c>
      <c r="L15" s="167">
        <v>44.19</v>
      </c>
      <c r="M15" s="167">
        <v>0</v>
      </c>
      <c r="N15" s="167">
        <v>0</v>
      </c>
      <c r="O15" s="166">
        <f>M15+K15+I15+G15+E15+C15+MSMEoutstanding_5!M15+OutstandingAgri_4!K15</f>
        <v>879989</v>
      </c>
      <c r="P15" s="166">
        <f>N15+L15+J15+H15+F15+D15+MSMEoutstanding_5!N15+OutstandingAgri_4!L15</f>
        <v>3660335.3000000003</v>
      </c>
      <c r="Q15" s="168">
        <f>P15*100/'CD Ratio_3(i)'!F15</f>
        <v>40.624612121130639</v>
      </c>
      <c r="R15" s="359">
        <f>F15+NPS_OS_8!F15</f>
        <v>99689.279999999999</v>
      </c>
    </row>
    <row r="16" spans="1:18" ht="13.5" customHeight="1" x14ac:dyDescent="0.2">
      <c r="A16" s="165">
        <v>11</v>
      </c>
      <c r="B16" s="166" t="s">
        <v>16</v>
      </c>
      <c r="C16" s="167">
        <v>4</v>
      </c>
      <c r="D16" s="167">
        <v>3709.98</v>
      </c>
      <c r="E16" s="167">
        <v>1313</v>
      </c>
      <c r="F16" s="167">
        <v>3406.5399999999986</v>
      </c>
      <c r="G16" s="167">
        <v>6805</v>
      </c>
      <c r="H16" s="167">
        <v>59148.109999999993</v>
      </c>
      <c r="I16" s="167">
        <v>7</v>
      </c>
      <c r="J16" s="167">
        <v>23781.52</v>
      </c>
      <c r="K16" s="167">
        <v>0</v>
      </c>
      <c r="L16" s="167">
        <v>0</v>
      </c>
      <c r="M16" s="167">
        <v>6951</v>
      </c>
      <c r="N16" s="167">
        <v>29005.28999999999</v>
      </c>
      <c r="O16" s="166">
        <f>M16+K16+I16+G16+E16+C16+MSMEoutstanding_5!M16+OutstandingAgri_4!K16</f>
        <v>107711</v>
      </c>
      <c r="P16" s="166">
        <f>N16+L16+J16+H16+F16+D16+MSMEoutstanding_5!N16+OutstandingAgri_4!L16</f>
        <v>380877.08999999997</v>
      </c>
      <c r="Q16" s="168">
        <f>P16*100/'CD Ratio_3(i)'!F16</f>
        <v>48.956040576703174</v>
      </c>
    </row>
    <row r="17" spans="1:17" ht="13.5" customHeight="1" x14ac:dyDescent="0.2">
      <c r="A17" s="165">
        <v>12</v>
      </c>
      <c r="B17" s="166" t="s">
        <v>17</v>
      </c>
      <c r="C17" s="167">
        <v>0</v>
      </c>
      <c r="D17" s="167">
        <v>0</v>
      </c>
      <c r="E17" s="167">
        <v>4115</v>
      </c>
      <c r="F17" s="167">
        <v>11986.450000000003</v>
      </c>
      <c r="G17" s="167">
        <v>39143</v>
      </c>
      <c r="H17" s="167">
        <v>116938.59999999992</v>
      </c>
      <c r="I17" s="167">
        <v>6</v>
      </c>
      <c r="J17" s="167">
        <v>8.01</v>
      </c>
      <c r="K17" s="167">
        <v>0</v>
      </c>
      <c r="L17" s="167">
        <v>0</v>
      </c>
      <c r="M17" s="167">
        <v>1659</v>
      </c>
      <c r="N17" s="167">
        <v>24.159999999999989</v>
      </c>
      <c r="O17" s="166">
        <f>M17+K17+I17+G17+E17+C17+MSMEoutstanding_5!M17+OutstandingAgri_4!K17</f>
        <v>391865</v>
      </c>
      <c r="P17" s="166">
        <f>N17+L17+J17+H17+F17+D17+MSMEoutstanding_5!N17+OutstandingAgri_4!L17</f>
        <v>1272198.4900000002</v>
      </c>
      <c r="Q17" s="168">
        <f>P17*100/'CD Ratio_3(i)'!F17</f>
        <v>66.99506910545368</v>
      </c>
    </row>
    <row r="18" spans="1:17" ht="13.5" customHeight="1" x14ac:dyDescent="0.2">
      <c r="A18" s="164"/>
      <c r="B18" s="169" t="s">
        <v>18</v>
      </c>
      <c r="C18" s="170">
        <f t="shared" ref="C18:P18" si="0">SUM(C6:C17)</f>
        <v>16</v>
      </c>
      <c r="D18" s="170">
        <f t="shared" si="0"/>
        <v>8912.6299999999992</v>
      </c>
      <c r="E18" s="170">
        <f t="shared" si="0"/>
        <v>57418</v>
      </c>
      <c r="F18" s="170">
        <f t="shared" si="0"/>
        <v>203177.98</v>
      </c>
      <c r="G18" s="170">
        <f t="shared" si="0"/>
        <v>535981</v>
      </c>
      <c r="H18" s="170">
        <f t="shared" si="0"/>
        <v>2006105.55</v>
      </c>
      <c r="I18" s="170">
        <f t="shared" si="0"/>
        <v>56</v>
      </c>
      <c r="J18" s="170">
        <f t="shared" si="0"/>
        <v>24752.28</v>
      </c>
      <c r="K18" s="170">
        <f t="shared" si="0"/>
        <v>35</v>
      </c>
      <c r="L18" s="170">
        <f t="shared" si="0"/>
        <v>3463.26</v>
      </c>
      <c r="M18" s="170">
        <f t="shared" si="0"/>
        <v>10891</v>
      </c>
      <c r="N18" s="170">
        <f t="shared" si="0"/>
        <v>31632.62999999999</v>
      </c>
      <c r="O18" s="170">
        <f t="shared" si="0"/>
        <v>3956966</v>
      </c>
      <c r="P18" s="170">
        <f t="shared" si="0"/>
        <v>13074385.120000001</v>
      </c>
      <c r="Q18" s="171">
        <f>P18*100/'CD Ratio_3(i)'!F18</f>
        <v>50.138381403728026</v>
      </c>
    </row>
    <row r="19" spans="1:17" ht="13.5" customHeight="1" x14ac:dyDescent="0.2">
      <c r="A19" s="165">
        <v>13</v>
      </c>
      <c r="B19" s="166" t="s">
        <v>19</v>
      </c>
      <c r="C19" s="167">
        <v>6</v>
      </c>
      <c r="D19" s="167">
        <v>7045.39</v>
      </c>
      <c r="E19" s="167">
        <v>949</v>
      </c>
      <c r="F19" s="167">
        <v>3013.7400000000002</v>
      </c>
      <c r="G19" s="167">
        <v>6769</v>
      </c>
      <c r="H19" s="167">
        <v>69122.98000000001</v>
      </c>
      <c r="I19" s="167">
        <v>0</v>
      </c>
      <c r="J19" s="167">
        <v>0</v>
      </c>
      <c r="K19" s="167">
        <v>0</v>
      </c>
      <c r="L19" s="167">
        <v>0</v>
      </c>
      <c r="M19" s="167">
        <v>89183</v>
      </c>
      <c r="N19" s="167">
        <v>21863.580000000009</v>
      </c>
      <c r="O19" s="166">
        <f>M19+K19+I19+G19+E19+C19+MSMEoutstanding_5!M19+OutstandingAgri_4!K19</f>
        <v>221913</v>
      </c>
      <c r="P19" s="166">
        <f>N19+L19+J19+H19+F19+D19+MSMEoutstanding_5!N19+OutstandingAgri_4!L19</f>
        <v>1172743.1400000001</v>
      </c>
      <c r="Q19" s="168">
        <f>P19*100/'CD Ratio_3(i)'!F19</f>
        <v>64.112545671538143</v>
      </c>
    </row>
    <row r="20" spans="1:17" ht="13.5" customHeight="1" x14ac:dyDescent="0.2">
      <c r="A20" s="165">
        <v>14</v>
      </c>
      <c r="B20" s="166" t="s">
        <v>20</v>
      </c>
      <c r="C20" s="167">
        <v>0</v>
      </c>
      <c r="D20" s="167">
        <v>0</v>
      </c>
      <c r="E20" s="167">
        <v>0</v>
      </c>
      <c r="F20" s="167">
        <v>0</v>
      </c>
      <c r="G20" s="167">
        <v>42056</v>
      </c>
      <c r="H20" s="167">
        <v>309394.17</v>
      </c>
      <c r="I20" s="167">
        <v>0</v>
      </c>
      <c r="J20" s="167">
        <v>0</v>
      </c>
      <c r="K20" s="167">
        <v>0</v>
      </c>
      <c r="L20" s="167">
        <v>0</v>
      </c>
      <c r="M20" s="167">
        <v>357035</v>
      </c>
      <c r="N20" s="167">
        <f>8033+112183.35</f>
        <v>120216.35</v>
      </c>
      <c r="O20" s="166">
        <f>M20+K20+I20+G20+E20+C20+MSMEoutstanding_5!M20+OutstandingAgri_4!K20</f>
        <v>539569</v>
      </c>
      <c r="P20" s="166">
        <f>N20+L20+J20+H20+F20+D20+MSMEoutstanding_5!N20+OutstandingAgri_4!L20</f>
        <v>508191.38</v>
      </c>
      <c r="Q20" s="168">
        <f>P20*100/'CD Ratio_3(i)'!F20</f>
        <v>63.695969294061328</v>
      </c>
    </row>
    <row r="21" spans="1:17" ht="13.5" customHeight="1" x14ac:dyDescent="0.2">
      <c r="A21" s="165">
        <v>15</v>
      </c>
      <c r="B21" s="166" t="s">
        <v>21</v>
      </c>
      <c r="C21" s="167">
        <v>0</v>
      </c>
      <c r="D21" s="167">
        <v>0</v>
      </c>
      <c r="E21" s="167">
        <v>0</v>
      </c>
      <c r="F21" s="167">
        <v>0</v>
      </c>
      <c r="G21" s="167">
        <v>4</v>
      </c>
      <c r="H21" s="167">
        <v>12.23</v>
      </c>
      <c r="I21" s="167">
        <v>0</v>
      </c>
      <c r="J21" s="167">
        <v>0</v>
      </c>
      <c r="K21" s="167">
        <v>0</v>
      </c>
      <c r="L21" s="167">
        <v>0</v>
      </c>
      <c r="M21" s="167">
        <v>6</v>
      </c>
      <c r="N21" s="167">
        <v>1.82</v>
      </c>
      <c r="O21" s="166">
        <f>M21+K21+I21+G21+E21+C21+MSMEoutstanding_5!M21+OutstandingAgri_4!K21</f>
        <v>895</v>
      </c>
      <c r="P21" s="166">
        <f>N21+L21+J21+H21+F21+D21+MSMEoutstanding_5!N21+OutstandingAgri_4!L21</f>
        <v>1411.59</v>
      </c>
      <c r="Q21" s="168">
        <f>P21*100/'CD Ratio_3(i)'!F21</f>
        <v>62.813267594603246</v>
      </c>
    </row>
    <row r="22" spans="1:17" ht="13.5" customHeight="1" x14ac:dyDescent="0.2">
      <c r="A22" s="165">
        <v>16</v>
      </c>
      <c r="B22" s="166" t="s">
        <v>22</v>
      </c>
      <c r="C22" s="167">
        <v>0</v>
      </c>
      <c r="D22" s="167">
        <v>0</v>
      </c>
      <c r="E22" s="167">
        <v>2</v>
      </c>
      <c r="F22" s="167">
        <v>14.55</v>
      </c>
      <c r="G22" s="167">
        <v>17</v>
      </c>
      <c r="H22" s="167">
        <v>169.36</v>
      </c>
      <c r="I22" s="167">
        <v>0</v>
      </c>
      <c r="J22" s="167">
        <v>0</v>
      </c>
      <c r="K22" s="167">
        <v>0</v>
      </c>
      <c r="L22" s="167">
        <v>0</v>
      </c>
      <c r="M22" s="167">
        <v>0</v>
      </c>
      <c r="N22" s="167">
        <v>0</v>
      </c>
      <c r="O22" s="166">
        <f>M22+K22+I22+G22+E22+C22+MSMEoutstanding_5!M22+OutstandingAgri_4!K22</f>
        <v>192</v>
      </c>
      <c r="P22" s="166">
        <f>N22+L22+J22+H22+F22+D22+MSMEoutstanding_5!N22+OutstandingAgri_4!L22</f>
        <v>12224.960000000001</v>
      </c>
      <c r="Q22" s="168">
        <f>P22*100/'CD Ratio_3(i)'!F22</f>
        <v>79.807234704542537</v>
      </c>
    </row>
    <row r="23" spans="1:17" ht="14.25" customHeight="1" x14ac:dyDescent="0.2">
      <c r="A23" s="165">
        <v>17</v>
      </c>
      <c r="B23" s="166" t="s">
        <v>23</v>
      </c>
      <c r="C23" s="167">
        <v>0</v>
      </c>
      <c r="D23" s="167">
        <v>0</v>
      </c>
      <c r="E23" s="167">
        <v>40</v>
      </c>
      <c r="F23" s="167">
        <v>73.510000000000005</v>
      </c>
      <c r="G23" s="167">
        <v>21232</v>
      </c>
      <c r="H23" s="167">
        <v>22023.64</v>
      </c>
      <c r="I23" s="167">
        <v>15</v>
      </c>
      <c r="J23" s="167">
        <v>752.93000000000006</v>
      </c>
      <c r="K23" s="167">
        <v>0</v>
      </c>
      <c r="L23" s="167">
        <v>0</v>
      </c>
      <c r="M23" s="167">
        <v>9135</v>
      </c>
      <c r="N23" s="167">
        <v>2332.04</v>
      </c>
      <c r="O23" s="166">
        <f>M23+K23+I23+G23+E23+C23+MSMEoutstanding_5!M23+OutstandingAgri_4!K23</f>
        <v>58680</v>
      </c>
      <c r="P23" s="166">
        <f>N23+L23+J23+H23+F23+D23+MSMEoutstanding_5!N23+OutstandingAgri_4!L23</f>
        <v>115573.83</v>
      </c>
      <c r="Q23" s="168">
        <f>P23*100/'CD Ratio_3(i)'!F23</f>
        <v>63.866857846435828</v>
      </c>
    </row>
    <row r="24" spans="1:17" ht="13.5" customHeight="1" x14ac:dyDescent="0.2">
      <c r="A24" s="165">
        <v>18</v>
      </c>
      <c r="B24" s="166" t="s">
        <v>24</v>
      </c>
      <c r="C24" s="167">
        <v>0</v>
      </c>
      <c r="D24" s="167">
        <v>0</v>
      </c>
      <c r="E24" s="167">
        <v>2</v>
      </c>
      <c r="F24" s="167">
        <v>6.99</v>
      </c>
      <c r="G24" s="167">
        <v>29</v>
      </c>
      <c r="H24" s="167">
        <v>296.33</v>
      </c>
      <c r="I24" s="167">
        <v>0</v>
      </c>
      <c r="J24" s="167">
        <v>0</v>
      </c>
      <c r="K24" s="167">
        <v>0</v>
      </c>
      <c r="L24" s="167">
        <v>0</v>
      </c>
      <c r="M24" s="167">
        <v>0</v>
      </c>
      <c r="N24" s="167">
        <v>0</v>
      </c>
      <c r="O24" s="166">
        <f>M24+K24+I24+G24+E24+C24+MSMEoutstanding_5!M24+OutstandingAgri_4!K24</f>
        <v>54</v>
      </c>
      <c r="P24" s="166">
        <f>N24+L24+J24+H24+F24+D24+MSMEoutstanding_5!N24+OutstandingAgri_4!L24</f>
        <v>467.76</v>
      </c>
      <c r="Q24" s="168">
        <f>P24*100/'CD Ratio_3(i)'!F24</f>
        <v>57.721781408492419</v>
      </c>
    </row>
    <row r="25" spans="1:17" ht="13.5" customHeight="1" x14ac:dyDescent="0.2">
      <c r="A25" s="165">
        <v>19</v>
      </c>
      <c r="B25" s="166" t="s">
        <v>25</v>
      </c>
      <c r="C25" s="167">
        <v>0</v>
      </c>
      <c r="D25" s="167">
        <v>0</v>
      </c>
      <c r="E25" s="167">
        <v>12</v>
      </c>
      <c r="F25" s="167">
        <v>63.21</v>
      </c>
      <c r="G25" s="167">
        <v>145</v>
      </c>
      <c r="H25" s="167">
        <v>1408.57</v>
      </c>
      <c r="I25" s="167">
        <v>0</v>
      </c>
      <c r="J25" s="167">
        <v>0</v>
      </c>
      <c r="K25" s="167">
        <v>0</v>
      </c>
      <c r="L25" s="167">
        <v>0</v>
      </c>
      <c r="M25" s="167">
        <v>271</v>
      </c>
      <c r="N25" s="167">
        <v>81.150000000000006</v>
      </c>
      <c r="O25" s="166">
        <f>M25+K25+I25+G25+E25+C25+MSMEoutstanding_5!M25+OutstandingAgri_4!K25</f>
        <v>9458</v>
      </c>
      <c r="P25" s="166">
        <f>N25+L25+J25+H25+F25+D25+MSMEoutstanding_5!N25+OutstandingAgri_4!L25</f>
        <v>31834.92</v>
      </c>
      <c r="Q25" s="168">
        <f>P25*100/'CD Ratio_3(i)'!F25</f>
        <v>50.396747751256157</v>
      </c>
    </row>
    <row r="26" spans="1:17" ht="13.5" customHeight="1" x14ac:dyDescent="0.2">
      <c r="A26" s="165">
        <v>20</v>
      </c>
      <c r="B26" s="166" t="s">
        <v>26</v>
      </c>
      <c r="C26" s="167">
        <v>0</v>
      </c>
      <c r="D26" s="167">
        <v>0</v>
      </c>
      <c r="E26" s="167">
        <v>1482</v>
      </c>
      <c r="F26" s="167">
        <v>2921.4700000000016</v>
      </c>
      <c r="G26" s="167">
        <v>49667</v>
      </c>
      <c r="H26" s="167">
        <v>554493.85</v>
      </c>
      <c r="I26" s="167">
        <v>4</v>
      </c>
      <c r="J26" s="167">
        <v>187.58</v>
      </c>
      <c r="K26" s="167">
        <v>0</v>
      </c>
      <c r="L26" s="167">
        <v>0</v>
      </c>
      <c r="M26" s="167">
        <v>138176</v>
      </c>
      <c r="N26" s="167">
        <v>25418.809999999998</v>
      </c>
      <c r="O26" s="166">
        <f>M26+K26+I26+G26+E26+C26+MSMEoutstanding_5!M26+OutstandingAgri_4!K26</f>
        <v>628325</v>
      </c>
      <c r="P26" s="166">
        <f>N26+L26+J26+H26+F26+D26+MSMEoutstanding_5!N26+OutstandingAgri_4!L26</f>
        <v>2965409.4099999992</v>
      </c>
      <c r="Q26" s="168">
        <f>P26*100/'CD Ratio_3(i)'!F26</f>
        <v>53.727819376130988</v>
      </c>
    </row>
    <row r="27" spans="1:17" ht="13.5" customHeight="1" x14ac:dyDescent="0.2">
      <c r="A27" s="165">
        <v>21</v>
      </c>
      <c r="B27" s="166" t="s">
        <v>27</v>
      </c>
      <c r="C27" s="167">
        <v>0</v>
      </c>
      <c r="D27" s="167">
        <v>0</v>
      </c>
      <c r="E27" s="167">
        <v>534</v>
      </c>
      <c r="F27" s="167">
        <v>2824.1799999999985</v>
      </c>
      <c r="G27" s="167">
        <v>7627</v>
      </c>
      <c r="H27" s="167">
        <v>65770.530000000028</v>
      </c>
      <c r="I27" s="167">
        <v>0</v>
      </c>
      <c r="J27" s="167">
        <v>0</v>
      </c>
      <c r="K27" s="167">
        <v>1</v>
      </c>
      <c r="L27" s="167">
        <v>103.13</v>
      </c>
      <c r="M27" s="167">
        <v>1775</v>
      </c>
      <c r="N27" s="167">
        <v>1354.06</v>
      </c>
      <c r="O27" s="166">
        <f>M27+K27+I27+G27+E27+C27+MSMEoutstanding_5!M27+OutstandingAgri_4!K27</f>
        <v>196292</v>
      </c>
      <c r="P27" s="166">
        <f>N27+L27+J27+H27+F27+D27+MSMEoutstanding_5!N27+OutstandingAgri_4!L27</f>
        <v>1586663.4500000002</v>
      </c>
      <c r="Q27" s="168">
        <f>P27*100/'CD Ratio_3(i)'!F27</f>
        <v>48.880481641228684</v>
      </c>
    </row>
    <row r="28" spans="1:17" ht="13.5" customHeight="1" x14ac:dyDescent="0.2">
      <c r="A28" s="165">
        <v>22</v>
      </c>
      <c r="B28" s="166" t="s">
        <v>28</v>
      </c>
      <c r="C28" s="167">
        <v>0</v>
      </c>
      <c r="D28" s="167">
        <v>0</v>
      </c>
      <c r="E28" s="167">
        <v>707</v>
      </c>
      <c r="F28" s="167">
        <v>2595.3700000000003</v>
      </c>
      <c r="G28" s="167">
        <v>4810</v>
      </c>
      <c r="H28" s="167">
        <v>48829.830000000016</v>
      </c>
      <c r="I28" s="167">
        <v>34</v>
      </c>
      <c r="J28" s="167">
        <v>393.84999999999997</v>
      </c>
      <c r="K28" s="167">
        <v>0</v>
      </c>
      <c r="L28" s="167">
        <v>0</v>
      </c>
      <c r="M28" s="167">
        <v>0</v>
      </c>
      <c r="N28" s="167">
        <v>0</v>
      </c>
      <c r="O28" s="166">
        <f>M28+K28+I28+G28+E28+C28+MSMEoutstanding_5!M28+OutstandingAgri_4!K28</f>
        <v>52972</v>
      </c>
      <c r="P28" s="166">
        <f>N28+L28+J28+H28+F28+D28+MSMEoutstanding_5!N28+OutstandingAgri_4!L28</f>
        <v>221612.51000000007</v>
      </c>
      <c r="Q28" s="168">
        <f>P28*100/'CD Ratio_3(i)'!F28</f>
        <v>59.740725331155495</v>
      </c>
    </row>
    <row r="29" spans="1:17" ht="13.5" customHeight="1" x14ac:dyDescent="0.2">
      <c r="A29" s="165">
        <v>23</v>
      </c>
      <c r="B29" s="166" t="s">
        <v>29</v>
      </c>
      <c r="C29" s="167">
        <v>0</v>
      </c>
      <c r="D29" s="167">
        <v>0</v>
      </c>
      <c r="E29" s="167">
        <v>0</v>
      </c>
      <c r="F29" s="167">
        <v>0</v>
      </c>
      <c r="G29" s="167">
        <v>6384</v>
      </c>
      <c r="H29" s="167">
        <v>25931.460000000006</v>
      </c>
      <c r="I29" s="167">
        <v>2370</v>
      </c>
      <c r="J29" s="167">
        <v>577.74</v>
      </c>
      <c r="K29" s="167">
        <v>0</v>
      </c>
      <c r="L29" s="167">
        <v>0</v>
      </c>
      <c r="M29" s="167">
        <v>0</v>
      </c>
      <c r="N29" s="167">
        <v>0</v>
      </c>
      <c r="O29" s="166">
        <f>M29+K29+I29+G29+E29+C29+MSMEoutstanding_5!M29+OutstandingAgri_4!K29</f>
        <v>239650</v>
      </c>
      <c r="P29" s="166">
        <f>N29+L29+J29+H29+F29+D29+MSMEoutstanding_5!N29+OutstandingAgri_4!L29</f>
        <v>348678.30999999994</v>
      </c>
      <c r="Q29" s="168">
        <f>P29*100/'CD Ratio_3(i)'!F29</f>
        <v>51.718055491363337</v>
      </c>
    </row>
    <row r="30" spans="1:17" ht="13.5" customHeight="1" x14ac:dyDescent="0.2">
      <c r="A30" s="165">
        <v>24</v>
      </c>
      <c r="B30" s="166" t="s">
        <v>30</v>
      </c>
      <c r="C30" s="167">
        <v>0</v>
      </c>
      <c r="D30" s="167">
        <v>0</v>
      </c>
      <c r="E30" s="167">
        <v>0</v>
      </c>
      <c r="F30" s="167">
        <v>0</v>
      </c>
      <c r="G30" s="167">
        <v>1164</v>
      </c>
      <c r="H30" s="167">
        <v>9489.59</v>
      </c>
      <c r="I30" s="167">
        <v>194</v>
      </c>
      <c r="J30" s="167">
        <v>4.0999999999999996</v>
      </c>
      <c r="K30" s="167">
        <v>0</v>
      </c>
      <c r="L30" s="167">
        <v>0</v>
      </c>
      <c r="M30" s="167">
        <v>1728</v>
      </c>
      <c r="N30" s="167">
        <v>138.76999999999998</v>
      </c>
      <c r="O30" s="166">
        <f>M30+K30+I30+G30+E30+C30+MSMEoutstanding_5!M30+OutstandingAgri_4!K30</f>
        <v>814351</v>
      </c>
      <c r="P30" s="166">
        <f>N30+L30+J30+H30+F30+D30+MSMEoutstanding_5!N30+OutstandingAgri_4!L30</f>
        <v>588877.84000000008</v>
      </c>
      <c r="Q30" s="168">
        <f>P30*100/'CD Ratio_3(i)'!F30</f>
        <v>61.991064108183366</v>
      </c>
    </row>
    <row r="31" spans="1:17" ht="13.5" customHeight="1" x14ac:dyDescent="0.2">
      <c r="A31" s="165">
        <v>25</v>
      </c>
      <c r="B31" s="166" t="s">
        <v>31</v>
      </c>
      <c r="C31" s="167">
        <v>0</v>
      </c>
      <c r="D31" s="167">
        <v>0</v>
      </c>
      <c r="E31" s="167">
        <v>11</v>
      </c>
      <c r="F31" s="167">
        <v>46.21</v>
      </c>
      <c r="G31" s="167">
        <v>94</v>
      </c>
      <c r="H31" s="167">
        <v>631.20000000000005</v>
      </c>
      <c r="I31" s="167">
        <v>0</v>
      </c>
      <c r="J31" s="167">
        <v>0</v>
      </c>
      <c r="K31" s="167">
        <v>0</v>
      </c>
      <c r="L31" s="167">
        <v>0</v>
      </c>
      <c r="M31" s="167">
        <v>13</v>
      </c>
      <c r="N31" s="167">
        <v>97.25</v>
      </c>
      <c r="O31" s="166">
        <f>M31+K31+I31+G31+E31+C31+MSMEoutstanding_5!M31+OutstandingAgri_4!K31</f>
        <v>316</v>
      </c>
      <c r="P31" s="166">
        <f>N31+L31+J31+H31+F31+D31+MSMEoutstanding_5!N31+OutstandingAgri_4!L31</f>
        <v>1911.35</v>
      </c>
      <c r="Q31" s="168">
        <f>P31*100/'CD Ratio_3(i)'!F31</f>
        <v>39.983724938916225</v>
      </c>
    </row>
    <row r="32" spans="1:17" ht="13.5" customHeight="1" x14ac:dyDescent="0.2">
      <c r="A32" s="165">
        <v>26</v>
      </c>
      <c r="B32" s="166" t="s">
        <v>32</v>
      </c>
      <c r="C32" s="167">
        <v>0</v>
      </c>
      <c r="D32" s="167">
        <v>0</v>
      </c>
      <c r="E32" s="167">
        <v>12</v>
      </c>
      <c r="F32" s="167">
        <v>59.03</v>
      </c>
      <c r="G32" s="167">
        <v>261</v>
      </c>
      <c r="H32" s="167">
        <v>2883.96</v>
      </c>
      <c r="I32" s="167">
        <v>0</v>
      </c>
      <c r="J32" s="167">
        <v>0</v>
      </c>
      <c r="K32" s="167">
        <v>0</v>
      </c>
      <c r="L32" s="167">
        <v>0</v>
      </c>
      <c r="M32" s="167">
        <v>18</v>
      </c>
      <c r="N32" s="167">
        <v>3.4000000000000004</v>
      </c>
      <c r="O32" s="166">
        <f>M32+K32+I32+G32+E32+C32+MSMEoutstanding_5!M32+OutstandingAgri_4!K32</f>
        <v>1137</v>
      </c>
      <c r="P32" s="166">
        <f>N32+L32+J32+H32+F32+D32+MSMEoutstanding_5!N32+OutstandingAgri_4!L32</f>
        <v>23262.86</v>
      </c>
      <c r="Q32" s="168">
        <f>P32*100/'CD Ratio_3(i)'!F32</f>
        <v>68.41234929297795</v>
      </c>
    </row>
    <row r="33" spans="1:17" ht="13.5" customHeight="1" x14ac:dyDescent="0.2">
      <c r="A33" s="165">
        <v>27</v>
      </c>
      <c r="B33" s="166" t="s">
        <v>33</v>
      </c>
      <c r="C33" s="167">
        <v>0</v>
      </c>
      <c r="D33" s="167">
        <v>0</v>
      </c>
      <c r="E33" s="167">
        <v>1</v>
      </c>
      <c r="F33" s="167">
        <v>1.4</v>
      </c>
      <c r="G33" s="167">
        <v>43</v>
      </c>
      <c r="H33" s="167">
        <v>498.57</v>
      </c>
      <c r="I33" s="167">
        <v>0</v>
      </c>
      <c r="J33" s="167">
        <v>0</v>
      </c>
      <c r="K33" s="167">
        <v>0</v>
      </c>
      <c r="L33" s="167">
        <v>0</v>
      </c>
      <c r="M33" s="167">
        <v>3</v>
      </c>
      <c r="N33" s="167">
        <v>0.15000000000000002</v>
      </c>
      <c r="O33" s="166">
        <f>M33+K33+I33+G33+E33+C33+MSMEoutstanding_5!M33+OutstandingAgri_4!K33</f>
        <v>132</v>
      </c>
      <c r="P33" s="166">
        <f>N33+L33+J33+H33+F33+D33+MSMEoutstanding_5!N33+OutstandingAgri_4!L33</f>
        <v>6692.07</v>
      </c>
      <c r="Q33" s="168">
        <f>P33*100/'CD Ratio_3(i)'!F33</f>
        <v>45.361447375645383</v>
      </c>
    </row>
    <row r="34" spans="1:17" ht="13.5" customHeight="1" x14ac:dyDescent="0.2">
      <c r="A34" s="165">
        <v>28</v>
      </c>
      <c r="B34" s="166" t="s">
        <v>34</v>
      </c>
      <c r="C34" s="167">
        <v>0</v>
      </c>
      <c r="D34" s="167">
        <v>0</v>
      </c>
      <c r="E34" s="167">
        <v>0</v>
      </c>
      <c r="F34" s="167">
        <v>0</v>
      </c>
      <c r="G34" s="167">
        <v>362</v>
      </c>
      <c r="H34" s="167">
        <v>5933.14</v>
      </c>
      <c r="I34" s="167">
        <v>0</v>
      </c>
      <c r="J34" s="167">
        <v>0</v>
      </c>
      <c r="K34" s="167">
        <v>0</v>
      </c>
      <c r="L34" s="167">
        <v>0</v>
      </c>
      <c r="M34" s="167">
        <v>93981</v>
      </c>
      <c r="N34" s="167">
        <v>26272.210000000003</v>
      </c>
      <c r="O34" s="166">
        <f>M34+K34+I34+G34+E34+C34+MSMEoutstanding_5!M34+OutstandingAgri_4!K34</f>
        <v>438290</v>
      </c>
      <c r="P34" s="166">
        <f>N34+L34+J34+H34+F34+D34+MSMEoutstanding_5!N34+OutstandingAgri_4!L34</f>
        <v>814233.71</v>
      </c>
      <c r="Q34" s="168">
        <f>P34*100/'CD Ratio_3(i)'!F34</f>
        <v>77.667996757919852</v>
      </c>
    </row>
    <row r="35" spans="1:17" ht="13.5" customHeight="1" x14ac:dyDescent="0.2">
      <c r="A35" s="165">
        <v>29</v>
      </c>
      <c r="B35" s="166" t="s">
        <v>35</v>
      </c>
      <c r="C35" s="167">
        <v>0</v>
      </c>
      <c r="D35" s="167">
        <v>0</v>
      </c>
      <c r="E35" s="167">
        <v>3</v>
      </c>
      <c r="F35" s="167">
        <v>1.7</v>
      </c>
      <c r="G35" s="167">
        <v>6</v>
      </c>
      <c r="H35" s="167">
        <v>11.35</v>
      </c>
      <c r="I35" s="167">
        <v>0</v>
      </c>
      <c r="J35" s="167">
        <v>0</v>
      </c>
      <c r="K35" s="167">
        <v>0</v>
      </c>
      <c r="L35" s="167">
        <v>0</v>
      </c>
      <c r="M35" s="167">
        <v>0</v>
      </c>
      <c r="N35" s="167">
        <v>0</v>
      </c>
      <c r="O35" s="166">
        <f>M35+K35+I35+G35+E35+C35+MSMEoutstanding_5!M35+OutstandingAgri_4!K35</f>
        <v>150</v>
      </c>
      <c r="P35" s="166">
        <f>N35+L35+J35+H35+F35+D35+MSMEoutstanding_5!N35+OutstandingAgri_4!L35</f>
        <v>3672.13</v>
      </c>
      <c r="Q35" s="168">
        <f>P35*100/'CD Ratio_3(i)'!F35</f>
        <v>82.427900587210644</v>
      </c>
    </row>
    <row r="36" spans="1:17" ht="13.5" customHeight="1" x14ac:dyDescent="0.2">
      <c r="A36" s="165">
        <v>30</v>
      </c>
      <c r="B36" s="166" t="s">
        <v>36</v>
      </c>
      <c r="C36" s="167">
        <v>0</v>
      </c>
      <c r="D36" s="167">
        <v>0</v>
      </c>
      <c r="E36" s="167">
        <v>0</v>
      </c>
      <c r="F36" s="167">
        <v>0</v>
      </c>
      <c r="G36" s="167">
        <v>247</v>
      </c>
      <c r="H36" s="167">
        <v>3458.6</v>
      </c>
      <c r="I36" s="167">
        <v>0</v>
      </c>
      <c r="J36" s="167">
        <v>0</v>
      </c>
      <c r="K36" s="167">
        <v>0</v>
      </c>
      <c r="L36" s="167">
        <v>0</v>
      </c>
      <c r="M36" s="167">
        <v>8531</v>
      </c>
      <c r="N36" s="167">
        <f>42043+1932.8</f>
        <v>43975.8</v>
      </c>
      <c r="O36" s="166">
        <f>M36+K36+I36+G36+E36+C36+MSMEoutstanding_5!M36+OutstandingAgri_4!K36</f>
        <v>15027</v>
      </c>
      <c r="P36" s="166">
        <f>N36+L36+J36+H36+F36+D36+MSMEoutstanding_5!N36+OutstandingAgri_4!L36</f>
        <v>80108.75</v>
      </c>
      <c r="Q36" s="168">
        <f>P36*100/'CD Ratio_3(i)'!F36</f>
        <v>84.461115756023659</v>
      </c>
    </row>
    <row r="37" spans="1:17" ht="13.5" customHeight="1" x14ac:dyDescent="0.2">
      <c r="A37" s="165">
        <v>31</v>
      </c>
      <c r="B37" s="166" t="s">
        <v>37</v>
      </c>
      <c r="C37" s="167">
        <v>0</v>
      </c>
      <c r="D37" s="167">
        <v>0</v>
      </c>
      <c r="E37" s="167">
        <v>10</v>
      </c>
      <c r="F37" s="167">
        <v>55.16</v>
      </c>
      <c r="G37" s="167">
        <v>36</v>
      </c>
      <c r="H37" s="167">
        <v>364.97</v>
      </c>
      <c r="I37" s="167">
        <v>3</v>
      </c>
      <c r="J37" s="167">
        <v>110.62</v>
      </c>
      <c r="K37" s="167">
        <v>0</v>
      </c>
      <c r="L37" s="167">
        <v>0</v>
      </c>
      <c r="M37" s="167">
        <v>5</v>
      </c>
      <c r="N37" s="167">
        <v>2.15</v>
      </c>
      <c r="O37" s="166">
        <f>M37+K37+I37+G37+E37+C37+MSMEoutstanding_5!M37+OutstandingAgri_4!K37</f>
        <v>1050</v>
      </c>
      <c r="P37" s="166">
        <f>N37+L37+J37+H37+F37+D37+MSMEoutstanding_5!N37+OutstandingAgri_4!L37</f>
        <v>5999.74</v>
      </c>
      <c r="Q37" s="168">
        <f>P37*100/'CD Ratio_3(i)'!F37</f>
        <v>45.542487668837111</v>
      </c>
    </row>
    <row r="38" spans="1:17" ht="13.5" customHeight="1" x14ac:dyDescent="0.2">
      <c r="A38" s="165">
        <v>32</v>
      </c>
      <c r="B38" s="166" t="s">
        <v>38</v>
      </c>
      <c r="C38" s="167">
        <v>0</v>
      </c>
      <c r="D38" s="167">
        <v>0</v>
      </c>
      <c r="E38" s="167">
        <v>0</v>
      </c>
      <c r="F38" s="167">
        <v>0</v>
      </c>
      <c r="G38" s="167">
        <v>0</v>
      </c>
      <c r="H38" s="167">
        <v>0</v>
      </c>
      <c r="I38" s="167">
        <v>0</v>
      </c>
      <c r="J38" s="167">
        <v>0</v>
      </c>
      <c r="K38" s="167">
        <v>0</v>
      </c>
      <c r="L38" s="167">
        <v>0</v>
      </c>
      <c r="M38" s="167">
        <v>0</v>
      </c>
      <c r="N38" s="167">
        <v>0</v>
      </c>
      <c r="O38" s="166">
        <f>M38+K38+I38+G38+E38+C38+MSMEoutstanding_5!M38+OutstandingAgri_4!K38</f>
        <v>0</v>
      </c>
      <c r="P38" s="166">
        <f>N38+L38+J38+H38+F38+D38+MSMEoutstanding_5!N38+OutstandingAgri_4!L38</f>
        <v>0</v>
      </c>
      <c r="Q38" s="168">
        <v>0</v>
      </c>
    </row>
    <row r="39" spans="1:17" ht="13.5" customHeight="1" x14ac:dyDescent="0.2">
      <c r="A39" s="165">
        <v>33</v>
      </c>
      <c r="B39" s="166" t="s">
        <v>39</v>
      </c>
      <c r="C39" s="167">
        <v>0</v>
      </c>
      <c r="D39" s="167">
        <v>0</v>
      </c>
      <c r="E39" s="167">
        <v>0</v>
      </c>
      <c r="F39" s="167">
        <v>0</v>
      </c>
      <c r="G39" s="167">
        <v>51</v>
      </c>
      <c r="H39" s="167">
        <v>405.79999999999995</v>
      </c>
      <c r="I39" s="167">
        <v>0</v>
      </c>
      <c r="J39" s="167">
        <v>0</v>
      </c>
      <c r="K39" s="167">
        <v>0</v>
      </c>
      <c r="L39" s="167">
        <v>0</v>
      </c>
      <c r="M39" s="167">
        <v>4</v>
      </c>
      <c r="N39" s="167">
        <v>1.1200000000000001</v>
      </c>
      <c r="O39" s="166">
        <f>M39+K39+I39+G39+E39+C39+MSMEoutstanding_5!M39+OutstandingAgri_4!K39</f>
        <v>648</v>
      </c>
      <c r="P39" s="166">
        <f>N39+L39+J39+H39+F39+D39+MSMEoutstanding_5!N39+OutstandingAgri_4!L39</f>
        <v>2792.54</v>
      </c>
      <c r="Q39" s="168">
        <f>P39*100/'CD Ratio_3(i)'!F39</f>
        <v>42.450785157259482</v>
      </c>
    </row>
    <row r="40" spans="1:17" ht="13.5" customHeight="1" x14ac:dyDescent="0.2">
      <c r="A40" s="165">
        <v>34</v>
      </c>
      <c r="B40" s="166" t="s">
        <v>40</v>
      </c>
      <c r="C40" s="167">
        <v>0</v>
      </c>
      <c r="D40" s="167">
        <v>0</v>
      </c>
      <c r="E40" s="167">
        <v>8</v>
      </c>
      <c r="F40" s="167">
        <v>85.48</v>
      </c>
      <c r="G40" s="167">
        <v>2762</v>
      </c>
      <c r="H40" s="167">
        <v>31133.71</v>
      </c>
      <c r="I40" s="167">
        <v>0</v>
      </c>
      <c r="J40" s="167">
        <v>0</v>
      </c>
      <c r="K40" s="167">
        <v>0</v>
      </c>
      <c r="L40" s="167">
        <v>0</v>
      </c>
      <c r="M40" s="167">
        <v>3183</v>
      </c>
      <c r="N40" s="167">
        <v>1126.0199999999998</v>
      </c>
      <c r="O40" s="166">
        <f>M40+K40+I40+G40+E40+C40+MSMEoutstanding_5!M40+OutstandingAgri_4!K40</f>
        <v>82942</v>
      </c>
      <c r="P40" s="166">
        <f>N40+L40+J40+H40+F40+D40+MSMEoutstanding_5!N40+OutstandingAgri_4!L40</f>
        <v>294922.61</v>
      </c>
      <c r="Q40" s="168">
        <f>P40*100/'CD Ratio_3(i)'!F40</f>
        <v>57.874423424389036</v>
      </c>
    </row>
    <row r="41" spans="1:17" ht="13.5" customHeight="1" x14ac:dyDescent="0.2">
      <c r="A41" s="164"/>
      <c r="B41" s="169" t="s">
        <v>106</v>
      </c>
      <c r="C41" s="170">
        <f t="shared" ref="C41:P41" si="1">SUM(C19:C40)</f>
        <v>6</v>
      </c>
      <c r="D41" s="170">
        <f t="shared" si="1"/>
        <v>7045.39</v>
      </c>
      <c r="E41" s="170">
        <f t="shared" si="1"/>
        <v>3773</v>
      </c>
      <c r="F41" s="170">
        <f t="shared" si="1"/>
        <v>11762.000000000002</v>
      </c>
      <c r="G41" s="170">
        <f t="shared" si="1"/>
        <v>143766</v>
      </c>
      <c r="H41" s="170">
        <f t="shared" si="1"/>
        <v>1152263.8400000001</v>
      </c>
      <c r="I41" s="170">
        <f t="shared" si="1"/>
        <v>2620</v>
      </c>
      <c r="J41" s="170">
        <f t="shared" si="1"/>
        <v>2026.8200000000002</v>
      </c>
      <c r="K41" s="170">
        <f t="shared" si="1"/>
        <v>1</v>
      </c>
      <c r="L41" s="170">
        <f t="shared" si="1"/>
        <v>103.13</v>
      </c>
      <c r="M41" s="170">
        <f t="shared" si="1"/>
        <v>703047</v>
      </c>
      <c r="N41" s="170">
        <f t="shared" si="1"/>
        <v>242884.68</v>
      </c>
      <c r="O41" s="170">
        <f t="shared" si="1"/>
        <v>3302043</v>
      </c>
      <c r="P41" s="170">
        <f t="shared" si="1"/>
        <v>8787284.8599999994</v>
      </c>
      <c r="Q41" s="171">
        <f>P41*100/'CD Ratio_3(i)'!F41</f>
        <v>57.132693520746791</v>
      </c>
    </row>
    <row r="42" spans="1:17" ht="13.5" customHeight="1" x14ac:dyDescent="0.2">
      <c r="A42" s="164"/>
      <c r="B42" s="169" t="s">
        <v>42</v>
      </c>
      <c r="C42" s="170">
        <f t="shared" ref="C42:P42" si="2">C41+C18</f>
        <v>22</v>
      </c>
      <c r="D42" s="170">
        <f t="shared" si="2"/>
        <v>15958.02</v>
      </c>
      <c r="E42" s="170">
        <f t="shared" si="2"/>
        <v>61191</v>
      </c>
      <c r="F42" s="170">
        <f t="shared" si="2"/>
        <v>214939.98</v>
      </c>
      <c r="G42" s="170">
        <f t="shared" si="2"/>
        <v>679747</v>
      </c>
      <c r="H42" s="170">
        <f t="shared" si="2"/>
        <v>3158369.39</v>
      </c>
      <c r="I42" s="170">
        <f t="shared" si="2"/>
        <v>2676</v>
      </c>
      <c r="J42" s="170">
        <f t="shared" si="2"/>
        <v>26779.1</v>
      </c>
      <c r="K42" s="170">
        <f t="shared" si="2"/>
        <v>36</v>
      </c>
      <c r="L42" s="170">
        <f t="shared" si="2"/>
        <v>3566.3900000000003</v>
      </c>
      <c r="M42" s="170">
        <f t="shared" si="2"/>
        <v>713938</v>
      </c>
      <c r="N42" s="170">
        <f t="shared" si="2"/>
        <v>274517.31</v>
      </c>
      <c r="O42" s="170">
        <f t="shared" si="2"/>
        <v>7259009</v>
      </c>
      <c r="P42" s="170">
        <f t="shared" si="2"/>
        <v>21861669.98</v>
      </c>
      <c r="Q42" s="171">
        <f>P42*100/'CD Ratio_3(i)'!F42</f>
        <v>52.733255331963761</v>
      </c>
    </row>
    <row r="43" spans="1:17" ht="13.5" customHeight="1" x14ac:dyDescent="0.2">
      <c r="A43" s="165">
        <v>35</v>
      </c>
      <c r="B43" s="166" t="s">
        <v>43</v>
      </c>
      <c r="C43" s="167">
        <v>0</v>
      </c>
      <c r="D43" s="167">
        <v>0</v>
      </c>
      <c r="E43" s="167">
        <v>260</v>
      </c>
      <c r="F43" s="167">
        <v>572.54</v>
      </c>
      <c r="G43" s="167">
        <v>59183</v>
      </c>
      <c r="H43" s="167">
        <v>53186.290000000015</v>
      </c>
      <c r="I43" s="167">
        <v>0</v>
      </c>
      <c r="J43" s="167">
        <v>0</v>
      </c>
      <c r="K43" s="167">
        <v>106</v>
      </c>
      <c r="L43" s="167">
        <v>31.65</v>
      </c>
      <c r="M43" s="167">
        <v>1097</v>
      </c>
      <c r="N43" s="167">
        <v>257.45999999999998</v>
      </c>
      <c r="O43" s="166">
        <f>M43+K43+I43+G43+E43+C43+MSMEoutstanding_5!M43+OutstandingAgri_4!K43</f>
        <v>325105</v>
      </c>
      <c r="P43" s="166">
        <f>N43+L43+J43+H43+F43+D43+MSMEoutstanding_5!N43+OutstandingAgri_4!L43</f>
        <v>350198.57000000007</v>
      </c>
      <c r="Q43" s="168">
        <f>P43*100/'CD Ratio_3(i)'!F43</f>
        <v>83.733640909468704</v>
      </c>
    </row>
    <row r="44" spans="1:17" ht="13.5" customHeight="1" x14ac:dyDescent="0.2">
      <c r="A44" s="165">
        <v>36</v>
      </c>
      <c r="B44" s="166" t="s">
        <v>44</v>
      </c>
      <c r="C44" s="167">
        <v>0</v>
      </c>
      <c r="D44" s="167">
        <v>0</v>
      </c>
      <c r="E44" s="167">
        <v>2391</v>
      </c>
      <c r="F44" s="167">
        <v>5220.6500000000015</v>
      </c>
      <c r="G44" s="167">
        <v>205287</v>
      </c>
      <c r="H44" s="167">
        <v>138528.86000000004</v>
      </c>
      <c r="I44" s="167">
        <v>34</v>
      </c>
      <c r="J44" s="167">
        <v>1061.58</v>
      </c>
      <c r="K44" s="167">
        <v>34</v>
      </c>
      <c r="L44" s="167">
        <v>7.379999999999999</v>
      </c>
      <c r="M44" s="167">
        <v>72877</v>
      </c>
      <c r="N44" s="167">
        <v>120099.59000000001</v>
      </c>
      <c r="O44" s="166">
        <f>M44+K44+I44+G44+E44+C44+MSMEoutstanding_5!M44+OutstandingAgri_4!K44</f>
        <v>965444</v>
      </c>
      <c r="P44" s="166">
        <f>N44+L44+J44+H44+F44+D44+MSMEoutstanding_5!N44+OutstandingAgri_4!L44</f>
        <v>1259475.6700000006</v>
      </c>
      <c r="Q44" s="168">
        <f>P44*100/'CD Ratio_3(i)'!F44</f>
        <v>86.399489086868343</v>
      </c>
    </row>
    <row r="45" spans="1:17" ht="13.5" customHeight="1" x14ac:dyDescent="0.2">
      <c r="A45" s="164"/>
      <c r="B45" s="169" t="s">
        <v>45</v>
      </c>
      <c r="C45" s="170">
        <f t="shared" ref="C45:P45" si="3">C44+C43</f>
        <v>0</v>
      </c>
      <c r="D45" s="170">
        <f t="shared" si="3"/>
        <v>0</v>
      </c>
      <c r="E45" s="170">
        <f t="shared" si="3"/>
        <v>2651</v>
      </c>
      <c r="F45" s="170">
        <f t="shared" si="3"/>
        <v>5793.1900000000014</v>
      </c>
      <c r="G45" s="170">
        <f t="shared" si="3"/>
        <v>264470</v>
      </c>
      <c r="H45" s="170">
        <f t="shared" si="3"/>
        <v>191715.15000000005</v>
      </c>
      <c r="I45" s="170">
        <f t="shared" si="3"/>
        <v>34</v>
      </c>
      <c r="J45" s="170">
        <f t="shared" si="3"/>
        <v>1061.58</v>
      </c>
      <c r="K45" s="170">
        <f t="shared" si="3"/>
        <v>140</v>
      </c>
      <c r="L45" s="170">
        <f t="shared" si="3"/>
        <v>39.03</v>
      </c>
      <c r="M45" s="170">
        <f t="shared" si="3"/>
        <v>73974</v>
      </c>
      <c r="N45" s="170">
        <f t="shared" si="3"/>
        <v>120357.05000000002</v>
      </c>
      <c r="O45" s="170">
        <f t="shared" si="3"/>
        <v>1290549</v>
      </c>
      <c r="P45" s="170">
        <f t="shared" si="3"/>
        <v>1609674.2400000007</v>
      </c>
      <c r="Q45" s="171">
        <f>P45*100/'CD Ratio_3(i)'!F45</f>
        <v>85.805162404127387</v>
      </c>
    </row>
    <row r="46" spans="1:17" ht="13.5" customHeight="1" x14ac:dyDescent="0.2">
      <c r="A46" s="165">
        <v>37</v>
      </c>
      <c r="B46" s="166" t="s">
        <v>46</v>
      </c>
      <c r="C46" s="167">
        <v>0</v>
      </c>
      <c r="D46" s="167">
        <v>0</v>
      </c>
      <c r="E46" s="167">
        <v>58</v>
      </c>
      <c r="F46" s="167">
        <v>145.97</v>
      </c>
      <c r="G46" s="167">
        <v>11005</v>
      </c>
      <c r="H46" s="167">
        <v>22009.27</v>
      </c>
      <c r="I46" s="167">
        <v>0</v>
      </c>
      <c r="J46" s="167">
        <v>0</v>
      </c>
      <c r="K46" s="167">
        <v>0</v>
      </c>
      <c r="L46" s="167">
        <v>0</v>
      </c>
      <c r="M46" s="167">
        <v>0</v>
      </c>
      <c r="N46" s="167">
        <v>0</v>
      </c>
      <c r="O46" s="166">
        <f>M46+K46+I46+G46+E46+C46+MSMEoutstanding_5!M46+OutstandingAgri_4!K46</f>
        <v>4092641</v>
      </c>
      <c r="P46" s="166">
        <f>N46+L46+J46+H46+F46+D46+MSMEoutstanding_5!N46+OutstandingAgri_4!L46</f>
        <v>4063283.24</v>
      </c>
      <c r="Q46" s="168">
        <f>P46*100/'CD Ratio_3(i)'!F46</f>
        <v>95.091759374474165</v>
      </c>
    </row>
    <row r="47" spans="1:17" ht="13.5" customHeight="1" x14ac:dyDescent="0.2">
      <c r="A47" s="164"/>
      <c r="B47" s="169" t="s">
        <v>47</v>
      </c>
      <c r="C47" s="170">
        <f t="shared" ref="C47:P47" si="4">C46</f>
        <v>0</v>
      </c>
      <c r="D47" s="170">
        <f t="shared" si="4"/>
        <v>0</v>
      </c>
      <c r="E47" s="170">
        <f t="shared" si="4"/>
        <v>58</v>
      </c>
      <c r="F47" s="170">
        <f t="shared" si="4"/>
        <v>145.97</v>
      </c>
      <c r="G47" s="170">
        <f t="shared" si="4"/>
        <v>11005</v>
      </c>
      <c r="H47" s="170">
        <f t="shared" si="4"/>
        <v>22009.27</v>
      </c>
      <c r="I47" s="170">
        <f t="shared" si="4"/>
        <v>0</v>
      </c>
      <c r="J47" s="170">
        <f t="shared" si="4"/>
        <v>0</v>
      </c>
      <c r="K47" s="170">
        <f t="shared" si="4"/>
        <v>0</v>
      </c>
      <c r="L47" s="170">
        <f t="shared" si="4"/>
        <v>0</v>
      </c>
      <c r="M47" s="170">
        <f t="shared" si="4"/>
        <v>0</v>
      </c>
      <c r="N47" s="170">
        <f t="shared" si="4"/>
        <v>0</v>
      </c>
      <c r="O47" s="170">
        <f t="shared" si="4"/>
        <v>4092641</v>
      </c>
      <c r="P47" s="170">
        <f t="shared" si="4"/>
        <v>4063283.24</v>
      </c>
      <c r="Q47" s="171">
        <f>P47*100/'CD Ratio_3(i)'!F47</f>
        <v>95.091759374474165</v>
      </c>
    </row>
    <row r="48" spans="1:17" ht="13.5" customHeight="1" x14ac:dyDescent="0.2">
      <c r="A48" s="165">
        <v>38</v>
      </c>
      <c r="B48" s="166" t="s">
        <v>48</v>
      </c>
      <c r="C48" s="167">
        <v>0</v>
      </c>
      <c r="D48" s="167">
        <v>0</v>
      </c>
      <c r="E48" s="167">
        <v>0</v>
      </c>
      <c r="F48" s="167">
        <v>0</v>
      </c>
      <c r="G48" s="167">
        <v>8103</v>
      </c>
      <c r="H48" s="167">
        <v>67981.960000000021</v>
      </c>
      <c r="I48" s="167">
        <v>66</v>
      </c>
      <c r="J48" s="167">
        <v>1210.3900000000003</v>
      </c>
      <c r="K48" s="167">
        <v>0</v>
      </c>
      <c r="L48" s="167">
        <v>0</v>
      </c>
      <c r="M48" s="167">
        <v>190</v>
      </c>
      <c r="N48" s="167">
        <v>15.060000000000002</v>
      </c>
      <c r="O48" s="166">
        <f>M48+K48+I48+G48+E48+C48+MSMEoutstanding_5!M48+OutstandingAgri_4!K48</f>
        <v>105597</v>
      </c>
      <c r="P48" s="166">
        <f>N48+L48+J48+H48+F48+D48+MSMEoutstanding_5!N48+OutstandingAgri_4!L48</f>
        <v>767975.28000000014</v>
      </c>
      <c r="Q48" s="168">
        <f>P48*100/'CD Ratio_3(i)'!F48</f>
        <v>75.448819983734779</v>
      </c>
    </row>
    <row r="49" spans="1:17" ht="13.5" customHeight="1" x14ac:dyDescent="0.2">
      <c r="A49" s="165">
        <v>39</v>
      </c>
      <c r="B49" s="166" t="s">
        <v>49</v>
      </c>
      <c r="C49" s="167">
        <v>0</v>
      </c>
      <c r="D49" s="167">
        <v>0</v>
      </c>
      <c r="E49" s="167">
        <v>0</v>
      </c>
      <c r="F49" s="167">
        <v>0</v>
      </c>
      <c r="G49" s="167">
        <v>348</v>
      </c>
      <c r="H49" s="167">
        <v>2382.5200000000004</v>
      </c>
      <c r="I49" s="167">
        <v>0</v>
      </c>
      <c r="J49" s="167">
        <v>0</v>
      </c>
      <c r="K49" s="167">
        <v>0</v>
      </c>
      <c r="L49" s="167">
        <v>0</v>
      </c>
      <c r="M49" s="167">
        <v>34075</v>
      </c>
      <c r="N49" s="167">
        <v>9431.510000000002</v>
      </c>
      <c r="O49" s="166">
        <f>M49+K49+I49+G49+E49+C49+MSMEoutstanding_5!M49+OutstandingAgri_4!K49</f>
        <v>64363</v>
      </c>
      <c r="P49" s="166">
        <f>N49+L49+J49+H49+F49+D49+MSMEoutstanding_5!N49+OutstandingAgri_4!L49</f>
        <v>58227.14</v>
      </c>
      <c r="Q49" s="168">
        <f>P49*100/'CD Ratio_3(i)'!F49</f>
        <v>68.877755556062894</v>
      </c>
    </row>
    <row r="50" spans="1:17" ht="13.5" customHeight="1" x14ac:dyDescent="0.2">
      <c r="A50" s="165">
        <v>40</v>
      </c>
      <c r="B50" s="166" t="s">
        <v>50</v>
      </c>
      <c r="C50" s="167">
        <v>0</v>
      </c>
      <c r="D50" s="167">
        <v>0</v>
      </c>
      <c r="E50" s="167">
        <v>556</v>
      </c>
      <c r="F50" s="167">
        <v>90.72999999999999</v>
      </c>
      <c r="G50" s="167">
        <v>54</v>
      </c>
      <c r="H50" s="167">
        <v>548.07000000000005</v>
      </c>
      <c r="I50" s="167">
        <v>0</v>
      </c>
      <c r="J50" s="167">
        <v>0</v>
      </c>
      <c r="K50" s="167">
        <v>0</v>
      </c>
      <c r="L50" s="167">
        <v>0</v>
      </c>
      <c r="M50" s="167">
        <v>19603</v>
      </c>
      <c r="N50" s="167">
        <v>4274.7999999999975</v>
      </c>
      <c r="O50" s="166">
        <f>M50+K50+I50+G50+E50+C50+MSMEoutstanding_5!M50+OutstandingAgri_4!K50</f>
        <v>361822</v>
      </c>
      <c r="P50" s="166">
        <f>N50+L50+J50+H50+F50+D50+MSMEoutstanding_5!N50+OutstandingAgri_4!L50</f>
        <v>98077.51</v>
      </c>
      <c r="Q50" s="168">
        <f>P50*100/'CD Ratio_3(i)'!F50</f>
        <v>97.473515362059004</v>
      </c>
    </row>
    <row r="51" spans="1:17" ht="13.5" customHeight="1" x14ac:dyDescent="0.2">
      <c r="A51" s="165">
        <v>41</v>
      </c>
      <c r="B51" s="166" t="s">
        <v>51</v>
      </c>
      <c r="C51" s="167">
        <v>0</v>
      </c>
      <c r="D51" s="167">
        <v>0</v>
      </c>
      <c r="E51" s="167">
        <v>0</v>
      </c>
      <c r="F51" s="167">
        <v>0</v>
      </c>
      <c r="G51" s="167">
        <v>0</v>
      </c>
      <c r="H51" s="167">
        <v>0</v>
      </c>
      <c r="I51" s="167">
        <v>0</v>
      </c>
      <c r="J51" s="167">
        <v>0</v>
      </c>
      <c r="K51" s="167">
        <v>0</v>
      </c>
      <c r="L51" s="167">
        <v>0</v>
      </c>
      <c r="M51" s="167">
        <v>87091</v>
      </c>
      <c r="N51" s="167">
        <v>17096.159999999996</v>
      </c>
      <c r="O51" s="166">
        <f>M51+K51+I51+G51+E51+C51+MSMEoutstanding_5!M51+OutstandingAgri_4!K51</f>
        <v>269422</v>
      </c>
      <c r="P51" s="166">
        <f>N51+L51+J51+H51+F51+D51+MSMEoutstanding_5!N51+OutstandingAgri_4!L51</f>
        <v>53000.219999999987</v>
      </c>
      <c r="Q51" s="168">
        <f>P51*100/'CD Ratio_3(i)'!F51</f>
        <v>95.262216250084919</v>
      </c>
    </row>
    <row r="52" spans="1:17" ht="13.5" customHeight="1" x14ac:dyDescent="0.2">
      <c r="A52" s="165">
        <v>42</v>
      </c>
      <c r="B52" s="166" t="s">
        <v>52</v>
      </c>
      <c r="C52" s="167">
        <v>0</v>
      </c>
      <c r="D52" s="167">
        <v>0</v>
      </c>
      <c r="E52" s="167">
        <v>0</v>
      </c>
      <c r="F52" s="167">
        <v>0</v>
      </c>
      <c r="G52" s="167">
        <v>13819</v>
      </c>
      <c r="H52" s="167">
        <v>26645.57</v>
      </c>
      <c r="I52" s="167">
        <v>0</v>
      </c>
      <c r="J52" s="167">
        <v>0</v>
      </c>
      <c r="K52" s="167">
        <v>0</v>
      </c>
      <c r="L52" s="167">
        <v>0</v>
      </c>
      <c r="M52" s="167">
        <v>102989</v>
      </c>
      <c r="N52" s="167">
        <v>38385.639999999992</v>
      </c>
      <c r="O52" s="166">
        <f>M52+K52+I52+G52+E52+C52+MSMEoutstanding_5!M52+OutstandingAgri_4!K52</f>
        <v>297987</v>
      </c>
      <c r="P52" s="166">
        <f>N52+L52+J52+H52+F52+D52+MSMEoutstanding_5!N52+OutstandingAgri_4!L52</f>
        <v>145221.63</v>
      </c>
      <c r="Q52" s="168">
        <f>P52*100/'CD Ratio_3(i)'!F52</f>
        <v>91.474907672606392</v>
      </c>
    </row>
    <row r="53" spans="1:17" ht="13.5" customHeight="1" x14ac:dyDescent="0.2">
      <c r="A53" s="165">
        <v>43</v>
      </c>
      <c r="B53" s="174" t="s">
        <v>1012</v>
      </c>
      <c r="C53" s="167">
        <v>0</v>
      </c>
      <c r="D53" s="167">
        <v>0</v>
      </c>
      <c r="E53" s="167">
        <v>1</v>
      </c>
      <c r="F53" s="167">
        <v>14.42</v>
      </c>
      <c r="G53" s="167">
        <v>147</v>
      </c>
      <c r="H53" s="167">
        <v>1109.6100000000001</v>
      </c>
      <c r="I53" s="167">
        <v>1</v>
      </c>
      <c r="J53" s="167">
        <v>190.2</v>
      </c>
      <c r="K53" s="167">
        <v>0</v>
      </c>
      <c r="L53" s="167">
        <v>0</v>
      </c>
      <c r="M53" s="167">
        <v>16778</v>
      </c>
      <c r="N53" s="167">
        <v>4860.6500000000005</v>
      </c>
      <c r="O53" s="166">
        <f>M53+K53+I53+G53+E53+C53+MSMEoutstanding_5!M53+OutstandingAgri_4!K53</f>
        <v>42512</v>
      </c>
      <c r="P53" s="166">
        <f>N53+L53+J53+H53+F53+D53+MSMEoutstanding_5!N53+OutstandingAgri_4!L53</f>
        <v>24113.980000000003</v>
      </c>
      <c r="Q53" s="168">
        <f>P53*100/'CD Ratio_3(i)'!F53</f>
        <v>54.188646037780636</v>
      </c>
    </row>
    <row r="54" spans="1:17" ht="13.5" customHeight="1" x14ac:dyDescent="0.2">
      <c r="A54" s="165">
        <v>44</v>
      </c>
      <c r="B54" s="166" t="s">
        <v>53</v>
      </c>
      <c r="C54" s="167">
        <v>0</v>
      </c>
      <c r="D54" s="167">
        <v>0</v>
      </c>
      <c r="E54" s="167">
        <v>0</v>
      </c>
      <c r="F54" s="167">
        <v>0</v>
      </c>
      <c r="G54" s="167">
        <v>393</v>
      </c>
      <c r="H54" s="167">
        <v>3179.2900000000004</v>
      </c>
      <c r="I54" s="167">
        <v>0</v>
      </c>
      <c r="J54" s="167">
        <v>0</v>
      </c>
      <c r="K54" s="167">
        <v>0</v>
      </c>
      <c r="L54" s="167">
        <v>0</v>
      </c>
      <c r="M54" s="167">
        <v>29171</v>
      </c>
      <c r="N54" s="167">
        <v>8596.81</v>
      </c>
      <c r="O54" s="166">
        <f>M54+K54+I54+G54+E54+C54+MSMEoutstanding_5!M54+OutstandingAgri_4!K54</f>
        <v>91106</v>
      </c>
      <c r="P54" s="166">
        <f>N54+L54+J54+H54+F54+D54+MSMEoutstanding_5!N54+OutstandingAgri_4!L54</f>
        <v>34957.629999999997</v>
      </c>
      <c r="Q54" s="168">
        <f>P54*100/'CD Ratio_3(i)'!F54</f>
        <v>73.175736663362073</v>
      </c>
    </row>
    <row r="55" spans="1:17" ht="13.5" customHeight="1" x14ac:dyDescent="0.2">
      <c r="A55" s="165">
        <v>45</v>
      </c>
      <c r="B55" s="166" t="s">
        <v>54</v>
      </c>
      <c r="C55" s="167">
        <v>0</v>
      </c>
      <c r="D55" s="167">
        <v>0</v>
      </c>
      <c r="E55" s="167">
        <v>0</v>
      </c>
      <c r="F55" s="167">
        <v>0</v>
      </c>
      <c r="G55" s="167">
        <v>9209</v>
      </c>
      <c r="H55" s="167">
        <v>7912.6999999999989</v>
      </c>
      <c r="I55" s="167">
        <v>0</v>
      </c>
      <c r="J55" s="167">
        <v>0</v>
      </c>
      <c r="K55" s="167">
        <v>0</v>
      </c>
      <c r="L55" s="167">
        <v>0</v>
      </c>
      <c r="M55" s="167">
        <v>29506</v>
      </c>
      <c r="N55" s="167">
        <v>6576.33</v>
      </c>
      <c r="O55" s="166">
        <f>M55+K55+I55+G55+E55+C55+MSMEoutstanding_5!M55+OutstandingAgri_4!K55</f>
        <v>104360</v>
      </c>
      <c r="P55" s="166">
        <f>N55+L55+J55+H55+F55+D55+MSMEoutstanding_5!N55+OutstandingAgri_4!L55</f>
        <v>34823.11</v>
      </c>
      <c r="Q55" s="168">
        <f>P55*100/'CD Ratio_3(i)'!F55</f>
        <v>89.438332743038259</v>
      </c>
    </row>
    <row r="56" spans="1:17" ht="13.5" customHeight="1" x14ac:dyDescent="0.2">
      <c r="A56" s="165">
        <v>46</v>
      </c>
      <c r="B56" s="166" t="s">
        <v>55</v>
      </c>
      <c r="C56" s="167">
        <v>0</v>
      </c>
      <c r="D56" s="167">
        <v>0</v>
      </c>
      <c r="E56" s="167">
        <v>0</v>
      </c>
      <c r="F56" s="167">
        <v>0</v>
      </c>
      <c r="G56" s="167">
        <v>20</v>
      </c>
      <c r="H56" s="167">
        <v>268.61</v>
      </c>
      <c r="I56" s="167">
        <v>68</v>
      </c>
      <c r="J56" s="167">
        <v>22.129999999999995</v>
      </c>
      <c r="K56" s="167">
        <v>0</v>
      </c>
      <c r="L56" s="167">
        <v>0</v>
      </c>
      <c r="M56" s="167">
        <v>72325</v>
      </c>
      <c r="N56" s="167">
        <v>25685.040000000001</v>
      </c>
      <c r="O56" s="166">
        <f>M56+K56+I56+G56+E56+C56+MSMEoutstanding_5!M56+OutstandingAgri_4!K56</f>
        <v>129768</v>
      </c>
      <c r="P56" s="166">
        <f>N56+L56+J56+H56+F56+D56+MSMEoutstanding_5!N56+OutstandingAgri_4!L56</f>
        <v>47406.81</v>
      </c>
      <c r="Q56" s="168">
        <f>P56*100/'CD Ratio_3(i)'!F56</f>
        <v>99.966282041549647</v>
      </c>
    </row>
    <row r="57" spans="1:17" ht="13.5" customHeight="1" x14ac:dyDescent="0.2">
      <c r="A57" s="164"/>
      <c r="B57" s="169" t="s">
        <v>56</v>
      </c>
      <c r="C57" s="170">
        <f t="shared" ref="C57:P57" si="5">SUM(C48:C56)</f>
        <v>0</v>
      </c>
      <c r="D57" s="170">
        <f t="shared" si="5"/>
        <v>0</v>
      </c>
      <c r="E57" s="170">
        <f t="shared" si="5"/>
        <v>557</v>
      </c>
      <c r="F57" s="170">
        <f t="shared" si="5"/>
        <v>105.14999999999999</v>
      </c>
      <c r="G57" s="170">
        <f t="shared" si="5"/>
        <v>32093</v>
      </c>
      <c r="H57" s="170">
        <f t="shared" si="5"/>
        <v>110028.33000000002</v>
      </c>
      <c r="I57" s="170">
        <f t="shared" si="5"/>
        <v>135</v>
      </c>
      <c r="J57" s="170">
        <f t="shared" si="5"/>
        <v>1422.7200000000003</v>
      </c>
      <c r="K57" s="170">
        <f t="shared" si="5"/>
        <v>0</v>
      </c>
      <c r="L57" s="170">
        <f t="shared" si="5"/>
        <v>0</v>
      </c>
      <c r="M57" s="170">
        <f t="shared" si="5"/>
        <v>391728</v>
      </c>
      <c r="N57" s="170">
        <f t="shared" si="5"/>
        <v>114921.99999999997</v>
      </c>
      <c r="O57" s="170">
        <f t="shared" si="5"/>
        <v>1466937</v>
      </c>
      <c r="P57" s="170">
        <f t="shared" si="5"/>
        <v>1263803.3100000003</v>
      </c>
      <c r="Q57" s="171">
        <f>P57*100/'CD Ratio_3(i)'!F57</f>
        <v>79.182963650171473</v>
      </c>
    </row>
    <row r="58" spans="1:17" ht="13.5" customHeight="1" x14ac:dyDescent="0.2">
      <c r="A58" s="169"/>
      <c r="B58" s="169" t="s">
        <v>6</v>
      </c>
      <c r="C58" s="170">
        <f t="shared" ref="C58:P58" si="6">C57+C47+C45+C42</f>
        <v>22</v>
      </c>
      <c r="D58" s="170">
        <f t="shared" si="6"/>
        <v>15958.02</v>
      </c>
      <c r="E58" s="170">
        <f t="shared" si="6"/>
        <v>64457</v>
      </c>
      <c r="F58" s="170">
        <f t="shared" si="6"/>
        <v>220984.29</v>
      </c>
      <c r="G58" s="170">
        <f t="shared" si="6"/>
        <v>987315</v>
      </c>
      <c r="H58" s="170">
        <f t="shared" si="6"/>
        <v>3482122.14</v>
      </c>
      <c r="I58" s="170">
        <f t="shared" si="6"/>
        <v>2845</v>
      </c>
      <c r="J58" s="170">
        <f t="shared" si="6"/>
        <v>29263.399999999998</v>
      </c>
      <c r="K58" s="170">
        <f t="shared" si="6"/>
        <v>176</v>
      </c>
      <c r="L58" s="170">
        <f t="shared" si="6"/>
        <v>3605.4200000000005</v>
      </c>
      <c r="M58" s="170">
        <f t="shared" si="6"/>
        <v>1179640</v>
      </c>
      <c r="N58" s="170">
        <f t="shared" si="6"/>
        <v>509796.36</v>
      </c>
      <c r="O58" s="170">
        <f t="shared" si="6"/>
        <v>14109136</v>
      </c>
      <c r="P58" s="170">
        <f t="shared" si="6"/>
        <v>28798430.770000003</v>
      </c>
      <c r="Q58" s="171">
        <f>P58*100/'CD Ratio_3(i)'!F60</f>
        <v>58.53087864172047</v>
      </c>
    </row>
    <row r="59" spans="1:17" ht="13.5" customHeight="1" x14ac:dyDescent="0.2">
      <c r="A59" s="98"/>
      <c r="B59" s="98"/>
      <c r="C59" s="149"/>
      <c r="D59" s="149"/>
      <c r="E59" s="149"/>
      <c r="F59" s="149"/>
      <c r="G59" s="149"/>
      <c r="H59" s="149"/>
      <c r="I59" s="144" t="s">
        <v>1048</v>
      </c>
      <c r="J59" s="149"/>
      <c r="K59" s="149"/>
      <c r="L59" s="149"/>
      <c r="M59" s="149"/>
      <c r="N59" s="149"/>
      <c r="O59" s="149"/>
      <c r="P59" s="149"/>
      <c r="Q59" s="156"/>
    </row>
    <row r="60" spans="1:17" ht="13.5" customHeight="1" x14ac:dyDescent="0.2">
      <c r="A60" s="98"/>
      <c r="B60" s="98"/>
      <c r="C60" s="149"/>
      <c r="D60" s="149"/>
      <c r="E60" s="149"/>
      <c r="F60" s="149"/>
      <c r="G60" s="149"/>
      <c r="H60" s="149"/>
      <c r="I60" s="149"/>
      <c r="J60" s="149"/>
      <c r="K60" s="149"/>
      <c r="L60" s="149"/>
      <c r="M60" s="149"/>
      <c r="N60" s="149"/>
      <c r="O60" s="149"/>
      <c r="P60" s="149"/>
      <c r="Q60" s="156"/>
    </row>
    <row r="61" spans="1:17" ht="13.5" customHeight="1" x14ac:dyDescent="0.2">
      <c r="A61" s="98"/>
      <c r="B61" s="98"/>
      <c r="C61" s="149"/>
      <c r="D61" s="149"/>
      <c r="E61" s="149"/>
      <c r="F61" s="149"/>
      <c r="G61" s="149"/>
      <c r="H61" s="149"/>
      <c r="I61" s="149"/>
      <c r="J61" s="149"/>
      <c r="K61" s="156"/>
      <c r="L61" s="149"/>
      <c r="M61" s="149"/>
      <c r="N61" s="149"/>
      <c r="O61" s="149"/>
      <c r="P61" s="149"/>
      <c r="Q61" s="156"/>
    </row>
    <row r="62" spans="1:17" ht="13.5" customHeight="1" x14ac:dyDescent="0.2">
      <c r="A62" s="98"/>
      <c r="B62" s="98"/>
      <c r="C62" s="149"/>
      <c r="D62" s="149"/>
      <c r="E62" s="149"/>
      <c r="F62" s="149"/>
      <c r="G62" s="149"/>
      <c r="H62" s="149"/>
      <c r="I62" s="149"/>
      <c r="J62" s="149"/>
      <c r="K62" s="149"/>
      <c r="L62" s="149"/>
      <c r="M62" s="149"/>
      <c r="N62" s="149"/>
      <c r="O62" s="149"/>
      <c r="P62" s="149"/>
      <c r="Q62" s="156"/>
    </row>
    <row r="63" spans="1:17" ht="13.5" customHeight="1" x14ac:dyDescent="0.2">
      <c r="A63" s="98"/>
      <c r="B63" s="98"/>
      <c r="C63" s="149"/>
      <c r="D63" s="149"/>
      <c r="E63" s="149"/>
      <c r="F63" s="156"/>
      <c r="G63" s="149"/>
      <c r="H63" s="149"/>
      <c r="I63" s="149"/>
      <c r="J63" s="149"/>
      <c r="K63" s="149"/>
      <c r="L63" s="149"/>
      <c r="M63" s="149"/>
      <c r="N63" s="149"/>
      <c r="O63" s="149"/>
      <c r="P63" s="149"/>
      <c r="Q63" s="156"/>
    </row>
    <row r="64" spans="1:17" ht="13.5" customHeight="1" x14ac:dyDescent="0.2">
      <c r="A64" s="98"/>
      <c r="B64" s="98"/>
      <c r="C64" s="149"/>
      <c r="D64" s="149"/>
      <c r="E64" s="149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49"/>
      <c r="Q64" s="156"/>
    </row>
    <row r="65" spans="1:17" ht="13.5" customHeight="1" x14ac:dyDescent="0.2">
      <c r="A65" s="98"/>
      <c r="B65" s="98"/>
      <c r="C65" s="149"/>
      <c r="D65" s="149"/>
      <c r="E65" s="149"/>
      <c r="F65" s="149"/>
      <c r="G65" s="149"/>
      <c r="H65" s="149"/>
      <c r="I65" s="149"/>
      <c r="J65" s="149"/>
      <c r="K65" s="149"/>
      <c r="L65" s="149"/>
      <c r="M65" s="149"/>
      <c r="N65" s="149"/>
      <c r="O65" s="149"/>
      <c r="P65" s="149"/>
      <c r="Q65" s="156"/>
    </row>
    <row r="66" spans="1:17" ht="13.5" customHeight="1" x14ac:dyDescent="0.2">
      <c r="A66" s="98"/>
      <c r="B66" s="98"/>
      <c r="C66" s="149"/>
      <c r="D66" s="149"/>
      <c r="E66" s="149"/>
      <c r="F66" s="149"/>
      <c r="G66" s="149"/>
      <c r="H66" s="149"/>
      <c r="I66" s="149"/>
      <c r="J66" s="149"/>
      <c r="K66" s="149"/>
      <c r="L66" s="149"/>
      <c r="M66" s="149"/>
      <c r="N66" s="149"/>
      <c r="O66" s="149"/>
      <c r="P66" s="149"/>
      <c r="Q66" s="156"/>
    </row>
    <row r="67" spans="1:17" ht="13.5" customHeight="1" x14ac:dyDescent="0.2">
      <c r="A67" s="98"/>
      <c r="B67" s="98"/>
      <c r="C67" s="149"/>
      <c r="D67" s="149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149"/>
      <c r="P67" s="149"/>
      <c r="Q67" s="156"/>
    </row>
    <row r="68" spans="1:17" ht="13.5" customHeight="1" x14ac:dyDescent="0.2">
      <c r="A68" s="98"/>
      <c r="B68" s="98"/>
      <c r="C68" s="149"/>
      <c r="D68" s="149"/>
      <c r="E68" s="149"/>
      <c r="F68" s="149"/>
      <c r="G68" s="149"/>
      <c r="H68" s="149"/>
      <c r="I68" s="149"/>
      <c r="J68" s="149"/>
      <c r="K68" s="149"/>
      <c r="L68" s="149"/>
      <c r="M68" s="149"/>
      <c r="N68" s="149"/>
      <c r="O68" s="149"/>
      <c r="P68" s="149"/>
      <c r="Q68" s="156"/>
    </row>
    <row r="69" spans="1:17" ht="13.5" customHeight="1" x14ac:dyDescent="0.2">
      <c r="A69" s="98"/>
      <c r="B69" s="98"/>
      <c r="C69" s="149"/>
      <c r="D69" s="149"/>
      <c r="E69" s="149"/>
      <c r="F69" s="149"/>
      <c r="G69" s="149"/>
      <c r="H69" s="149"/>
      <c r="I69" s="149"/>
      <c r="J69" s="149"/>
      <c r="K69" s="149"/>
      <c r="L69" s="149"/>
      <c r="M69" s="149"/>
      <c r="N69" s="149"/>
      <c r="O69" s="149"/>
      <c r="P69" s="149"/>
      <c r="Q69" s="156"/>
    </row>
    <row r="70" spans="1:17" ht="13.5" customHeight="1" x14ac:dyDescent="0.2">
      <c r="A70" s="98"/>
      <c r="B70" s="98"/>
      <c r="C70" s="149"/>
      <c r="D70" s="149"/>
      <c r="E70" s="149"/>
      <c r="F70" s="149"/>
      <c r="G70" s="149"/>
      <c r="H70" s="149"/>
      <c r="I70" s="149"/>
      <c r="J70" s="149"/>
      <c r="K70" s="149"/>
      <c r="L70" s="149"/>
      <c r="M70" s="149"/>
      <c r="N70" s="149"/>
      <c r="O70" s="149"/>
      <c r="P70" s="149"/>
      <c r="Q70" s="156"/>
    </row>
    <row r="71" spans="1:17" ht="13.5" customHeight="1" x14ac:dyDescent="0.2">
      <c r="A71" s="98"/>
      <c r="B71" s="98"/>
      <c r="C71" s="149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49"/>
      <c r="O71" s="149"/>
      <c r="P71" s="149"/>
      <c r="Q71" s="156"/>
    </row>
    <row r="72" spans="1:17" ht="13.5" customHeight="1" x14ac:dyDescent="0.2">
      <c r="A72" s="98"/>
      <c r="B72" s="98"/>
      <c r="C72" s="149"/>
      <c r="D72" s="149"/>
      <c r="E72" s="149"/>
      <c r="F72" s="149"/>
      <c r="G72" s="149"/>
      <c r="H72" s="149"/>
      <c r="I72" s="149"/>
      <c r="J72" s="149"/>
      <c r="K72" s="149"/>
      <c r="L72" s="149"/>
      <c r="M72" s="149"/>
      <c r="N72" s="149"/>
      <c r="O72" s="149"/>
      <c r="P72" s="149"/>
      <c r="Q72" s="156"/>
    </row>
    <row r="73" spans="1:17" ht="13.5" customHeight="1" x14ac:dyDescent="0.2">
      <c r="A73" s="98"/>
      <c r="B73" s="98"/>
      <c r="C73" s="149"/>
      <c r="D73" s="149"/>
      <c r="E73" s="149"/>
      <c r="F73" s="149"/>
      <c r="G73" s="149"/>
      <c r="H73" s="149"/>
      <c r="I73" s="149"/>
      <c r="J73" s="149"/>
      <c r="K73" s="149"/>
      <c r="L73" s="149"/>
      <c r="M73" s="149"/>
      <c r="N73" s="149"/>
      <c r="O73" s="149"/>
      <c r="P73" s="149"/>
      <c r="Q73" s="156"/>
    </row>
    <row r="74" spans="1:17" ht="13.5" customHeight="1" x14ac:dyDescent="0.2">
      <c r="A74" s="98"/>
      <c r="B74" s="98"/>
      <c r="C74" s="149"/>
      <c r="D74" s="149"/>
      <c r="E74" s="149"/>
      <c r="F74" s="149"/>
      <c r="G74" s="149"/>
      <c r="H74" s="149"/>
      <c r="I74" s="149"/>
      <c r="J74" s="149"/>
      <c r="K74" s="149"/>
      <c r="L74" s="149"/>
      <c r="M74" s="149"/>
      <c r="N74" s="149"/>
      <c r="O74" s="149"/>
      <c r="P74" s="149"/>
      <c r="Q74" s="156"/>
    </row>
    <row r="75" spans="1:17" ht="13.5" customHeight="1" x14ac:dyDescent="0.2">
      <c r="A75" s="98"/>
      <c r="B75" s="98"/>
      <c r="C75" s="149"/>
      <c r="D75" s="149"/>
      <c r="E75" s="149"/>
      <c r="F75" s="149"/>
      <c r="G75" s="149"/>
      <c r="H75" s="149"/>
      <c r="I75" s="149"/>
      <c r="J75" s="149"/>
      <c r="K75" s="149"/>
      <c r="L75" s="149"/>
      <c r="M75" s="149"/>
      <c r="N75" s="149"/>
      <c r="O75" s="149"/>
      <c r="P75" s="149"/>
      <c r="Q75" s="156"/>
    </row>
    <row r="76" spans="1:17" ht="13.5" customHeight="1" x14ac:dyDescent="0.2">
      <c r="A76" s="98"/>
      <c r="B76" s="98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  <c r="N76" s="149"/>
      <c r="O76" s="149"/>
      <c r="P76" s="149"/>
      <c r="Q76" s="156"/>
    </row>
    <row r="77" spans="1:17" ht="13.5" customHeight="1" x14ac:dyDescent="0.2">
      <c r="A77" s="98"/>
      <c r="B77" s="98"/>
      <c r="C77" s="149"/>
      <c r="D77" s="149"/>
      <c r="E77" s="149"/>
      <c r="F77" s="149"/>
      <c r="G77" s="149"/>
      <c r="H77" s="149"/>
      <c r="I77" s="149"/>
      <c r="J77" s="149"/>
      <c r="K77" s="149"/>
      <c r="L77" s="149"/>
      <c r="M77" s="149"/>
      <c r="N77" s="149"/>
      <c r="O77" s="149"/>
      <c r="P77" s="149"/>
      <c r="Q77" s="156"/>
    </row>
    <row r="78" spans="1:17" ht="13.5" customHeight="1" x14ac:dyDescent="0.2">
      <c r="A78" s="98"/>
      <c r="B78" s="98"/>
      <c r="C78" s="149"/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56"/>
    </row>
    <row r="79" spans="1:17" ht="13.5" customHeight="1" x14ac:dyDescent="0.2">
      <c r="A79" s="98"/>
      <c r="B79" s="98"/>
      <c r="C79" s="149"/>
      <c r="D79" s="149"/>
      <c r="E79" s="149"/>
      <c r="F79" s="149"/>
      <c r="G79" s="149"/>
      <c r="H79" s="149"/>
      <c r="I79" s="149"/>
      <c r="J79" s="149"/>
      <c r="K79" s="149"/>
      <c r="L79" s="149"/>
      <c r="M79" s="149"/>
      <c r="N79" s="149"/>
      <c r="O79" s="149"/>
      <c r="P79" s="149"/>
      <c r="Q79" s="156"/>
    </row>
    <row r="80" spans="1:17" ht="13.5" customHeight="1" x14ac:dyDescent="0.2">
      <c r="A80" s="98"/>
      <c r="B80" s="98"/>
      <c r="C80" s="149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  <c r="O80" s="149"/>
      <c r="P80" s="149"/>
      <c r="Q80" s="156"/>
    </row>
    <row r="81" spans="1:17" ht="13.5" customHeight="1" x14ac:dyDescent="0.2">
      <c r="A81" s="98"/>
      <c r="B81" s="98"/>
      <c r="C81" s="149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  <c r="O81" s="149"/>
      <c r="P81" s="149"/>
      <c r="Q81" s="156"/>
    </row>
    <row r="82" spans="1:17" ht="13.5" customHeight="1" x14ac:dyDescent="0.2">
      <c r="A82" s="98"/>
      <c r="B82" s="98"/>
      <c r="C82" s="149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  <c r="O82" s="149"/>
      <c r="P82" s="149"/>
      <c r="Q82" s="156"/>
    </row>
    <row r="83" spans="1:17" ht="13.5" customHeight="1" x14ac:dyDescent="0.2">
      <c r="A83" s="98"/>
      <c r="B83" s="98"/>
      <c r="C83" s="149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  <c r="O83" s="149"/>
      <c r="P83" s="149"/>
      <c r="Q83" s="156"/>
    </row>
    <row r="84" spans="1:17" ht="13.5" customHeight="1" x14ac:dyDescent="0.2">
      <c r="A84" s="98"/>
      <c r="B84" s="98"/>
      <c r="C84" s="149"/>
      <c r="D84" s="149"/>
      <c r="E84" s="149"/>
      <c r="F84" s="149"/>
      <c r="G84" s="149"/>
      <c r="H84" s="149"/>
      <c r="I84" s="149"/>
      <c r="J84" s="149"/>
      <c r="K84" s="149"/>
      <c r="L84" s="149"/>
      <c r="M84" s="149"/>
      <c r="N84" s="149"/>
      <c r="O84" s="149"/>
      <c r="P84" s="149"/>
      <c r="Q84" s="156"/>
    </row>
    <row r="85" spans="1:17" ht="13.5" customHeight="1" x14ac:dyDescent="0.2">
      <c r="A85" s="98"/>
      <c r="B85" s="98"/>
      <c r="C85" s="149"/>
      <c r="D85" s="149"/>
      <c r="E85" s="149"/>
      <c r="F85" s="149"/>
      <c r="G85" s="149"/>
      <c r="H85" s="149"/>
      <c r="I85" s="149"/>
      <c r="J85" s="149"/>
      <c r="K85" s="149"/>
      <c r="L85" s="149"/>
      <c r="M85" s="149"/>
      <c r="N85" s="149"/>
      <c r="O85" s="149"/>
      <c r="P85" s="149"/>
      <c r="Q85" s="156"/>
    </row>
    <row r="86" spans="1:17" ht="13.5" customHeight="1" x14ac:dyDescent="0.2">
      <c r="A86" s="98"/>
      <c r="B86" s="98"/>
      <c r="C86" s="149"/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49"/>
      <c r="O86" s="149"/>
      <c r="P86" s="149"/>
      <c r="Q86" s="156"/>
    </row>
    <row r="87" spans="1:17" ht="13.5" customHeight="1" x14ac:dyDescent="0.2">
      <c r="A87" s="98"/>
      <c r="B87" s="98"/>
      <c r="C87" s="149"/>
      <c r="D87" s="149"/>
      <c r="E87" s="149"/>
      <c r="F87" s="149"/>
      <c r="G87" s="149"/>
      <c r="H87" s="149"/>
      <c r="I87" s="149"/>
      <c r="J87" s="149"/>
      <c r="K87" s="149"/>
      <c r="L87" s="149"/>
      <c r="M87" s="149"/>
      <c r="N87" s="149"/>
      <c r="O87" s="149"/>
      <c r="P87" s="149"/>
      <c r="Q87" s="156"/>
    </row>
    <row r="88" spans="1:17" ht="13.5" customHeight="1" x14ac:dyDescent="0.2">
      <c r="A88" s="98"/>
      <c r="B88" s="98"/>
      <c r="C88" s="149"/>
      <c r="D88" s="149"/>
      <c r="E88" s="149"/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P88" s="149"/>
      <c r="Q88" s="156"/>
    </row>
  </sheetData>
  <autoFilter ref="C5:P52"/>
  <mergeCells count="12">
    <mergeCell ref="A1:Q1"/>
    <mergeCell ref="Q3:Q5"/>
    <mergeCell ref="O4:P4"/>
    <mergeCell ref="C3:P3"/>
    <mergeCell ref="C4:D4"/>
    <mergeCell ref="A3:A5"/>
    <mergeCell ref="B3:B5"/>
    <mergeCell ref="M4:N4"/>
    <mergeCell ref="K4:L4"/>
    <mergeCell ref="E4:F4"/>
    <mergeCell ref="G4:H4"/>
    <mergeCell ref="I4:J4"/>
  </mergeCells>
  <conditionalFormatting sqref="Q6:Q58">
    <cfRule type="cellIs" dxfId="6" priority="2" operator="greaterThan">
      <formula>100</formula>
    </cfRule>
  </conditionalFormatting>
  <pageMargins left="0.74803149606299213" right="0" top="0.98425196850393704" bottom="0" header="0" footer="0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95"/>
  <sheetViews>
    <sheetView tabSelected="1" zoomScaleNormal="100" workbookViewId="0">
      <pane xSplit="2" ySplit="5" topLeftCell="D36" activePane="bottomRight" state="frozen"/>
      <selection pane="topRight" activeCell="C1" sqref="C1"/>
      <selection pane="bottomLeft" activeCell="A6" sqref="A6"/>
      <selection pane="bottomRight" activeCell="Q40" sqref="Q40"/>
    </sheetView>
  </sheetViews>
  <sheetFormatPr defaultColWidth="14.42578125" defaultRowHeight="15" customHeight="1" x14ac:dyDescent="0.2"/>
  <cols>
    <col min="1" max="1" width="4.42578125" style="358" customWidth="1"/>
    <col min="2" max="2" width="24.5703125" style="358" customWidth="1"/>
    <col min="3" max="3" width="10.140625" style="358" customWidth="1"/>
    <col min="4" max="5" width="7.85546875" style="358" customWidth="1"/>
    <col min="6" max="6" width="8.140625" style="358" customWidth="1"/>
    <col min="7" max="7" width="7" style="358" customWidth="1"/>
    <col min="8" max="8" width="8" style="358" customWidth="1"/>
    <col min="9" max="9" width="7.140625" style="358" customWidth="1"/>
    <col min="10" max="10" width="7.85546875" style="358" customWidth="1"/>
    <col min="11" max="11" width="6.85546875" style="358" customWidth="1"/>
    <col min="12" max="12" width="6.5703125" style="358" customWidth="1"/>
    <col min="13" max="13" width="7.42578125" style="358" customWidth="1"/>
    <col min="14" max="14" width="7.140625" style="358" customWidth="1"/>
    <col min="15" max="15" width="8.140625" style="358" customWidth="1"/>
    <col min="16" max="16" width="8.5703125" style="358" customWidth="1"/>
    <col min="17" max="17" width="9.140625" style="358" customWidth="1"/>
    <col min="18" max="18" width="9.5703125" style="358" customWidth="1"/>
    <col min="19" max="19" width="7.85546875" style="358" customWidth="1"/>
    <col min="20" max="21" width="14.42578125" style="304"/>
    <col min="22" max="16384" width="14.42578125" style="358"/>
  </cols>
  <sheetData>
    <row r="1" spans="1:19" ht="13.5" customHeight="1" x14ac:dyDescent="0.2">
      <c r="A1" s="405" t="s">
        <v>1024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</row>
    <row r="2" spans="1:19" ht="13.5" customHeight="1" x14ac:dyDescent="0.2">
      <c r="A2" s="98"/>
      <c r="B2" s="99" t="s">
        <v>76</v>
      </c>
      <c r="C2" s="149" t="s">
        <v>96</v>
      </c>
      <c r="D2" s="149"/>
      <c r="E2" s="149"/>
      <c r="F2" s="149"/>
      <c r="G2" s="149"/>
      <c r="H2" s="149"/>
      <c r="I2" s="149"/>
      <c r="J2" s="149"/>
      <c r="K2" s="149"/>
      <c r="L2" s="150" t="s">
        <v>107</v>
      </c>
      <c r="M2" s="149"/>
      <c r="N2" s="149"/>
      <c r="O2" s="149"/>
      <c r="P2" s="149"/>
      <c r="Q2" s="149"/>
      <c r="R2" s="149"/>
      <c r="S2" s="156"/>
    </row>
    <row r="3" spans="1:19" ht="13.5" customHeight="1" x14ac:dyDescent="0.2">
      <c r="A3" s="404" t="s">
        <v>1</v>
      </c>
      <c r="B3" s="404" t="s">
        <v>79</v>
      </c>
      <c r="C3" s="402" t="s">
        <v>1025</v>
      </c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03"/>
      <c r="R3" s="403"/>
      <c r="S3" s="401"/>
    </row>
    <row r="4" spans="1:19" ht="84.75" customHeight="1" x14ac:dyDescent="0.2">
      <c r="A4" s="398"/>
      <c r="B4" s="398"/>
      <c r="C4" s="400" t="s">
        <v>108</v>
      </c>
      <c r="D4" s="401"/>
      <c r="E4" s="407" t="s">
        <v>109</v>
      </c>
      <c r="F4" s="408"/>
      <c r="G4" s="407" t="s">
        <v>110</v>
      </c>
      <c r="H4" s="409"/>
      <c r="I4" s="400" t="s">
        <v>111</v>
      </c>
      <c r="J4" s="401"/>
      <c r="K4" s="400" t="s">
        <v>112</v>
      </c>
      <c r="L4" s="401"/>
      <c r="M4" s="400" t="s">
        <v>113</v>
      </c>
      <c r="N4" s="410"/>
      <c r="O4" s="400" t="s">
        <v>114</v>
      </c>
      <c r="P4" s="401"/>
      <c r="Q4" s="400" t="s">
        <v>115</v>
      </c>
      <c r="R4" s="401"/>
      <c r="S4" s="254" t="s">
        <v>1000</v>
      </c>
    </row>
    <row r="5" spans="1:19" ht="13.5" customHeight="1" x14ac:dyDescent="0.2">
      <c r="A5" s="399"/>
      <c r="B5" s="399"/>
      <c r="C5" s="164" t="s">
        <v>94</v>
      </c>
      <c r="D5" s="164" t="s">
        <v>95</v>
      </c>
      <c r="E5" s="164" t="s">
        <v>94</v>
      </c>
      <c r="F5" s="164" t="s">
        <v>95</v>
      </c>
      <c r="G5" s="164" t="s">
        <v>94</v>
      </c>
      <c r="H5" s="164" t="s">
        <v>95</v>
      </c>
      <c r="I5" s="164" t="s">
        <v>94</v>
      </c>
      <c r="J5" s="164" t="s">
        <v>95</v>
      </c>
      <c r="K5" s="164" t="s">
        <v>94</v>
      </c>
      <c r="L5" s="164" t="s">
        <v>95</v>
      </c>
      <c r="M5" s="164" t="s">
        <v>94</v>
      </c>
      <c r="N5" s="164" t="s">
        <v>95</v>
      </c>
      <c r="O5" s="164" t="s">
        <v>94</v>
      </c>
      <c r="P5" s="164" t="s">
        <v>95</v>
      </c>
      <c r="Q5" s="164" t="s">
        <v>94</v>
      </c>
      <c r="R5" s="164" t="s">
        <v>95</v>
      </c>
      <c r="S5" s="164" t="s">
        <v>86</v>
      </c>
    </row>
    <row r="6" spans="1:19" ht="15" customHeight="1" x14ac:dyDescent="0.2">
      <c r="A6" s="165">
        <v>1</v>
      </c>
      <c r="B6" s="166" t="s">
        <v>7</v>
      </c>
      <c r="C6" s="166">
        <v>104324</v>
      </c>
      <c r="D6" s="166">
        <v>247555.53000000006</v>
      </c>
      <c r="E6" s="166">
        <f>SCST_OS_22!C6+SCST_OS_22!E6</f>
        <v>43459</v>
      </c>
      <c r="F6" s="166">
        <f>SCST_OS_22!D6+SCST_OS_22!F6</f>
        <v>88269.09</v>
      </c>
      <c r="G6" s="166">
        <v>2362</v>
      </c>
      <c r="H6" s="166">
        <v>5285.8000000000011</v>
      </c>
      <c r="I6" s="166">
        <f>Minority_OS_20!O6</f>
        <v>8786</v>
      </c>
      <c r="J6" s="166">
        <f>Minority_OS_20!P6</f>
        <v>32779.360000000008</v>
      </c>
      <c r="K6" s="166">
        <v>4676</v>
      </c>
      <c r="L6" s="166">
        <v>153.72000000000003</v>
      </c>
      <c r="M6" s="166">
        <v>58</v>
      </c>
      <c r="N6" s="166">
        <v>135.20000000000002</v>
      </c>
      <c r="O6" s="166">
        <v>0</v>
      </c>
      <c r="P6" s="166">
        <v>0</v>
      </c>
      <c r="Q6" s="166">
        <f>C6+E6+G6+I6+K6+O6+M6</f>
        <v>163665</v>
      </c>
      <c r="R6" s="166">
        <f>D6+F6+H6+J6+L6+P6+N6</f>
        <v>374178.7</v>
      </c>
      <c r="S6" s="168">
        <f>R6*100/'CD Ratio_3(i)'!F6</f>
        <v>20.033791788300221</v>
      </c>
    </row>
    <row r="7" spans="1:19" ht="13.5" customHeight="1" x14ac:dyDescent="0.2">
      <c r="A7" s="165">
        <v>2</v>
      </c>
      <c r="B7" s="166" t="s">
        <v>8</v>
      </c>
      <c r="C7" s="166">
        <v>356053</v>
      </c>
      <c r="D7" s="166">
        <v>570002.65000000014</v>
      </c>
      <c r="E7" s="166">
        <f>SCST_OS_22!C7+SCST_OS_22!E7</f>
        <v>85564</v>
      </c>
      <c r="F7" s="166">
        <f>SCST_OS_22!D7+SCST_OS_22!F7</f>
        <v>149672.24000000002</v>
      </c>
      <c r="G7" s="166">
        <v>8932</v>
      </c>
      <c r="H7" s="166">
        <v>19203.519999999997</v>
      </c>
      <c r="I7" s="166">
        <f>Minority_OS_20!O7</f>
        <v>34212</v>
      </c>
      <c r="J7" s="166">
        <f>Minority_OS_20!P7</f>
        <v>64394.690000000024</v>
      </c>
      <c r="K7" s="166">
        <v>2147</v>
      </c>
      <c r="L7" s="166">
        <v>31.830000000000013</v>
      </c>
      <c r="M7" s="166">
        <v>242</v>
      </c>
      <c r="N7" s="166">
        <v>217.10000000000005</v>
      </c>
      <c r="O7" s="166">
        <v>6199</v>
      </c>
      <c r="P7" s="166">
        <v>11956.110000000006</v>
      </c>
      <c r="Q7" s="166">
        <f t="shared" ref="Q7:Q58" si="0">C7+E7+G7+I7+K7+O7+M7</f>
        <v>493349</v>
      </c>
      <c r="R7" s="166">
        <f t="shared" ref="R7:R58" si="1">D7+F7+H7+J7+L7+P7+N7</f>
        <v>815478.14000000013</v>
      </c>
      <c r="S7" s="168">
        <f>R7*100/'CD Ratio_3(i)'!F7</f>
        <v>26.185573926358202</v>
      </c>
    </row>
    <row r="8" spans="1:19" ht="13.5" customHeight="1" x14ac:dyDescent="0.2">
      <c r="A8" s="165">
        <v>3</v>
      </c>
      <c r="B8" s="166" t="s">
        <v>9</v>
      </c>
      <c r="C8" s="166">
        <v>38509</v>
      </c>
      <c r="D8" s="166">
        <v>55754.28</v>
      </c>
      <c r="E8" s="166">
        <f>SCST_OS_22!C8+SCST_OS_22!E8</f>
        <v>8155</v>
      </c>
      <c r="F8" s="166">
        <f>SCST_OS_22!D8+SCST_OS_22!F8</f>
        <v>10593.619999999999</v>
      </c>
      <c r="G8" s="166">
        <v>62</v>
      </c>
      <c r="H8" s="166">
        <v>84.719999999999985</v>
      </c>
      <c r="I8" s="166">
        <f>Minority_OS_20!O8</f>
        <v>7558</v>
      </c>
      <c r="J8" s="166">
        <f>Minority_OS_20!P8</f>
        <v>37782.539999999994</v>
      </c>
      <c r="K8" s="166">
        <v>0</v>
      </c>
      <c r="L8" s="166">
        <v>0</v>
      </c>
      <c r="M8" s="166">
        <v>0</v>
      </c>
      <c r="N8" s="166">
        <v>0</v>
      </c>
      <c r="O8" s="166">
        <v>2356</v>
      </c>
      <c r="P8" s="166">
        <v>5053.55</v>
      </c>
      <c r="Q8" s="166">
        <f t="shared" si="0"/>
        <v>56640</v>
      </c>
      <c r="R8" s="166">
        <f t="shared" si="1"/>
        <v>109268.70999999999</v>
      </c>
      <c r="S8" s="168">
        <f>R8*100/'CD Ratio_3(i)'!F8</f>
        <v>13.510544593273901</v>
      </c>
    </row>
    <row r="9" spans="1:19" ht="13.5" customHeight="1" x14ac:dyDescent="0.2">
      <c r="A9" s="165">
        <v>4</v>
      </c>
      <c r="B9" s="166" t="s">
        <v>10</v>
      </c>
      <c r="C9" s="166">
        <v>134093</v>
      </c>
      <c r="D9" s="166">
        <v>251615.58999999994</v>
      </c>
      <c r="E9" s="166">
        <f>SCST_OS_22!C9+SCST_OS_22!E9</f>
        <v>33783</v>
      </c>
      <c r="F9" s="166">
        <f>SCST_OS_22!D9+SCST_OS_22!F9</f>
        <v>74002.74000000002</v>
      </c>
      <c r="G9" s="166">
        <v>1999</v>
      </c>
      <c r="H9" s="166">
        <v>3028.3999999999996</v>
      </c>
      <c r="I9" s="166">
        <f>Minority_OS_20!O9</f>
        <v>28497</v>
      </c>
      <c r="J9" s="166">
        <f>Minority_OS_20!P9</f>
        <v>101077.20999999999</v>
      </c>
      <c r="K9" s="166">
        <v>37836</v>
      </c>
      <c r="L9" s="166">
        <v>616</v>
      </c>
      <c r="M9" s="166">
        <v>1424</v>
      </c>
      <c r="N9" s="166">
        <v>122.72000000000003</v>
      </c>
      <c r="O9" s="166">
        <v>5418</v>
      </c>
      <c r="P9" s="166">
        <v>39923.630000000005</v>
      </c>
      <c r="Q9" s="166">
        <f t="shared" si="0"/>
        <v>243050</v>
      </c>
      <c r="R9" s="166">
        <f t="shared" si="1"/>
        <v>470386.28999999992</v>
      </c>
      <c r="S9" s="168">
        <f>R9*100/'CD Ratio_3(i)'!F9</f>
        <v>24.131032308043739</v>
      </c>
    </row>
    <row r="10" spans="1:19" ht="13.5" customHeight="1" x14ac:dyDescent="0.2">
      <c r="A10" s="165">
        <v>5</v>
      </c>
      <c r="B10" s="166" t="s">
        <v>11</v>
      </c>
      <c r="C10" s="166">
        <v>301827</v>
      </c>
      <c r="D10" s="166">
        <v>526712.32999999961</v>
      </c>
      <c r="E10" s="166">
        <f>SCST_OS_22!C10+SCST_OS_22!E10</f>
        <v>109742</v>
      </c>
      <c r="F10" s="166">
        <f>SCST_OS_22!D10+SCST_OS_22!F10</f>
        <v>178623.61</v>
      </c>
      <c r="G10" s="166">
        <v>13996</v>
      </c>
      <c r="H10" s="166">
        <v>27387.159999999996</v>
      </c>
      <c r="I10" s="166">
        <f>Minority_OS_20!O10</f>
        <v>9576</v>
      </c>
      <c r="J10" s="166">
        <f>Minority_OS_20!P10</f>
        <v>40324.729999999989</v>
      </c>
      <c r="K10" s="166">
        <v>0</v>
      </c>
      <c r="L10" s="166">
        <v>0</v>
      </c>
      <c r="M10" s="166">
        <v>0</v>
      </c>
      <c r="N10" s="166">
        <v>0</v>
      </c>
      <c r="O10" s="166">
        <v>4587</v>
      </c>
      <c r="P10" s="166">
        <v>10019.750000000004</v>
      </c>
      <c r="Q10" s="166">
        <f t="shared" si="0"/>
        <v>439728</v>
      </c>
      <c r="R10" s="166">
        <f t="shared" si="1"/>
        <v>783067.57999999961</v>
      </c>
      <c r="S10" s="168">
        <f>R10*100/'CD Ratio_3(i)'!F10</f>
        <v>37.88545107581087</v>
      </c>
    </row>
    <row r="11" spans="1:19" ht="13.5" customHeight="1" x14ac:dyDescent="0.2">
      <c r="A11" s="165">
        <v>6</v>
      </c>
      <c r="B11" s="166" t="s">
        <v>12</v>
      </c>
      <c r="C11" s="166">
        <v>59599</v>
      </c>
      <c r="D11" s="166">
        <v>94569.129999999976</v>
      </c>
      <c r="E11" s="166">
        <f>SCST_OS_22!C11+SCST_OS_22!E11</f>
        <v>26136</v>
      </c>
      <c r="F11" s="166">
        <f>SCST_OS_22!D11+SCST_OS_22!F11</f>
        <v>48340.85</v>
      </c>
      <c r="G11" s="166">
        <v>4435</v>
      </c>
      <c r="H11" s="166">
        <v>6745.43</v>
      </c>
      <c r="I11" s="166">
        <f>Minority_OS_20!O11</f>
        <v>9290</v>
      </c>
      <c r="J11" s="166">
        <f>Minority_OS_20!P11</f>
        <v>26042.38</v>
      </c>
      <c r="K11" s="166">
        <v>1</v>
      </c>
      <c r="L11" s="166">
        <v>0</v>
      </c>
      <c r="M11" s="166">
        <v>21</v>
      </c>
      <c r="N11" s="166">
        <v>2.6999999999999997</v>
      </c>
      <c r="O11" s="166">
        <v>291</v>
      </c>
      <c r="P11" s="166">
        <v>943.59000000000026</v>
      </c>
      <c r="Q11" s="166">
        <f t="shared" si="0"/>
        <v>99773</v>
      </c>
      <c r="R11" s="166">
        <f t="shared" si="1"/>
        <v>176644.08</v>
      </c>
      <c r="S11" s="168">
        <f>R11*100/'CD Ratio_3(i)'!F11</f>
        <v>16.039167934717444</v>
      </c>
    </row>
    <row r="12" spans="1:19" ht="13.5" customHeight="1" x14ac:dyDescent="0.2">
      <c r="A12" s="165">
        <v>7</v>
      </c>
      <c r="B12" s="166" t="s">
        <v>13</v>
      </c>
      <c r="C12" s="166">
        <v>4634</v>
      </c>
      <c r="D12" s="166">
        <v>10407.77</v>
      </c>
      <c r="E12" s="166">
        <f>SCST_OS_22!C12+SCST_OS_22!E12</f>
        <v>409</v>
      </c>
      <c r="F12" s="166">
        <f>SCST_OS_22!D12+SCST_OS_22!F12</f>
        <v>1709.5800000000002</v>
      </c>
      <c r="G12" s="166">
        <v>139</v>
      </c>
      <c r="H12" s="166">
        <v>195.02000000000004</v>
      </c>
      <c r="I12" s="166">
        <f>Minority_OS_20!O12</f>
        <v>696</v>
      </c>
      <c r="J12" s="166">
        <f>Minority_OS_20!P12</f>
        <v>2007.2899999999997</v>
      </c>
      <c r="K12" s="166">
        <v>0</v>
      </c>
      <c r="L12" s="166">
        <v>0</v>
      </c>
      <c r="M12" s="166">
        <v>14</v>
      </c>
      <c r="N12" s="166">
        <v>1.3</v>
      </c>
      <c r="O12" s="166">
        <v>8017</v>
      </c>
      <c r="P12" s="166">
        <v>12250.01</v>
      </c>
      <c r="Q12" s="166">
        <f t="shared" si="0"/>
        <v>13909</v>
      </c>
      <c r="R12" s="166">
        <f t="shared" si="1"/>
        <v>26570.969999999998</v>
      </c>
      <c r="S12" s="168">
        <f>R12*100/'CD Ratio_3(i)'!F12</f>
        <v>17.047763626148296</v>
      </c>
    </row>
    <row r="13" spans="1:19" ht="13.5" customHeight="1" x14ac:dyDescent="0.2">
      <c r="A13" s="165">
        <v>8</v>
      </c>
      <c r="B13" s="174" t="s">
        <v>971</v>
      </c>
      <c r="C13" s="166">
        <v>4688</v>
      </c>
      <c r="D13" s="166">
        <v>8061.9699999999993</v>
      </c>
      <c r="E13" s="166">
        <f>SCST_OS_22!C13+SCST_OS_22!E13</f>
        <v>1315</v>
      </c>
      <c r="F13" s="166">
        <f>SCST_OS_22!D13+SCST_OS_22!F13</f>
        <v>2702.579999999999</v>
      </c>
      <c r="G13" s="166">
        <v>197</v>
      </c>
      <c r="H13" s="166">
        <v>147.38000000000002</v>
      </c>
      <c r="I13" s="166">
        <f>Minority_OS_20!O13</f>
        <v>1108</v>
      </c>
      <c r="J13" s="166">
        <f>Minority_OS_20!P13</f>
        <v>5539.9400000000005</v>
      </c>
      <c r="K13" s="166">
        <v>72</v>
      </c>
      <c r="L13" s="166">
        <v>1.7700000000000002</v>
      </c>
      <c r="M13" s="166">
        <v>5</v>
      </c>
      <c r="N13" s="166">
        <v>0.01</v>
      </c>
      <c r="O13" s="166">
        <v>0</v>
      </c>
      <c r="P13" s="166">
        <v>0</v>
      </c>
      <c r="Q13" s="166">
        <f t="shared" si="0"/>
        <v>7385</v>
      </c>
      <c r="R13" s="166">
        <f t="shared" si="1"/>
        <v>16453.649999999998</v>
      </c>
      <c r="S13" s="168">
        <f>R13*100/'CD Ratio_3(i)'!F13</f>
        <v>15.321639757623521</v>
      </c>
    </row>
    <row r="14" spans="1:19" ht="13.5" customHeight="1" x14ac:dyDescent="0.2">
      <c r="A14" s="165">
        <v>9</v>
      </c>
      <c r="B14" s="166" t="s">
        <v>14</v>
      </c>
      <c r="C14" s="166">
        <v>206726</v>
      </c>
      <c r="D14" s="166">
        <v>298623.63</v>
      </c>
      <c r="E14" s="166">
        <f>SCST_OS_22!C14+SCST_OS_22!E14</f>
        <v>40393</v>
      </c>
      <c r="F14" s="166">
        <f>SCST_OS_22!D14+SCST_OS_22!F14</f>
        <v>73209.849999999991</v>
      </c>
      <c r="G14" s="166">
        <v>37</v>
      </c>
      <c r="H14" s="166">
        <v>117.21999999999998</v>
      </c>
      <c r="I14" s="166">
        <f>Minority_OS_20!O14</f>
        <v>15089</v>
      </c>
      <c r="J14" s="166">
        <f>Minority_OS_20!P14</f>
        <v>45171.37</v>
      </c>
      <c r="K14" s="166">
        <v>5</v>
      </c>
      <c r="L14" s="166">
        <v>0.02</v>
      </c>
      <c r="M14" s="166">
        <v>0</v>
      </c>
      <c r="N14" s="166">
        <v>0</v>
      </c>
      <c r="O14" s="166">
        <v>33443</v>
      </c>
      <c r="P14" s="166">
        <v>106351.25999999998</v>
      </c>
      <c r="Q14" s="166">
        <f t="shared" si="0"/>
        <v>295693</v>
      </c>
      <c r="R14" s="166">
        <f t="shared" si="1"/>
        <v>523473.35</v>
      </c>
      <c r="S14" s="168">
        <f>R14*100/'CD Ratio_3(i)'!F14</f>
        <v>16.267188301417331</v>
      </c>
    </row>
    <row r="15" spans="1:19" ht="13.5" customHeight="1" x14ac:dyDescent="0.2">
      <c r="A15" s="165">
        <v>10</v>
      </c>
      <c r="B15" s="166" t="s">
        <v>15</v>
      </c>
      <c r="C15" s="166">
        <v>318149</v>
      </c>
      <c r="D15" s="166">
        <v>555906.84999999974</v>
      </c>
      <c r="E15" s="166">
        <f>SCST_OS_22!C15+SCST_OS_22!E15</f>
        <v>289738</v>
      </c>
      <c r="F15" s="166">
        <f>SCST_OS_22!D15+SCST_OS_22!F15</f>
        <v>828510.04999999981</v>
      </c>
      <c r="G15" s="166">
        <v>7529</v>
      </c>
      <c r="H15" s="166">
        <v>14125.899999999987</v>
      </c>
      <c r="I15" s="166">
        <f>Minority_OS_20!O15</f>
        <v>68164</v>
      </c>
      <c r="J15" s="166">
        <f>Minority_OS_20!P15</f>
        <v>231739.89</v>
      </c>
      <c r="K15" s="166">
        <v>9</v>
      </c>
      <c r="L15" s="166">
        <v>0.11000000000000001</v>
      </c>
      <c r="M15" s="166">
        <v>1</v>
      </c>
      <c r="N15" s="166">
        <v>0.25</v>
      </c>
      <c r="O15" s="166">
        <v>5732</v>
      </c>
      <c r="P15" s="166">
        <v>12745.400000000014</v>
      </c>
      <c r="Q15" s="166">
        <f t="shared" si="0"/>
        <v>689322</v>
      </c>
      <c r="R15" s="166">
        <f t="shared" si="1"/>
        <v>1643028.4499999995</v>
      </c>
      <c r="S15" s="168">
        <f>R15*100/'CD Ratio_3(i)'!F15</f>
        <v>18.23532218079378</v>
      </c>
    </row>
    <row r="16" spans="1:19" ht="13.5" customHeight="1" x14ac:dyDescent="0.2">
      <c r="A16" s="165">
        <v>11</v>
      </c>
      <c r="B16" s="166" t="s">
        <v>16</v>
      </c>
      <c r="C16" s="166">
        <v>3415</v>
      </c>
      <c r="D16" s="166">
        <v>1148.68</v>
      </c>
      <c r="E16" s="166">
        <f>SCST_OS_22!C16+SCST_OS_22!E16</f>
        <v>14763</v>
      </c>
      <c r="F16" s="166">
        <f>SCST_OS_22!D16+SCST_OS_22!F16</f>
        <v>26882.320000000007</v>
      </c>
      <c r="G16" s="166">
        <v>525</v>
      </c>
      <c r="H16" s="166">
        <v>296.37999999999988</v>
      </c>
      <c r="I16" s="166">
        <f>Minority_OS_20!O16</f>
        <v>6881</v>
      </c>
      <c r="J16" s="166">
        <f>Minority_OS_20!P16</f>
        <v>17197.310000000005</v>
      </c>
      <c r="K16" s="166">
        <v>0</v>
      </c>
      <c r="L16" s="166">
        <v>0</v>
      </c>
      <c r="M16" s="166">
        <v>199</v>
      </c>
      <c r="N16" s="166">
        <v>20.74</v>
      </c>
      <c r="O16" s="166">
        <v>48944</v>
      </c>
      <c r="P16" s="166">
        <v>119061.77999999998</v>
      </c>
      <c r="Q16" s="166">
        <f t="shared" si="0"/>
        <v>74727</v>
      </c>
      <c r="R16" s="166">
        <f t="shared" si="1"/>
        <v>164607.21</v>
      </c>
      <c r="S16" s="168">
        <f>R16*100/'CD Ratio_3(i)'!F16</f>
        <v>21.157789385488901</v>
      </c>
    </row>
    <row r="17" spans="1:21" ht="13.5" customHeight="1" x14ac:dyDescent="0.2">
      <c r="A17" s="165">
        <v>12</v>
      </c>
      <c r="B17" s="166" t="s">
        <v>17</v>
      </c>
      <c r="C17" s="166">
        <v>186480</v>
      </c>
      <c r="D17" s="166">
        <v>396794.62999999995</v>
      </c>
      <c r="E17" s="166">
        <f>SCST_OS_22!C17+SCST_OS_22!E17</f>
        <v>62807</v>
      </c>
      <c r="F17" s="166">
        <f>SCST_OS_22!D17+SCST_OS_22!F17</f>
        <v>118551.63999999998</v>
      </c>
      <c r="G17" s="166">
        <v>5123</v>
      </c>
      <c r="H17" s="166">
        <v>8790.89</v>
      </c>
      <c r="I17" s="166">
        <f>Minority_OS_20!O17</f>
        <v>26321</v>
      </c>
      <c r="J17" s="166">
        <f>Minority_OS_20!P17</f>
        <v>90874.95</v>
      </c>
      <c r="K17" s="166">
        <v>11301</v>
      </c>
      <c r="L17" s="166">
        <v>31.960000000000004</v>
      </c>
      <c r="M17" s="166">
        <v>106</v>
      </c>
      <c r="N17" s="166">
        <v>18.349999999999998</v>
      </c>
      <c r="O17" s="166">
        <v>1074</v>
      </c>
      <c r="P17" s="166">
        <v>4013.5899999999988</v>
      </c>
      <c r="Q17" s="166">
        <f t="shared" si="0"/>
        <v>293212</v>
      </c>
      <c r="R17" s="166">
        <f t="shared" si="1"/>
        <v>619076.00999999978</v>
      </c>
      <c r="S17" s="168">
        <f>R17*100/'CD Ratio_3(i)'!F17</f>
        <v>32.601076323772801</v>
      </c>
    </row>
    <row r="18" spans="1:21" s="273" customFormat="1" ht="13.5" customHeight="1" x14ac:dyDescent="0.2">
      <c r="A18" s="172"/>
      <c r="B18" s="177" t="s">
        <v>18</v>
      </c>
      <c r="C18" s="177">
        <f t="shared" ref="C18:P18" si="2">SUM(C6:C17)</f>
        <v>1718497</v>
      </c>
      <c r="D18" s="177">
        <f t="shared" si="2"/>
        <v>3017153.0399999991</v>
      </c>
      <c r="E18" s="177">
        <f>SCST_OS_22!C18+SCST_OS_22!E18</f>
        <v>716264</v>
      </c>
      <c r="F18" s="177">
        <f>SCST_OS_22!D18+SCST_OS_22!F18</f>
        <v>1601068.17</v>
      </c>
      <c r="G18" s="177">
        <f>SHGs_19!E18</f>
        <v>71365</v>
      </c>
      <c r="H18" s="177">
        <f>SHGs_19!F18</f>
        <v>96120.950000000012</v>
      </c>
      <c r="I18" s="177">
        <f>Minority_OS_20!O18</f>
        <v>216178</v>
      </c>
      <c r="J18" s="177">
        <f>Minority_OS_20!P18</f>
        <v>694931.66</v>
      </c>
      <c r="K18" s="177">
        <f t="shared" si="2"/>
        <v>56047</v>
      </c>
      <c r="L18" s="177">
        <f t="shared" si="2"/>
        <v>835.41000000000008</v>
      </c>
      <c r="M18" s="177">
        <f t="shared" si="2"/>
        <v>2070</v>
      </c>
      <c r="N18" s="177">
        <f t="shared" si="2"/>
        <v>518.37000000000012</v>
      </c>
      <c r="O18" s="177">
        <f t="shared" si="2"/>
        <v>116061</v>
      </c>
      <c r="P18" s="177">
        <f t="shared" si="2"/>
        <v>322318.67</v>
      </c>
      <c r="Q18" s="177">
        <f t="shared" si="0"/>
        <v>2896482</v>
      </c>
      <c r="R18" s="177">
        <f t="shared" si="1"/>
        <v>5732946.2699999996</v>
      </c>
      <c r="S18" s="309">
        <f>R18*100/'CD Ratio_3(i)'!F18</f>
        <v>21.985022164647692</v>
      </c>
      <c r="T18" s="310"/>
      <c r="U18" s="310"/>
    </row>
    <row r="19" spans="1:21" ht="13.5" customHeight="1" x14ac:dyDescent="0.2">
      <c r="A19" s="165">
        <v>13</v>
      </c>
      <c r="B19" s="166" t="s">
        <v>19</v>
      </c>
      <c r="C19" s="166">
        <v>44855</v>
      </c>
      <c r="D19" s="166">
        <v>147313.97000000003</v>
      </c>
      <c r="E19" s="166">
        <f>SCST_OS_22!C19+SCST_OS_22!E19</f>
        <v>44682</v>
      </c>
      <c r="F19" s="166">
        <f>SCST_OS_22!D19+SCST_OS_22!F19</f>
        <v>38800.69</v>
      </c>
      <c r="G19" s="166">
        <v>0</v>
      </c>
      <c r="H19" s="166">
        <v>0</v>
      </c>
      <c r="I19" s="166">
        <f>Minority_OS_20!O19</f>
        <v>15382</v>
      </c>
      <c r="J19" s="166">
        <f>Minority_OS_20!P19</f>
        <v>56312.99</v>
      </c>
      <c r="K19" s="166">
        <v>20</v>
      </c>
      <c r="L19" s="166">
        <v>0.53999999999999992</v>
      </c>
      <c r="M19" s="166">
        <v>0</v>
      </c>
      <c r="N19" s="166">
        <v>0</v>
      </c>
      <c r="O19" s="166">
        <v>2980</v>
      </c>
      <c r="P19" s="166">
        <v>5702.2799999999988</v>
      </c>
      <c r="Q19" s="166">
        <f t="shared" si="0"/>
        <v>107919</v>
      </c>
      <c r="R19" s="166">
        <f t="shared" si="1"/>
        <v>248130.47000000003</v>
      </c>
      <c r="S19" s="168">
        <f>R19*100/'CD Ratio_3(i)'!F19</f>
        <v>13.565013128429152</v>
      </c>
    </row>
    <row r="20" spans="1:21" ht="13.5" customHeight="1" x14ac:dyDescent="0.2">
      <c r="A20" s="165">
        <v>14</v>
      </c>
      <c r="B20" s="166" t="s">
        <v>20</v>
      </c>
      <c r="C20" s="166">
        <v>10130</v>
      </c>
      <c r="D20" s="166">
        <v>1917.6300000000003</v>
      </c>
      <c r="E20" s="166">
        <f>SCST_OS_22!C20+SCST_OS_22!E20</f>
        <v>65661</v>
      </c>
      <c r="F20" s="166">
        <f>SCST_OS_22!D20+SCST_OS_22!F20</f>
        <v>30961.319999999989</v>
      </c>
      <c r="G20" s="166">
        <v>0</v>
      </c>
      <c r="H20" s="166">
        <v>0</v>
      </c>
      <c r="I20" s="166">
        <f>Minority_OS_20!O20</f>
        <v>114185</v>
      </c>
      <c r="J20" s="166">
        <f>Minority_OS_20!P20</f>
        <v>51061.270000000004</v>
      </c>
      <c r="K20" s="166">
        <v>0</v>
      </c>
      <c r="L20" s="166">
        <v>0</v>
      </c>
      <c r="M20" s="166">
        <v>0</v>
      </c>
      <c r="N20" s="166">
        <v>0</v>
      </c>
      <c r="O20" s="166">
        <v>0</v>
      </c>
      <c r="P20" s="166">
        <v>0</v>
      </c>
      <c r="Q20" s="166">
        <f t="shared" si="0"/>
        <v>189976</v>
      </c>
      <c r="R20" s="166">
        <f t="shared" si="1"/>
        <v>83940.22</v>
      </c>
      <c r="S20" s="168">
        <f>R20*100/'CD Ratio_3(i)'!F20</f>
        <v>10.520945230626998</v>
      </c>
    </row>
    <row r="21" spans="1:21" ht="13.5" customHeight="1" x14ac:dyDescent="0.2">
      <c r="A21" s="165">
        <v>15</v>
      </c>
      <c r="B21" s="166" t="s">
        <v>21</v>
      </c>
      <c r="C21" s="166">
        <v>568</v>
      </c>
      <c r="D21" s="166">
        <v>453.46999999999997</v>
      </c>
      <c r="E21" s="166">
        <f>SCST_OS_22!C21+SCST_OS_22!E21</f>
        <v>63</v>
      </c>
      <c r="F21" s="166">
        <f>SCST_OS_22!D21+SCST_OS_22!F21</f>
        <v>74.239999999999995</v>
      </c>
      <c r="G21" s="166">
        <v>0</v>
      </c>
      <c r="H21" s="166">
        <v>0</v>
      </c>
      <c r="I21" s="166">
        <f>Minority_OS_20!O21</f>
        <v>142</v>
      </c>
      <c r="J21" s="166">
        <f>Minority_OS_20!P21</f>
        <v>209.42000000000002</v>
      </c>
      <c r="K21" s="166">
        <v>0</v>
      </c>
      <c r="L21" s="166">
        <v>0</v>
      </c>
      <c r="M21" s="166">
        <v>0</v>
      </c>
      <c r="N21" s="166">
        <v>0</v>
      </c>
      <c r="O21" s="166">
        <v>0</v>
      </c>
      <c r="P21" s="166">
        <v>0</v>
      </c>
      <c r="Q21" s="166">
        <f t="shared" si="0"/>
        <v>773</v>
      </c>
      <c r="R21" s="166">
        <f t="shared" si="1"/>
        <v>737.12999999999988</v>
      </c>
      <c r="S21" s="168">
        <f>R21*100/'CD Ratio_3(i)'!F21</f>
        <v>32.800986080951184</v>
      </c>
    </row>
    <row r="22" spans="1:21" ht="13.5" customHeight="1" x14ac:dyDescent="0.2">
      <c r="A22" s="165">
        <v>16</v>
      </c>
      <c r="B22" s="166" t="s">
        <v>22</v>
      </c>
      <c r="C22" s="166">
        <v>12</v>
      </c>
      <c r="D22" s="166">
        <v>8.35</v>
      </c>
      <c r="E22" s="166">
        <f>SCST_OS_22!C22+SCST_OS_22!E22</f>
        <v>0</v>
      </c>
      <c r="F22" s="166">
        <f>SCST_OS_22!D22+SCST_OS_22!F22</f>
        <v>0</v>
      </c>
      <c r="G22" s="166">
        <v>0</v>
      </c>
      <c r="H22" s="166">
        <v>0</v>
      </c>
      <c r="I22" s="166">
        <f>Minority_OS_20!O22</f>
        <v>14</v>
      </c>
      <c r="J22" s="166">
        <f>Minority_OS_20!P22</f>
        <v>143.53</v>
      </c>
      <c r="K22" s="166">
        <v>0</v>
      </c>
      <c r="L22" s="166">
        <v>0</v>
      </c>
      <c r="M22" s="166">
        <v>0</v>
      </c>
      <c r="N22" s="166">
        <v>0</v>
      </c>
      <c r="O22" s="166">
        <v>0</v>
      </c>
      <c r="P22" s="166">
        <v>0</v>
      </c>
      <c r="Q22" s="166">
        <f t="shared" si="0"/>
        <v>26</v>
      </c>
      <c r="R22" s="166">
        <f t="shared" si="1"/>
        <v>151.88</v>
      </c>
      <c r="S22" s="168">
        <f>R22*100/'CD Ratio_3(i)'!F22</f>
        <v>0.99150613228394369</v>
      </c>
    </row>
    <row r="23" spans="1:21" ht="13.5" customHeight="1" x14ac:dyDescent="0.2">
      <c r="A23" s="165">
        <v>17</v>
      </c>
      <c r="B23" s="166" t="s">
        <v>23</v>
      </c>
      <c r="C23" s="166">
        <v>7517</v>
      </c>
      <c r="D23" s="166">
        <v>33399.350000000006</v>
      </c>
      <c r="E23" s="166">
        <f>SCST_OS_22!C23+SCST_OS_22!E23</f>
        <v>73</v>
      </c>
      <c r="F23" s="166">
        <f>SCST_OS_22!D23+SCST_OS_22!F23</f>
        <v>200.23</v>
      </c>
      <c r="G23" s="166">
        <v>531</v>
      </c>
      <c r="H23" s="166">
        <v>226.69</v>
      </c>
      <c r="I23" s="166">
        <f>Minority_OS_20!O23</f>
        <v>7930</v>
      </c>
      <c r="J23" s="166">
        <f>Minority_OS_20!P23</f>
        <v>6143.72</v>
      </c>
      <c r="K23" s="166">
        <v>0</v>
      </c>
      <c r="L23" s="166">
        <v>0</v>
      </c>
      <c r="M23" s="166">
        <v>0</v>
      </c>
      <c r="N23" s="166">
        <v>0</v>
      </c>
      <c r="O23" s="166">
        <v>3388</v>
      </c>
      <c r="P23" s="166">
        <v>310.05999999999995</v>
      </c>
      <c r="Q23" s="166">
        <f t="shared" si="0"/>
        <v>19439</v>
      </c>
      <c r="R23" s="166">
        <f t="shared" si="1"/>
        <v>40280.05000000001</v>
      </c>
      <c r="S23" s="168">
        <f>R23*100/'CD Ratio_3(i)'!F23</f>
        <v>22.259020293757921</v>
      </c>
    </row>
    <row r="24" spans="1:21" ht="13.5" customHeight="1" x14ac:dyDescent="0.2">
      <c r="A24" s="165">
        <v>18</v>
      </c>
      <c r="B24" s="166" t="s">
        <v>24</v>
      </c>
      <c r="C24" s="166">
        <v>0</v>
      </c>
      <c r="D24" s="166">
        <v>0</v>
      </c>
      <c r="E24" s="166">
        <f>SCST_OS_22!C24+SCST_OS_22!E24</f>
        <v>0</v>
      </c>
      <c r="F24" s="166">
        <f>SCST_OS_22!D24+SCST_OS_22!F24</f>
        <v>0</v>
      </c>
      <c r="G24" s="166">
        <v>0</v>
      </c>
      <c r="H24" s="166">
        <v>0</v>
      </c>
      <c r="I24" s="166">
        <f>Minority_OS_20!O24</f>
        <v>1</v>
      </c>
      <c r="J24" s="166">
        <f>Minority_OS_20!P24</f>
        <v>8.48</v>
      </c>
      <c r="K24" s="166">
        <v>0</v>
      </c>
      <c r="L24" s="166">
        <v>0</v>
      </c>
      <c r="M24" s="166">
        <v>0</v>
      </c>
      <c r="N24" s="166">
        <v>0</v>
      </c>
      <c r="O24" s="166">
        <v>0</v>
      </c>
      <c r="P24" s="166">
        <v>0</v>
      </c>
      <c r="Q24" s="166">
        <f t="shared" si="0"/>
        <v>1</v>
      </c>
      <c r="R24" s="166">
        <f t="shared" si="1"/>
        <v>8.48</v>
      </c>
      <c r="S24" s="168">
        <f>R24*100/'CD Ratio_3(i)'!F24</f>
        <v>1.0464355788096795</v>
      </c>
    </row>
    <row r="25" spans="1:21" ht="13.5" customHeight="1" x14ac:dyDescent="0.2">
      <c r="A25" s="165">
        <v>19</v>
      </c>
      <c r="B25" s="166" t="s">
        <v>25</v>
      </c>
      <c r="C25" s="166">
        <v>7137</v>
      </c>
      <c r="D25" s="166">
        <v>12428.33</v>
      </c>
      <c r="E25" s="166">
        <f>SCST_OS_22!C25+SCST_OS_22!E25</f>
        <v>293</v>
      </c>
      <c r="F25" s="166">
        <f>SCST_OS_22!D25+SCST_OS_22!F25</f>
        <v>524.81999999999994</v>
      </c>
      <c r="G25" s="166">
        <v>1</v>
      </c>
      <c r="H25" s="166">
        <v>3.68</v>
      </c>
      <c r="I25" s="166">
        <f>Minority_OS_20!O25</f>
        <v>992</v>
      </c>
      <c r="J25" s="166">
        <f>Minority_OS_20!P25</f>
        <v>3462.61</v>
      </c>
      <c r="K25" s="166">
        <v>0</v>
      </c>
      <c r="L25" s="166">
        <v>0</v>
      </c>
      <c r="M25" s="166">
        <v>0</v>
      </c>
      <c r="N25" s="166">
        <v>0</v>
      </c>
      <c r="O25" s="166">
        <v>311</v>
      </c>
      <c r="P25" s="166">
        <v>398.56</v>
      </c>
      <c r="Q25" s="166">
        <f t="shared" si="0"/>
        <v>8734</v>
      </c>
      <c r="R25" s="166">
        <f t="shared" si="1"/>
        <v>16818</v>
      </c>
      <c r="S25" s="168">
        <f>R25*100/'CD Ratio_3(i)'!F25</f>
        <v>26.623987234163806</v>
      </c>
    </row>
    <row r="26" spans="1:21" ht="13.5" customHeight="1" x14ac:dyDescent="0.2">
      <c r="A26" s="165">
        <v>20</v>
      </c>
      <c r="B26" s="166" t="s">
        <v>26</v>
      </c>
      <c r="C26" s="166">
        <v>47729</v>
      </c>
      <c r="D26" s="166">
        <v>111707.28999999998</v>
      </c>
      <c r="E26" s="166">
        <f>SCST_OS_22!C26+SCST_OS_22!E26</f>
        <v>2476</v>
      </c>
      <c r="F26" s="166">
        <f>SCST_OS_22!D26+SCST_OS_22!F26</f>
        <v>9694.6599999999962</v>
      </c>
      <c r="G26" s="166">
        <v>193293</v>
      </c>
      <c r="H26" s="166">
        <v>39098.04</v>
      </c>
      <c r="I26" s="166">
        <f>Minority_OS_20!O26</f>
        <v>26071</v>
      </c>
      <c r="J26" s="166">
        <f>Minority_OS_20!P26</f>
        <v>74479.539999999979</v>
      </c>
      <c r="K26" s="166">
        <v>1</v>
      </c>
      <c r="L26" s="166">
        <v>0.02</v>
      </c>
      <c r="M26" s="166">
        <v>0</v>
      </c>
      <c r="N26" s="166">
        <v>0</v>
      </c>
      <c r="O26" s="166">
        <v>134</v>
      </c>
      <c r="P26" s="166">
        <v>89.370000000000019</v>
      </c>
      <c r="Q26" s="166">
        <f t="shared" si="0"/>
        <v>269704</v>
      </c>
      <c r="R26" s="166">
        <f t="shared" si="1"/>
        <v>235068.91999999995</v>
      </c>
      <c r="S26" s="168">
        <f>R26*100/'CD Ratio_3(i)'!F26</f>
        <v>4.2590208394537283</v>
      </c>
    </row>
    <row r="27" spans="1:21" ht="13.5" customHeight="1" x14ac:dyDescent="0.2">
      <c r="A27" s="165">
        <v>21</v>
      </c>
      <c r="B27" s="166" t="s">
        <v>27</v>
      </c>
      <c r="C27" s="166">
        <v>47586</v>
      </c>
      <c r="D27" s="166">
        <v>68994.490000000005</v>
      </c>
      <c r="E27" s="166">
        <f>SCST_OS_22!C27+SCST_OS_22!E27</f>
        <v>24230</v>
      </c>
      <c r="F27" s="166">
        <f>SCST_OS_22!D27+SCST_OS_22!F27</f>
        <v>87782.719999999972</v>
      </c>
      <c r="G27" s="166">
        <v>269</v>
      </c>
      <c r="H27" s="166">
        <v>543.44000000000005</v>
      </c>
      <c r="I27" s="166">
        <f>Minority_OS_20!O27</f>
        <v>19184</v>
      </c>
      <c r="J27" s="166">
        <f>Minority_OS_20!P27</f>
        <v>109708.12</v>
      </c>
      <c r="K27" s="166">
        <v>0</v>
      </c>
      <c r="L27" s="166">
        <v>0</v>
      </c>
      <c r="M27" s="166">
        <v>0</v>
      </c>
      <c r="N27" s="166">
        <v>0</v>
      </c>
      <c r="O27" s="166">
        <v>18</v>
      </c>
      <c r="P27" s="166">
        <v>102.81000000000002</v>
      </c>
      <c r="Q27" s="166">
        <f t="shared" si="0"/>
        <v>91287</v>
      </c>
      <c r="R27" s="166">
        <f t="shared" si="1"/>
        <v>267131.57999999996</v>
      </c>
      <c r="S27" s="168">
        <f>R27*100/'CD Ratio_3(i)'!F27</f>
        <v>8.2295462796363061</v>
      </c>
    </row>
    <row r="28" spans="1:21" ht="13.5" customHeight="1" x14ac:dyDescent="0.2">
      <c r="A28" s="165">
        <v>22</v>
      </c>
      <c r="B28" s="166" t="s">
        <v>28</v>
      </c>
      <c r="C28" s="166">
        <v>22274</v>
      </c>
      <c r="D28" s="166">
        <v>36541.840000000004</v>
      </c>
      <c r="E28" s="166">
        <f>SCST_OS_22!C28+SCST_OS_22!E28</f>
        <v>7714</v>
      </c>
      <c r="F28" s="166">
        <f>SCST_OS_22!D28+SCST_OS_22!F28</f>
        <v>14728.549999999997</v>
      </c>
      <c r="G28" s="166">
        <v>22</v>
      </c>
      <c r="H28" s="166">
        <v>43.900000000000006</v>
      </c>
      <c r="I28" s="166">
        <f>Minority_OS_20!O28</f>
        <v>5324</v>
      </c>
      <c r="J28" s="166">
        <f>Minority_OS_20!P28</f>
        <v>25701.38</v>
      </c>
      <c r="K28" s="166">
        <v>0</v>
      </c>
      <c r="L28" s="166">
        <v>0</v>
      </c>
      <c r="M28" s="166">
        <v>0</v>
      </c>
      <c r="N28" s="166">
        <v>0</v>
      </c>
      <c r="O28" s="166">
        <v>2721</v>
      </c>
      <c r="P28" s="166">
        <v>2645.1600000000003</v>
      </c>
      <c r="Q28" s="166">
        <f t="shared" si="0"/>
        <v>38055</v>
      </c>
      <c r="R28" s="166">
        <f t="shared" si="1"/>
        <v>79660.83</v>
      </c>
      <c r="S28" s="168">
        <f>R28*100/'CD Ratio_3(i)'!F28</f>
        <v>21.474400360710096</v>
      </c>
    </row>
    <row r="29" spans="1:21" ht="13.5" customHeight="1" x14ac:dyDescent="0.2">
      <c r="A29" s="165">
        <v>23</v>
      </c>
      <c r="B29" s="166" t="s">
        <v>29</v>
      </c>
      <c r="C29" s="166">
        <v>41093</v>
      </c>
      <c r="D29" s="166">
        <v>9652.6699999999983</v>
      </c>
      <c r="E29" s="166">
        <f>SCST_OS_22!C29+SCST_OS_22!E29</f>
        <v>75760</v>
      </c>
      <c r="F29" s="166">
        <f>SCST_OS_22!D29+SCST_OS_22!F29</f>
        <v>32313.499999999993</v>
      </c>
      <c r="G29" s="166">
        <v>0</v>
      </c>
      <c r="H29" s="166">
        <v>0</v>
      </c>
      <c r="I29" s="166">
        <f>Minority_OS_20!O29</f>
        <v>10006</v>
      </c>
      <c r="J29" s="166">
        <f>Minority_OS_20!P29</f>
        <v>2428.0800000000008</v>
      </c>
      <c r="K29" s="166">
        <v>0</v>
      </c>
      <c r="L29" s="166">
        <v>0</v>
      </c>
      <c r="M29" s="166">
        <v>0</v>
      </c>
      <c r="N29" s="166">
        <v>0</v>
      </c>
      <c r="O29" s="166">
        <v>0</v>
      </c>
      <c r="P29" s="166">
        <v>0</v>
      </c>
      <c r="Q29" s="166">
        <f t="shared" si="0"/>
        <v>126859</v>
      </c>
      <c r="R29" s="166">
        <f t="shared" si="1"/>
        <v>44394.249999999993</v>
      </c>
      <c r="S29" s="168">
        <f>R29*100/'CD Ratio_3(i)'!F29</f>
        <v>6.5848210776215383</v>
      </c>
    </row>
    <row r="30" spans="1:21" ht="13.5" customHeight="1" x14ac:dyDescent="0.2">
      <c r="A30" s="165">
        <v>24</v>
      </c>
      <c r="B30" s="166" t="s">
        <v>30</v>
      </c>
      <c r="C30" s="166">
        <v>611763</v>
      </c>
      <c r="D30" s="166">
        <v>199317.56000000003</v>
      </c>
      <c r="E30" s="166">
        <f>SCST_OS_22!C30+SCST_OS_22!E30</f>
        <v>432081</v>
      </c>
      <c r="F30" s="166">
        <f>SCST_OS_22!D30+SCST_OS_22!F30</f>
        <v>102889</v>
      </c>
      <c r="G30" s="166">
        <v>0</v>
      </c>
      <c r="H30" s="166">
        <v>0</v>
      </c>
      <c r="I30" s="166">
        <f>Minority_OS_20!O30</f>
        <v>116241</v>
      </c>
      <c r="J30" s="166">
        <f>Minority_OS_20!P30</f>
        <v>38927.000000000007</v>
      </c>
      <c r="K30" s="166">
        <v>0</v>
      </c>
      <c r="L30" s="166">
        <v>0</v>
      </c>
      <c r="M30" s="166">
        <v>0</v>
      </c>
      <c r="N30" s="166">
        <v>0</v>
      </c>
      <c r="O30" s="166">
        <v>752946</v>
      </c>
      <c r="P30" s="166">
        <v>225153.50999999998</v>
      </c>
      <c r="Q30" s="166">
        <f t="shared" si="0"/>
        <v>1913031</v>
      </c>
      <c r="R30" s="166">
        <f t="shared" si="1"/>
        <v>566287.07000000007</v>
      </c>
      <c r="S30" s="168">
        <f>R30*100/'CD Ratio_3(i)'!F30</f>
        <v>59.612937820865056</v>
      </c>
    </row>
    <row r="31" spans="1:21" ht="13.5" customHeight="1" x14ac:dyDescent="0.2">
      <c r="A31" s="165">
        <v>25</v>
      </c>
      <c r="B31" s="166" t="s">
        <v>31</v>
      </c>
      <c r="C31" s="166">
        <v>0</v>
      </c>
      <c r="D31" s="166">
        <v>0</v>
      </c>
      <c r="E31" s="166">
        <f>SCST_OS_22!C31+SCST_OS_22!E31</f>
        <v>13</v>
      </c>
      <c r="F31" s="166">
        <f>SCST_OS_22!D31+SCST_OS_22!F31</f>
        <v>121.9</v>
      </c>
      <c r="G31" s="166">
        <v>0</v>
      </c>
      <c r="H31" s="166">
        <v>0</v>
      </c>
      <c r="I31" s="166">
        <f>Minority_OS_20!O31</f>
        <v>262</v>
      </c>
      <c r="J31" s="166">
        <f>Minority_OS_20!P31</f>
        <v>1528.88</v>
      </c>
      <c r="K31" s="166">
        <v>2</v>
      </c>
      <c r="L31" s="166">
        <v>0.05</v>
      </c>
      <c r="M31" s="166">
        <v>33</v>
      </c>
      <c r="N31" s="166">
        <v>2.76</v>
      </c>
      <c r="O31" s="166">
        <v>0</v>
      </c>
      <c r="P31" s="166">
        <v>0</v>
      </c>
      <c r="Q31" s="166">
        <f t="shared" si="0"/>
        <v>310</v>
      </c>
      <c r="R31" s="166">
        <f t="shared" si="1"/>
        <v>1653.5900000000001</v>
      </c>
      <c r="S31" s="168">
        <f>R31*100/'CD Ratio_3(i)'!F31</f>
        <v>34.591617297586772</v>
      </c>
    </row>
    <row r="32" spans="1:21" ht="13.5" customHeight="1" x14ac:dyDescent="0.2">
      <c r="A32" s="165">
        <v>26</v>
      </c>
      <c r="B32" s="166" t="s">
        <v>32</v>
      </c>
      <c r="C32" s="166">
        <v>232</v>
      </c>
      <c r="D32" s="166">
        <v>2644.31</v>
      </c>
      <c r="E32" s="166">
        <f>SCST_OS_22!C32+SCST_OS_22!E32</f>
        <v>34</v>
      </c>
      <c r="F32" s="166">
        <f>SCST_OS_22!D32+SCST_OS_22!F32</f>
        <v>254.59</v>
      </c>
      <c r="G32" s="166">
        <v>0</v>
      </c>
      <c r="H32" s="166">
        <v>0</v>
      </c>
      <c r="I32" s="166">
        <f>Minority_OS_20!O32</f>
        <v>65</v>
      </c>
      <c r="J32" s="166">
        <f>Minority_OS_20!P32</f>
        <v>478.14</v>
      </c>
      <c r="K32" s="166">
        <v>0</v>
      </c>
      <c r="L32" s="166">
        <v>0</v>
      </c>
      <c r="M32" s="166">
        <v>0</v>
      </c>
      <c r="N32" s="166">
        <v>0</v>
      </c>
      <c r="O32" s="166">
        <v>4</v>
      </c>
      <c r="P32" s="166">
        <v>26.81</v>
      </c>
      <c r="Q32" s="166">
        <f t="shared" si="0"/>
        <v>335</v>
      </c>
      <c r="R32" s="166">
        <f t="shared" si="1"/>
        <v>3403.85</v>
      </c>
      <c r="S32" s="168">
        <f>R32*100/'CD Ratio_3(i)'!F32</f>
        <v>10.010178247253476</v>
      </c>
    </row>
    <row r="33" spans="1:21" ht="13.5" customHeight="1" x14ac:dyDescent="0.2">
      <c r="A33" s="165">
        <v>27</v>
      </c>
      <c r="B33" s="166" t="s">
        <v>33</v>
      </c>
      <c r="C33" s="166">
        <v>0</v>
      </c>
      <c r="D33" s="166">
        <v>0</v>
      </c>
      <c r="E33" s="166">
        <f>SCST_OS_22!C33+SCST_OS_22!E33</f>
        <v>72</v>
      </c>
      <c r="F33" s="166">
        <f>SCST_OS_22!D33+SCST_OS_22!F33</f>
        <v>819.16000000000008</v>
      </c>
      <c r="G33" s="166">
        <v>0</v>
      </c>
      <c r="H33" s="166">
        <v>0</v>
      </c>
      <c r="I33" s="166">
        <f>Minority_OS_20!O33</f>
        <v>26</v>
      </c>
      <c r="J33" s="166">
        <f>Minority_OS_20!P33</f>
        <v>179.65</v>
      </c>
      <c r="K33" s="166">
        <v>0</v>
      </c>
      <c r="L33" s="166">
        <v>0</v>
      </c>
      <c r="M33" s="166">
        <v>0</v>
      </c>
      <c r="N33" s="166">
        <v>0</v>
      </c>
      <c r="O33" s="166">
        <v>0</v>
      </c>
      <c r="P33" s="166">
        <v>0</v>
      </c>
      <c r="Q33" s="166">
        <f t="shared" si="0"/>
        <v>98</v>
      </c>
      <c r="R33" s="166">
        <f t="shared" si="1"/>
        <v>998.81000000000006</v>
      </c>
      <c r="S33" s="168">
        <f>R33*100/'CD Ratio_3(i)'!F33</f>
        <v>6.7703217768595323</v>
      </c>
    </row>
    <row r="34" spans="1:21" ht="13.5" customHeight="1" x14ac:dyDescent="0.2">
      <c r="A34" s="165">
        <v>28</v>
      </c>
      <c r="B34" s="166" t="s">
        <v>34</v>
      </c>
      <c r="C34" s="166">
        <v>297331</v>
      </c>
      <c r="D34" s="166">
        <v>162967.91</v>
      </c>
      <c r="E34" s="166">
        <f>SCST_OS_22!C34+SCST_OS_22!E34</f>
        <v>216302</v>
      </c>
      <c r="F34" s="166">
        <f>SCST_OS_22!D34+SCST_OS_22!F34</f>
        <v>104206.63</v>
      </c>
      <c r="G34" s="166">
        <v>0</v>
      </c>
      <c r="H34" s="166">
        <v>0</v>
      </c>
      <c r="I34" s="166">
        <f>Minority_OS_20!O34</f>
        <v>5105</v>
      </c>
      <c r="J34" s="166">
        <f>Minority_OS_20!P34</f>
        <v>45495.18</v>
      </c>
      <c r="K34" s="166">
        <v>0</v>
      </c>
      <c r="L34" s="166">
        <v>0</v>
      </c>
      <c r="M34" s="166">
        <v>0</v>
      </c>
      <c r="N34" s="166">
        <v>0</v>
      </c>
      <c r="O34" s="166">
        <v>185174</v>
      </c>
      <c r="P34" s="166">
        <v>149379.96</v>
      </c>
      <c r="Q34" s="166">
        <f t="shared" si="0"/>
        <v>703912</v>
      </c>
      <c r="R34" s="166">
        <f t="shared" si="1"/>
        <v>462049.68000000005</v>
      </c>
      <c r="S34" s="168">
        <f>R34*100/'CD Ratio_3(i)'!F34</f>
        <v>44.073922029386267</v>
      </c>
    </row>
    <row r="35" spans="1:21" ht="13.5" customHeight="1" x14ac:dyDescent="0.2">
      <c r="A35" s="165">
        <v>29</v>
      </c>
      <c r="B35" s="166" t="s">
        <v>35</v>
      </c>
      <c r="C35" s="166">
        <v>26</v>
      </c>
      <c r="D35" s="166">
        <v>55.51</v>
      </c>
      <c r="E35" s="166">
        <f>SCST_OS_22!C35+SCST_OS_22!E35</f>
        <v>0</v>
      </c>
      <c r="F35" s="166">
        <f>SCST_OS_22!D35+SCST_OS_22!F35</f>
        <v>0</v>
      </c>
      <c r="G35" s="166">
        <v>0</v>
      </c>
      <c r="H35" s="166">
        <v>0</v>
      </c>
      <c r="I35" s="166">
        <f>Minority_OS_20!O35</f>
        <v>0</v>
      </c>
      <c r="J35" s="166">
        <f>Minority_OS_20!P35</f>
        <v>0</v>
      </c>
      <c r="K35" s="166">
        <v>0</v>
      </c>
      <c r="L35" s="166">
        <v>0</v>
      </c>
      <c r="M35" s="166">
        <v>0</v>
      </c>
      <c r="N35" s="166">
        <v>0</v>
      </c>
      <c r="O35" s="166">
        <v>0</v>
      </c>
      <c r="P35" s="166">
        <v>0</v>
      </c>
      <c r="Q35" s="166">
        <f t="shared" si="0"/>
        <v>26</v>
      </c>
      <c r="R35" s="166">
        <f t="shared" si="1"/>
        <v>55.51</v>
      </c>
      <c r="S35" s="168">
        <f>R35*100/'CD Ratio_3(i)'!F35</f>
        <v>1.2460269003537627</v>
      </c>
    </row>
    <row r="36" spans="1:21" ht="13.5" customHeight="1" x14ac:dyDescent="0.2">
      <c r="A36" s="165">
        <v>30</v>
      </c>
      <c r="B36" s="166" t="s">
        <v>36</v>
      </c>
      <c r="C36" s="166">
        <v>1023</v>
      </c>
      <c r="D36" s="166">
        <v>3795</v>
      </c>
      <c r="E36" s="166">
        <f>SCST_OS_22!C36+SCST_OS_22!E36</f>
        <v>44501</v>
      </c>
      <c r="F36" s="166">
        <f>SCST_OS_22!D36+SCST_OS_22!F36</f>
        <v>16074.440000000002</v>
      </c>
      <c r="G36" s="166">
        <v>0</v>
      </c>
      <c r="H36" s="166">
        <v>0</v>
      </c>
      <c r="I36" s="166">
        <f>Minority_OS_20!O36</f>
        <v>11378</v>
      </c>
      <c r="J36" s="166">
        <f>Minority_OS_20!P36</f>
        <v>4141.78</v>
      </c>
      <c r="K36" s="166">
        <v>0</v>
      </c>
      <c r="L36" s="166">
        <v>0</v>
      </c>
      <c r="M36" s="166">
        <v>0</v>
      </c>
      <c r="N36" s="166">
        <v>0</v>
      </c>
      <c r="O36" s="166">
        <v>0</v>
      </c>
      <c r="P36" s="166">
        <v>0</v>
      </c>
      <c r="Q36" s="166">
        <f t="shared" si="0"/>
        <v>56902</v>
      </c>
      <c r="R36" s="166">
        <f t="shared" si="1"/>
        <v>24011.22</v>
      </c>
      <c r="S36" s="168">
        <f>R36*100/'CD Ratio_3(i)'!F36</f>
        <v>25.315766777828269</v>
      </c>
    </row>
    <row r="37" spans="1:21" ht="13.5" customHeight="1" x14ac:dyDescent="0.2">
      <c r="A37" s="165">
        <v>31</v>
      </c>
      <c r="B37" s="166" t="s">
        <v>37</v>
      </c>
      <c r="C37" s="166">
        <v>919</v>
      </c>
      <c r="D37" s="166">
        <v>1970.1399999999999</v>
      </c>
      <c r="E37" s="166">
        <f>SCST_OS_22!C37+SCST_OS_22!E37</f>
        <v>11</v>
      </c>
      <c r="F37" s="166">
        <f>SCST_OS_22!D37+SCST_OS_22!F37</f>
        <v>24.23</v>
      </c>
      <c r="G37" s="166">
        <v>0</v>
      </c>
      <c r="H37" s="166">
        <v>0</v>
      </c>
      <c r="I37" s="166">
        <f>Minority_OS_20!O37</f>
        <v>71</v>
      </c>
      <c r="J37" s="166">
        <f>Minority_OS_20!P37</f>
        <v>228.51</v>
      </c>
      <c r="K37" s="166">
        <v>0</v>
      </c>
      <c r="L37" s="166">
        <v>0</v>
      </c>
      <c r="M37" s="166">
        <v>1</v>
      </c>
      <c r="N37" s="166">
        <v>0.02</v>
      </c>
      <c r="O37" s="166">
        <v>0</v>
      </c>
      <c r="P37" s="166">
        <v>0</v>
      </c>
      <c r="Q37" s="166">
        <f t="shared" si="0"/>
        <v>1002</v>
      </c>
      <c r="R37" s="166">
        <f t="shared" si="1"/>
        <v>2222.9</v>
      </c>
      <c r="S37" s="168">
        <f>R37*100/'CD Ratio_3(i)'!F37</f>
        <v>16.873463823275344</v>
      </c>
    </row>
    <row r="38" spans="1:21" ht="13.5" customHeight="1" x14ac:dyDescent="0.2">
      <c r="A38" s="165">
        <v>32</v>
      </c>
      <c r="B38" s="166" t="s">
        <v>38</v>
      </c>
      <c r="C38" s="166">
        <v>0</v>
      </c>
      <c r="D38" s="166">
        <v>0</v>
      </c>
      <c r="E38" s="166">
        <f>SCST_OS_22!C38+SCST_OS_22!E38</f>
        <v>0</v>
      </c>
      <c r="F38" s="166">
        <f>SCST_OS_22!D38+SCST_OS_22!F38</f>
        <v>0</v>
      </c>
      <c r="G38" s="166">
        <v>0</v>
      </c>
      <c r="H38" s="166">
        <v>0</v>
      </c>
      <c r="I38" s="166">
        <f>Minority_OS_20!O38</f>
        <v>0</v>
      </c>
      <c r="J38" s="166">
        <f>Minority_OS_20!P38</f>
        <v>0</v>
      </c>
      <c r="K38" s="166">
        <v>0</v>
      </c>
      <c r="L38" s="166">
        <v>0</v>
      </c>
      <c r="M38" s="166">
        <v>0</v>
      </c>
      <c r="N38" s="166">
        <v>0</v>
      </c>
      <c r="O38" s="166">
        <v>0</v>
      </c>
      <c r="P38" s="166">
        <v>0</v>
      </c>
      <c r="Q38" s="166">
        <f t="shared" si="0"/>
        <v>0</v>
      </c>
      <c r="R38" s="166">
        <f t="shared" si="1"/>
        <v>0</v>
      </c>
      <c r="S38" s="168">
        <v>0</v>
      </c>
    </row>
    <row r="39" spans="1:21" ht="13.5" customHeight="1" x14ac:dyDescent="0.2">
      <c r="A39" s="165">
        <v>33</v>
      </c>
      <c r="B39" s="166" t="s">
        <v>39</v>
      </c>
      <c r="C39" s="166">
        <v>195</v>
      </c>
      <c r="D39" s="166">
        <v>253.63</v>
      </c>
      <c r="E39" s="166">
        <f>SCST_OS_22!C39+SCST_OS_22!E39</f>
        <v>19</v>
      </c>
      <c r="F39" s="166">
        <f>SCST_OS_22!D39+SCST_OS_22!F39</f>
        <v>30.28</v>
      </c>
      <c r="G39" s="166">
        <v>0</v>
      </c>
      <c r="H39" s="166">
        <v>0</v>
      </c>
      <c r="I39" s="166">
        <f>Minority_OS_20!O39</f>
        <v>52</v>
      </c>
      <c r="J39" s="166">
        <f>Minority_OS_20!P39</f>
        <v>344.79</v>
      </c>
      <c r="K39" s="166">
        <v>0</v>
      </c>
      <c r="L39" s="166">
        <v>0</v>
      </c>
      <c r="M39" s="166">
        <v>1</v>
      </c>
      <c r="N39" s="166">
        <v>7.0000000000000007E-2</v>
      </c>
      <c r="O39" s="166">
        <v>3</v>
      </c>
      <c r="P39" s="166">
        <v>1.05</v>
      </c>
      <c r="Q39" s="166">
        <f t="shared" si="0"/>
        <v>270</v>
      </c>
      <c r="R39" s="166">
        <f t="shared" si="1"/>
        <v>629.82000000000005</v>
      </c>
      <c r="S39" s="168">
        <f>R39*100/'CD Ratio_3(i)'!F39</f>
        <v>9.5742061018804279</v>
      </c>
    </row>
    <row r="40" spans="1:21" ht="13.5" customHeight="1" x14ac:dyDescent="0.2">
      <c r="A40" s="165">
        <v>34</v>
      </c>
      <c r="B40" s="166" t="s">
        <v>40</v>
      </c>
      <c r="C40" s="166">
        <v>63016</v>
      </c>
      <c r="D40" s="166">
        <v>39226.360000000008</v>
      </c>
      <c r="E40" s="166">
        <f>SCST_OS_22!C40+SCST_OS_22!E40</f>
        <v>29581</v>
      </c>
      <c r="F40" s="166">
        <f>SCST_OS_22!D40+SCST_OS_22!F40</f>
        <v>13805.349999999999</v>
      </c>
      <c r="G40" s="166">
        <f>SHGs_19!E40</f>
        <v>0</v>
      </c>
      <c r="H40" s="166">
        <f>SHGs_19!F40</f>
        <v>0</v>
      </c>
      <c r="I40" s="166">
        <f>Minority_OS_20!O40</f>
        <v>4103</v>
      </c>
      <c r="J40" s="166">
        <f>Minority_OS_20!P40</f>
        <v>16090.519999999997</v>
      </c>
      <c r="K40" s="166">
        <v>0</v>
      </c>
      <c r="L40" s="166">
        <v>0</v>
      </c>
      <c r="M40" s="166">
        <v>0</v>
      </c>
      <c r="N40" s="166">
        <v>0</v>
      </c>
      <c r="O40" s="166">
        <v>0</v>
      </c>
      <c r="P40" s="166">
        <v>0</v>
      </c>
      <c r="Q40" s="166">
        <f t="shared" si="0"/>
        <v>96700</v>
      </c>
      <c r="R40" s="166">
        <f t="shared" si="1"/>
        <v>69122.23000000001</v>
      </c>
      <c r="S40" s="168">
        <f>R40*100/'CD Ratio_3(i)'!F40</f>
        <v>13.564267612639151</v>
      </c>
    </row>
    <row r="41" spans="1:21" s="273" customFormat="1" ht="13.5" customHeight="1" x14ac:dyDescent="0.2">
      <c r="A41" s="172"/>
      <c r="B41" s="177" t="s">
        <v>106</v>
      </c>
      <c r="C41" s="177">
        <f>SUM(C19:C40)</f>
        <v>1203406</v>
      </c>
      <c r="D41" s="177">
        <f t="shared" ref="D41:P41" si="3">SUM(D19:D40)</f>
        <v>832647.81000000017</v>
      </c>
      <c r="E41" s="166">
        <f>SCST_OS_22!C41+SCST_OS_22!E41</f>
        <v>943566</v>
      </c>
      <c r="F41" s="166">
        <f>SCST_OS_22!D41+SCST_OS_22!F41</f>
        <v>453306.30999999994</v>
      </c>
      <c r="G41" s="166">
        <f>SHGs_19!E41</f>
        <v>33400</v>
      </c>
      <c r="H41" s="166">
        <f>SHGs_19!F41</f>
        <v>44299.140000000007</v>
      </c>
      <c r="I41" s="166">
        <f>Minority_OS_20!O41</f>
        <v>336534</v>
      </c>
      <c r="J41" s="166">
        <f>Minority_OS_20!P41</f>
        <v>437073.59000000008</v>
      </c>
      <c r="K41" s="177">
        <f t="shared" si="3"/>
        <v>23</v>
      </c>
      <c r="L41" s="177">
        <f t="shared" si="3"/>
        <v>0.61</v>
      </c>
      <c r="M41" s="177">
        <f t="shared" si="3"/>
        <v>35</v>
      </c>
      <c r="N41" s="177">
        <f t="shared" si="3"/>
        <v>2.8499999999999996</v>
      </c>
      <c r="O41" s="177">
        <f t="shared" si="3"/>
        <v>947679</v>
      </c>
      <c r="P41" s="177">
        <f t="shared" si="3"/>
        <v>383809.56999999995</v>
      </c>
      <c r="Q41" s="177">
        <f t="shared" si="0"/>
        <v>3464643</v>
      </c>
      <c r="R41" s="177">
        <f t="shared" si="1"/>
        <v>2151139.8800000004</v>
      </c>
      <c r="S41" s="309">
        <f>R41*100/'CD Ratio_3(i)'!F41</f>
        <v>13.986164946551654</v>
      </c>
      <c r="T41" s="310"/>
      <c r="U41" s="310"/>
    </row>
    <row r="42" spans="1:21" s="273" customFormat="1" ht="13.5" customHeight="1" x14ac:dyDescent="0.2">
      <c r="A42" s="172"/>
      <c r="B42" s="177" t="s">
        <v>42</v>
      </c>
      <c r="C42" s="177">
        <f>C41+C18</f>
        <v>2921903</v>
      </c>
      <c r="D42" s="177">
        <f t="shared" ref="D42:P42" si="4">D41+D18</f>
        <v>3849800.8499999992</v>
      </c>
      <c r="E42" s="166">
        <f>SCST_OS_22!C42+SCST_OS_22!E42</f>
        <v>1659830</v>
      </c>
      <c r="F42" s="166">
        <f>SCST_OS_22!D42+SCST_OS_22!F42</f>
        <v>2054374.4799999997</v>
      </c>
      <c r="G42" s="166">
        <f>SHGs_19!E42</f>
        <v>104765</v>
      </c>
      <c r="H42" s="166">
        <f>SHGs_19!F42</f>
        <v>140420.09000000003</v>
      </c>
      <c r="I42" s="166">
        <f>Minority_OS_20!O42</f>
        <v>552712</v>
      </c>
      <c r="J42" s="166">
        <f>Minority_OS_20!P42</f>
        <v>1132005.25</v>
      </c>
      <c r="K42" s="177">
        <f t="shared" si="4"/>
        <v>56070</v>
      </c>
      <c r="L42" s="177">
        <f t="shared" si="4"/>
        <v>836.0200000000001</v>
      </c>
      <c r="M42" s="177">
        <f t="shared" si="4"/>
        <v>2105</v>
      </c>
      <c r="N42" s="177">
        <f t="shared" si="4"/>
        <v>521.22000000000014</v>
      </c>
      <c r="O42" s="177">
        <f t="shared" si="4"/>
        <v>1063740</v>
      </c>
      <c r="P42" s="177">
        <f t="shared" si="4"/>
        <v>706128.24</v>
      </c>
      <c r="Q42" s="177">
        <f t="shared" si="0"/>
        <v>6361125</v>
      </c>
      <c r="R42" s="177">
        <f t="shared" si="1"/>
        <v>7884086.1499999985</v>
      </c>
      <c r="S42" s="309">
        <f>R42*100/'CD Ratio_3(i)'!F42</f>
        <v>19.017464282806316</v>
      </c>
      <c r="T42" s="310"/>
      <c r="U42" s="310"/>
    </row>
    <row r="43" spans="1:21" ht="13.5" customHeight="1" x14ac:dyDescent="0.2">
      <c r="A43" s="165">
        <v>35</v>
      </c>
      <c r="B43" s="166" t="s">
        <v>43</v>
      </c>
      <c r="C43" s="166">
        <v>117028</v>
      </c>
      <c r="D43" s="166">
        <v>74223.970000000016</v>
      </c>
      <c r="E43" s="166">
        <f>SCST_OS_22!C43+SCST_OS_22!E43</f>
        <v>35094</v>
      </c>
      <c r="F43" s="166">
        <f>SCST_OS_22!D43+SCST_OS_22!F43</f>
        <v>47804.62999999999</v>
      </c>
      <c r="G43" s="166">
        <v>25440</v>
      </c>
      <c r="H43" s="166">
        <v>35271.659999999996</v>
      </c>
      <c r="I43" s="166">
        <f>Minority_OS_20!O43</f>
        <v>42071</v>
      </c>
      <c r="J43" s="166">
        <f>Minority_OS_20!P43</f>
        <v>50187.559999999983</v>
      </c>
      <c r="K43" s="166">
        <v>449</v>
      </c>
      <c r="L43" s="166">
        <v>50.679999999999993</v>
      </c>
      <c r="M43" s="166">
        <v>0</v>
      </c>
      <c r="N43" s="166">
        <v>0</v>
      </c>
      <c r="O43" s="166">
        <v>0</v>
      </c>
      <c r="P43" s="166">
        <v>0</v>
      </c>
      <c r="Q43" s="166">
        <f t="shared" si="0"/>
        <v>220082</v>
      </c>
      <c r="R43" s="166">
        <f t="shared" si="1"/>
        <v>207538.5</v>
      </c>
      <c r="S43" s="168">
        <f>R43*100/'CD Ratio_3(i)'!F43</f>
        <v>49.623144474547018</v>
      </c>
    </row>
    <row r="44" spans="1:21" ht="13.5" customHeight="1" x14ac:dyDescent="0.2">
      <c r="A44" s="165">
        <v>36</v>
      </c>
      <c r="B44" s="166" t="s">
        <v>44</v>
      </c>
      <c r="C44" s="166">
        <v>322475</v>
      </c>
      <c r="D44" s="166">
        <v>386615.14999999997</v>
      </c>
      <c r="E44" s="166">
        <f>SCST_OS_22!C44+SCST_OS_22!E44</f>
        <v>210065</v>
      </c>
      <c r="F44" s="166">
        <f>SCST_OS_22!D44+SCST_OS_22!F44</f>
        <v>214485.40000000008</v>
      </c>
      <c r="G44" s="166">
        <v>72877</v>
      </c>
      <c r="H44" s="166">
        <v>120099.58999999995</v>
      </c>
      <c r="I44" s="166">
        <f>Minority_OS_20!O44</f>
        <v>40393</v>
      </c>
      <c r="J44" s="166">
        <f>Minority_OS_20!P44</f>
        <v>60424.349999999977</v>
      </c>
      <c r="K44" s="166">
        <v>11230</v>
      </c>
      <c r="L44" s="166">
        <v>15.609999999999994</v>
      </c>
      <c r="M44" s="166">
        <v>0</v>
      </c>
      <c r="N44" s="166">
        <v>0</v>
      </c>
      <c r="O44" s="166">
        <v>0</v>
      </c>
      <c r="P44" s="166">
        <v>0</v>
      </c>
      <c r="Q44" s="166">
        <f t="shared" si="0"/>
        <v>657040</v>
      </c>
      <c r="R44" s="166">
        <f t="shared" si="1"/>
        <v>781640.1</v>
      </c>
      <c r="S44" s="168">
        <f>R44*100/'CD Ratio_3(i)'!F44</f>
        <v>53.620174568206345</v>
      </c>
    </row>
    <row r="45" spans="1:21" s="273" customFormat="1" ht="13.5" customHeight="1" x14ac:dyDescent="0.2">
      <c r="A45" s="172"/>
      <c r="B45" s="177" t="s">
        <v>45</v>
      </c>
      <c r="C45" s="177">
        <f t="shared" ref="C45:P45" si="5">C44+C43</f>
        <v>439503</v>
      </c>
      <c r="D45" s="177">
        <f t="shared" si="5"/>
        <v>460839.12</v>
      </c>
      <c r="E45" s="166">
        <f>SCST_OS_22!C45+SCST_OS_22!E45</f>
        <v>245159</v>
      </c>
      <c r="F45" s="166">
        <f>SCST_OS_22!D45+SCST_OS_22!F45</f>
        <v>262290.03000000009</v>
      </c>
      <c r="G45" s="166">
        <f>SHGs_19!E45</f>
        <v>92353</v>
      </c>
      <c r="H45" s="166">
        <f>SHGs_19!F45</f>
        <v>133852.87</v>
      </c>
      <c r="I45" s="166">
        <f>Minority_OS_20!O45</f>
        <v>82464</v>
      </c>
      <c r="J45" s="166">
        <f>Minority_OS_20!P45</f>
        <v>110611.90999999996</v>
      </c>
      <c r="K45" s="177">
        <f t="shared" si="5"/>
        <v>11679</v>
      </c>
      <c r="L45" s="177">
        <f t="shared" si="5"/>
        <v>66.289999999999992</v>
      </c>
      <c r="M45" s="177">
        <f t="shared" si="5"/>
        <v>0</v>
      </c>
      <c r="N45" s="177">
        <f t="shared" si="5"/>
        <v>0</v>
      </c>
      <c r="O45" s="177">
        <f t="shared" si="5"/>
        <v>0</v>
      </c>
      <c r="P45" s="177">
        <f t="shared" si="5"/>
        <v>0</v>
      </c>
      <c r="Q45" s="166">
        <f t="shared" si="0"/>
        <v>871158</v>
      </c>
      <c r="R45" s="166">
        <f t="shared" si="1"/>
        <v>967660.22000000009</v>
      </c>
      <c r="S45" s="309">
        <f>R45*100/'CD Ratio_3(i)'!F45</f>
        <v>51.582015954429153</v>
      </c>
      <c r="T45" s="310"/>
      <c r="U45" s="310"/>
    </row>
    <row r="46" spans="1:21" ht="13.5" customHeight="1" x14ac:dyDescent="0.2">
      <c r="A46" s="165">
        <v>37</v>
      </c>
      <c r="B46" s="166" t="s">
        <v>46</v>
      </c>
      <c r="C46" s="166">
        <v>1841485</v>
      </c>
      <c r="D46" s="166">
        <v>1409674</v>
      </c>
      <c r="E46" s="166">
        <f>SCST_OS_22!C46+SCST_OS_22!E46</f>
        <v>1231607</v>
      </c>
      <c r="F46" s="166">
        <f>SCST_OS_22!D46+SCST_OS_22!F46</f>
        <v>673730</v>
      </c>
      <c r="G46" s="166">
        <f>SHGs_19!E46</f>
        <v>2990</v>
      </c>
      <c r="H46" s="166">
        <f>SHGs_19!F46</f>
        <v>840</v>
      </c>
      <c r="I46" s="166">
        <f>Minority_OS_20!O46</f>
        <v>113245</v>
      </c>
      <c r="J46" s="166">
        <f>Minority_OS_20!P46</f>
        <v>56624</v>
      </c>
      <c r="K46" s="166">
        <v>0</v>
      </c>
      <c r="L46" s="166">
        <v>0</v>
      </c>
      <c r="M46" s="166">
        <v>0</v>
      </c>
      <c r="N46" s="166">
        <v>0</v>
      </c>
      <c r="O46" s="166">
        <v>0</v>
      </c>
      <c r="P46" s="166">
        <v>0</v>
      </c>
      <c r="Q46" s="166">
        <f t="shared" si="0"/>
        <v>3189327</v>
      </c>
      <c r="R46" s="166">
        <f t="shared" si="1"/>
        <v>2140868</v>
      </c>
      <c r="S46" s="168">
        <f>R46*100/'CD Ratio_3(i)'!F46</f>
        <v>50.102070833858917</v>
      </c>
    </row>
    <row r="47" spans="1:21" s="273" customFormat="1" ht="13.5" customHeight="1" x14ac:dyDescent="0.2">
      <c r="A47" s="172"/>
      <c r="B47" s="177" t="s">
        <v>47</v>
      </c>
      <c r="C47" s="177">
        <f t="shared" ref="C47:P47" si="6">C46</f>
        <v>1841485</v>
      </c>
      <c r="D47" s="177">
        <f t="shared" si="6"/>
        <v>1409674</v>
      </c>
      <c r="E47" s="166">
        <f>SCST_OS_22!C47+SCST_OS_22!E47</f>
        <v>1231607</v>
      </c>
      <c r="F47" s="166">
        <f>SCST_OS_22!D47+SCST_OS_22!F47</f>
        <v>673730</v>
      </c>
      <c r="G47" s="166">
        <f>SHGs_19!E47</f>
        <v>2990</v>
      </c>
      <c r="H47" s="166">
        <f>SHGs_19!F47</f>
        <v>840</v>
      </c>
      <c r="I47" s="166">
        <f>Minority_OS_20!O47</f>
        <v>113245</v>
      </c>
      <c r="J47" s="166">
        <f>Minority_OS_20!P47</f>
        <v>56624</v>
      </c>
      <c r="K47" s="177">
        <f t="shared" si="6"/>
        <v>0</v>
      </c>
      <c r="L47" s="177">
        <f t="shared" si="6"/>
        <v>0</v>
      </c>
      <c r="M47" s="177">
        <f t="shared" si="6"/>
        <v>0</v>
      </c>
      <c r="N47" s="177">
        <f t="shared" si="6"/>
        <v>0</v>
      </c>
      <c r="O47" s="177">
        <f t="shared" si="6"/>
        <v>0</v>
      </c>
      <c r="P47" s="177">
        <f t="shared" si="6"/>
        <v>0</v>
      </c>
      <c r="Q47" s="166">
        <f t="shared" si="0"/>
        <v>3189327</v>
      </c>
      <c r="R47" s="166">
        <f t="shared" si="1"/>
        <v>2140868</v>
      </c>
      <c r="S47" s="309">
        <f>R47*100/'CD Ratio_3(i)'!F47</f>
        <v>50.102070833858917</v>
      </c>
      <c r="T47" s="310"/>
      <c r="U47" s="310"/>
    </row>
    <row r="48" spans="1:21" ht="13.5" customHeight="1" x14ac:dyDescent="0.2">
      <c r="A48" s="165">
        <v>38</v>
      </c>
      <c r="B48" s="166" t="s">
        <v>48</v>
      </c>
      <c r="C48" s="166">
        <v>22395</v>
      </c>
      <c r="D48" s="166">
        <v>60618.400000000016</v>
      </c>
      <c r="E48" s="166">
        <f>SCST_OS_22!C48+SCST_OS_22!E48</f>
        <v>4688</v>
      </c>
      <c r="F48" s="166">
        <f>SCST_OS_22!D48+SCST_OS_22!F48</f>
        <v>17656.340000000004</v>
      </c>
      <c r="G48" s="166">
        <v>0</v>
      </c>
      <c r="H48" s="166">
        <v>0</v>
      </c>
      <c r="I48" s="166">
        <f>Minority_OS_20!O48</f>
        <v>14619</v>
      </c>
      <c r="J48" s="166">
        <f>Minority_OS_20!P48</f>
        <v>95141.419999999984</v>
      </c>
      <c r="K48" s="166">
        <v>0</v>
      </c>
      <c r="L48" s="166">
        <v>0</v>
      </c>
      <c r="M48" s="166">
        <v>0</v>
      </c>
      <c r="N48" s="166">
        <v>0</v>
      </c>
      <c r="O48" s="166">
        <v>0</v>
      </c>
      <c r="P48" s="166">
        <v>0</v>
      </c>
      <c r="Q48" s="166">
        <f t="shared" si="0"/>
        <v>41702</v>
      </c>
      <c r="R48" s="166">
        <f t="shared" si="1"/>
        <v>173416.16</v>
      </c>
      <c r="S48" s="168">
        <f>R48*100/'CD Ratio_3(i)'!F48</f>
        <v>17.037064836397526</v>
      </c>
    </row>
    <row r="49" spans="1:21" ht="13.5" customHeight="1" x14ac:dyDescent="0.2">
      <c r="A49" s="165">
        <v>39</v>
      </c>
      <c r="B49" s="166" t="s">
        <v>49</v>
      </c>
      <c r="C49" s="166">
        <v>23302</v>
      </c>
      <c r="D49" s="166">
        <v>9754.7900000000009</v>
      </c>
      <c r="E49" s="166">
        <f>SCST_OS_22!C49+SCST_OS_22!E49</f>
        <v>13437</v>
      </c>
      <c r="F49" s="166">
        <f>SCST_OS_22!D49+SCST_OS_22!F49</f>
        <v>4773.42</v>
      </c>
      <c r="G49" s="166">
        <v>0</v>
      </c>
      <c r="H49" s="166">
        <v>0</v>
      </c>
      <c r="I49" s="166">
        <f>Minority_OS_20!O49</f>
        <v>6574</v>
      </c>
      <c r="J49" s="166">
        <f>Minority_OS_20!P49</f>
        <v>3805.5800000000008</v>
      </c>
      <c r="K49" s="166">
        <v>0</v>
      </c>
      <c r="L49" s="166">
        <v>0</v>
      </c>
      <c r="M49" s="166">
        <v>0</v>
      </c>
      <c r="N49" s="166">
        <v>0</v>
      </c>
      <c r="O49" s="166">
        <v>0</v>
      </c>
      <c r="P49" s="166">
        <v>0</v>
      </c>
      <c r="Q49" s="166">
        <f t="shared" si="0"/>
        <v>43313</v>
      </c>
      <c r="R49" s="166">
        <f t="shared" si="1"/>
        <v>18333.79</v>
      </c>
      <c r="S49" s="168">
        <f>R49*100/'CD Ratio_3(i)'!F49</f>
        <v>21.687314644617448</v>
      </c>
    </row>
    <row r="50" spans="1:21" ht="13.5" customHeight="1" x14ac:dyDescent="0.2">
      <c r="A50" s="165">
        <v>40</v>
      </c>
      <c r="B50" s="166" t="s">
        <v>50</v>
      </c>
      <c r="C50" s="166">
        <v>244186</v>
      </c>
      <c r="D50" s="166">
        <v>69658</v>
      </c>
      <c r="E50" s="166">
        <f>SCST_OS_22!C50+SCST_OS_22!E50</f>
        <v>94616</v>
      </c>
      <c r="F50" s="166">
        <f>SCST_OS_22!D50+SCST_OS_22!F50</f>
        <v>22076.38</v>
      </c>
      <c r="G50" s="166">
        <v>0</v>
      </c>
      <c r="H50" s="166">
        <v>0</v>
      </c>
      <c r="I50" s="166">
        <f>Minority_OS_20!O50</f>
        <v>15146</v>
      </c>
      <c r="J50" s="166">
        <f>Minority_OS_20!P50</f>
        <v>4204.170000000001</v>
      </c>
      <c r="K50" s="166">
        <v>0</v>
      </c>
      <c r="L50" s="166">
        <v>0</v>
      </c>
      <c r="M50" s="166">
        <v>0</v>
      </c>
      <c r="N50" s="166">
        <v>0</v>
      </c>
      <c r="O50" s="166">
        <v>19603</v>
      </c>
      <c r="P50" s="166">
        <v>4274.7999999999975</v>
      </c>
      <c r="Q50" s="166">
        <f t="shared" si="0"/>
        <v>373551</v>
      </c>
      <c r="R50" s="166">
        <f t="shared" si="1"/>
        <v>100213.35</v>
      </c>
      <c r="S50" s="168">
        <f>R50*100/'CD Ratio_3(i)'!F50</f>
        <v>99.596202133479892</v>
      </c>
    </row>
    <row r="51" spans="1:21" ht="13.5" customHeight="1" x14ac:dyDescent="0.2">
      <c r="A51" s="165">
        <v>41</v>
      </c>
      <c r="B51" s="166" t="s">
        <v>51</v>
      </c>
      <c r="C51" s="166">
        <v>0</v>
      </c>
      <c r="D51" s="166">
        <v>0</v>
      </c>
      <c r="E51" s="166">
        <f>SCST_OS_22!C51+SCST_OS_22!E51</f>
        <v>21989</v>
      </c>
      <c r="F51" s="166">
        <f>SCST_OS_22!D51+SCST_OS_22!F51</f>
        <v>4121</v>
      </c>
      <c r="G51" s="166">
        <v>0</v>
      </c>
      <c r="H51" s="166">
        <v>0</v>
      </c>
      <c r="I51" s="166">
        <f>Minority_OS_20!O51</f>
        <v>5209</v>
      </c>
      <c r="J51" s="166">
        <f>Minority_OS_20!P51</f>
        <v>1071.0000000000002</v>
      </c>
      <c r="K51" s="166">
        <v>0</v>
      </c>
      <c r="L51" s="166">
        <v>0</v>
      </c>
      <c r="M51" s="166">
        <v>0</v>
      </c>
      <c r="N51" s="166">
        <v>0</v>
      </c>
      <c r="O51" s="166">
        <v>87083</v>
      </c>
      <c r="P51" s="166">
        <v>17095.989999999998</v>
      </c>
      <c r="Q51" s="166">
        <f t="shared" si="0"/>
        <v>114281</v>
      </c>
      <c r="R51" s="166">
        <f t="shared" si="1"/>
        <v>22287.989999999998</v>
      </c>
      <c r="S51" s="168">
        <f>R51*100/'CD Ratio_3(i)'!F51</f>
        <v>40.060273771688699</v>
      </c>
    </row>
    <row r="52" spans="1:21" ht="13.5" customHeight="1" x14ac:dyDescent="0.2">
      <c r="A52" s="165">
        <v>42</v>
      </c>
      <c r="B52" s="166" t="s">
        <v>52</v>
      </c>
      <c r="C52" s="166">
        <v>133412</v>
      </c>
      <c r="D52" s="166">
        <v>39935.159999999989</v>
      </c>
      <c r="E52" s="166">
        <f>SCST_OS_22!C52+SCST_OS_22!E52</f>
        <v>132637</v>
      </c>
      <c r="F52" s="166">
        <f>SCST_OS_22!D52+SCST_OS_22!F52</f>
        <v>45010.42</v>
      </c>
      <c r="G52" s="166">
        <v>0</v>
      </c>
      <c r="H52" s="166">
        <v>0</v>
      </c>
      <c r="I52" s="166">
        <f>Minority_OS_20!O52</f>
        <v>47273</v>
      </c>
      <c r="J52" s="166">
        <f>Minority_OS_20!P52</f>
        <v>19063.989999999994</v>
      </c>
      <c r="K52" s="166">
        <v>0</v>
      </c>
      <c r="L52" s="166">
        <v>0</v>
      </c>
      <c r="M52" s="166">
        <v>0</v>
      </c>
      <c r="N52" s="166">
        <v>0</v>
      </c>
      <c r="O52" s="166">
        <v>22868</v>
      </c>
      <c r="P52" s="166">
        <v>7779.79</v>
      </c>
      <c r="Q52" s="166">
        <f t="shared" si="0"/>
        <v>336190</v>
      </c>
      <c r="R52" s="166">
        <f t="shared" si="1"/>
        <v>111789.35999999997</v>
      </c>
      <c r="S52" s="168">
        <f>R52*100/'CD Ratio_3(i)'!F52</f>
        <v>70.415966166884061</v>
      </c>
    </row>
    <row r="53" spans="1:21" ht="13.5" customHeight="1" x14ac:dyDescent="0.2">
      <c r="A53" s="165">
        <v>43</v>
      </c>
      <c r="B53" s="174" t="s">
        <v>1012</v>
      </c>
      <c r="C53" s="166">
        <v>24904</v>
      </c>
      <c r="D53" s="166">
        <v>8378.7900000000009</v>
      </c>
      <c r="E53" s="166">
        <f>SCST_OS_22!C53+SCST_OS_22!E53</f>
        <v>415</v>
      </c>
      <c r="F53" s="166">
        <f>SCST_OS_22!D53+SCST_OS_22!F53</f>
        <v>331</v>
      </c>
      <c r="G53" s="166">
        <v>391</v>
      </c>
      <c r="H53" s="166">
        <v>158.79999999999998</v>
      </c>
      <c r="I53" s="166">
        <f>Minority_OS_20!O53</f>
        <v>178</v>
      </c>
      <c r="J53" s="166">
        <f>Minority_OS_20!P53</f>
        <v>913.84</v>
      </c>
      <c r="K53" s="166">
        <v>0</v>
      </c>
      <c r="L53" s="166">
        <v>0</v>
      </c>
      <c r="M53" s="166">
        <v>0</v>
      </c>
      <c r="N53" s="166">
        <v>0</v>
      </c>
      <c r="O53" s="166">
        <v>0</v>
      </c>
      <c r="P53" s="166">
        <v>0</v>
      </c>
      <c r="Q53" s="166">
        <f t="shared" si="0"/>
        <v>25888</v>
      </c>
      <c r="R53" s="166">
        <f t="shared" si="1"/>
        <v>9782.43</v>
      </c>
      <c r="S53" s="168">
        <f>R53*100/'CD Ratio_3(i)'!F53</f>
        <v>21.982959124100059</v>
      </c>
    </row>
    <row r="54" spans="1:21" ht="13.5" customHeight="1" x14ac:dyDescent="0.2">
      <c r="A54" s="165">
        <v>44</v>
      </c>
      <c r="B54" s="166" t="s">
        <v>53</v>
      </c>
      <c r="C54" s="166">
        <v>0</v>
      </c>
      <c r="D54" s="166">
        <v>0</v>
      </c>
      <c r="E54" s="166">
        <f>SCST_OS_22!C54+SCST_OS_22!E54</f>
        <v>26284</v>
      </c>
      <c r="F54" s="166">
        <f>SCST_OS_22!D54+SCST_OS_22!F54</f>
        <v>7691.1399999999994</v>
      </c>
      <c r="G54" s="166">
        <v>0</v>
      </c>
      <c r="H54" s="166">
        <v>0</v>
      </c>
      <c r="I54" s="166">
        <f>Minority_OS_20!O54</f>
        <v>8086</v>
      </c>
      <c r="J54" s="166">
        <f>Minority_OS_20!P54</f>
        <v>2907.0099999999998</v>
      </c>
      <c r="K54" s="166">
        <v>0</v>
      </c>
      <c r="L54" s="166">
        <v>0</v>
      </c>
      <c r="M54" s="166">
        <v>0</v>
      </c>
      <c r="N54" s="166">
        <v>0</v>
      </c>
      <c r="O54" s="166">
        <v>0</v>
      </c>
      <c r="P54" s="166">
        <v>0</v>
      </c>
      <c r="Q54" s="166">
        <f t="shared" si="0"/>
        <v>34370</v>
      </c>
      <c r="R54" s="166">
        <f t="shared" si="1"/>
        <v>10598.15</v>
      </c>
      <c r="S54" s="168">
        <f>R54*100/'CD Ratio_3(i)'!F54</f>
        <v>22.184782936337815</v>
      </c>
    </row>
    <row r="55" spans="1:21" ht="13.5" customHeight="1" x14ac:dyDescent="0.2">
      <c r="A55" s="165">
        <v>45</v>
      </c>
      <c r="B55" s="166" t="s">
        <v>54</v>
      </c>
      <c r="C55" s="166">
        <v>37299</v>
      </c>
      <c r="D55" s="166">
        <v>12059.91</v>
      </c>
      <c r="E55" s="166">
        <f>SCST_OS_22!C55+SCST_OS_22!E55</f>
        <v>53879</v>
      </c>
      <c r="F55" s="166">
        <f>SCST_OS_22!D55+SCST_OS_22!F55</f>
        <v>14379.380000000001</v>
      </c>
      <c r="G55" s="166">
        <v>0</v>
      </c>
      <c r="H55" s="166">
        <v>0</v>
      </c>
      <c r="I55" s="166">
        <f>Minority_OS_20!O55</f>
        <v>13555</v>
      </c>
      <c r="J55" s="166">
        <f>Minority_OS_20!P55</f>
        <v>2735.4399999999996</v>
      </c>
      <c r="K55" s="166">
        <v>0</v>
      </c>
      <c r="L55" s="166">
        <v>0</v>
      </c>
      <c r="M55" s="166">
        <v>0</v>
      </c>
      <c r="N55" s="166">
        <v>0</v>
      </c>
      <c r="O55" s="166">
        <v>0</v>
      </c>
      <c r="P55" s="166">
        <v>0</v>
      </c>
      <c r="Q55" s="166">
        <f t="shared" si="0"/>
        <v>104733</v>
      </c>
      <c r="R55" s="166">
        <f t="shared" si="1"/>
        <v>29174.73</v>
      </c>
      <c r="S55" s="168">
        <f>R55*100/'CD Ratio_3(i)'!F55</f>
        <v>74.931251385309949</v>
      </c>
    </row>
    <row r="56" spans="1:21" ht="13.5" customHeight="1" x14ac:dyDescent="0.2">
      <c r="A56" s="165">
        <v>46</v>
      </c>
      <c r="B56" s="166" t="s">
        <v>55</v>
      </c>
      <c r="C56" s="166">
        <v>57236</v>
      </c>
      <c r="D56" s="166">
        <v>17467.799999999996</v>
      </c>
      <c r="E56" s="166">
        <f>SCST_OS_22!C56+SCST_OS_22!E56</f>
        <v>44663</v>
      </c>
      <c r="F56" s="166">
        <f>SCST_OS_22!D56+SCST_OS_22!F56</f>
        <v>14049.409999999998</v>
      </c>
      <c r="G56" s="166">
        <v>0</v>
      </c>
      <c r="H56" s="166">
        <v>0</v>
      </c>
      <c r="I56" s="166">
        <f>Minority_OS_20!O56</f>
        <v>3795</v>
      </c>
      <c r="J56" s="166">
        <f>Minority_OS_20!P56</f>
        <v>1773.3700000000006</v>
      </c>
      <c r="K56" s="166">
        <v>0</v>
      </c>
      <c r="L56" s="166">
        <v>0</v>
      </c>
      <c r="M56" s="166">
        <v>0</v>
      </c>
      <c r="N56" s="166">
        <v>0</v>
      </c>
      <c r="O56" s="166">
        <v>0</v>
      </c>
      <c r="P56" s="166">
        <v>0</v>
      </c>
      <c r="Q56" s="363">
        <f t="shared" si="0"/>
        <v>105694</v>
      </c>
      <c r="R56" s="363">
        <f t="shared" si="1"/>
        <v>33290.579999999994</v>
      </c>
      <c r="S56" s="168">
        <f>R56*100/'CD Ratio_3(i)'!F56</f>
        <v>70.199524279460505</v>
      </c>
    </row>
    <row r="57" spans="1:21" s="273" customFormat="1" ht="13.5" customHeight="1" x14ac:dyDescent="0.2">
      <c r="A57" s="172"/>
      <c r="B57" s="177" t="s">
        <v>56</v>
      </c>
      <c r="C57" s="177">
        <f t="shared" ref="C57:P57" si="7">SUM(C48:C56)</f>
        <v>542734</v>
      </c>
      <c r="D57" s="177">
        <f t="shared" si="7"/>
        <v>217872.84999999998</v>
      </c>
      <c r="E57" s="177">
        <f t="shared" si="7"/>
        <v>392608</v>
      </c>
      <c r="F57" s="177">
        <f t="shared" si="7"/>
        <v>130088.49</v>
      </c>
      <c r="G57" s="177">
        <f t="shared" si="7"/>
        <v>391</v>
      </c>
      <c r="H57" s="177">
        <f t="shared" si="7"/>
        <v>158.79999999999998</v>
      </c>
      <c r="I57" s="177">
        <f t="shared" si="7"/>
        <v>114435</v>
      </c>
      <c r="J57" s="177">
        <f t="shared" si="7"/>
        <v>131615.81999999998</v>
      </c>
      <c r="K57" s="177">
        <f t="shared" si="7"/>
        <v>0</v>
      </c>
      <c r="L57" s="177">
        <f t="shared" si="7"/>
        <v>0</v>
      </c>
      <c r="M57" s="177">
        <f t="shared" si="7"/>
        <v>0</v>
      </c>
      <c r="N57" s="177">
        <f t="shared" si="7"/>
        <v>0</v>
      </c>
      <c r="O57" s="177">
        <f t="shared" si="7"/>
        <v>129554</v>
      </c>
      <c r="P57" s="361">
        <f t="shared" si="7"/>
        <v>29150.579999999994</v>
      </c>
      <c r="Q57" s="364">
        <f t="shared" si="0"/>
        <v>1179722</v>
      </c>
      <c r="R57" s="364">
        <f t="shared" si="1"/>
        <v>508886.54</v>
      </c>
      <c r="S57" s="362">
        <f>R57*100/'CD Ratio_3(i)'!F57</f>
        <v>31.884031383713911</v>
      </c>
      <c r="T57" s="310"/>
      <c r="U57" s="310"/>
    </row>
    <row r="58" spans="1:21" s="273" customFormat="1" ht="13.5" customHeight="1" x14ac:dyDescent="0.2">
      <c r="A58" s="177"/>
      <c r="B58" s="177" t="s">
        <v>6</v>
      </c>
      <c r="C58" s="177">
        <f t="shared" ref="C58:P58" si="8">C57+C47+C45+C42</f>
        <v>5745625</v>
      </c>
      <c r="D58" s="177">
        <f t="shared" si="8"/>
        <v>5938186.8199999994</v>
      </c>
      <c r="E58" s="166">
        <f>SCST_OS_22!C58+SCST_OS_22!E58</f>
        <v>3529204</v>
      </c>
      <c r="F58" s="166">
        <f>SCST_OS_22!D58+SCST_OS_22!F58</f>
        <v>3120483</v>
      </c>
      <c r="G58" s="166">
        <f>SHGs_19!E58</f>
        <v>200108</v>
      </c>
      <c r="H58" s="166">
        <f>SHGs_19!F58</f>
        <v>275112.96000000002</v>
      </c>
      <c r="I58" s="166">
        <f>Minority_OS_20!O58</f>
        <v>862856</v>
      </c>
      <c r="J58" s="166">
        <f>Minority_OS_20!P58</f>
        <v>1430856.98</v>
      </c>
      <c r="K58" s="177">
        <f t="shared" si="8"/>
        <v>67749</v>
      </c>
      <c r="L58" s="177">
        <f t="shared" si="8"/>
        <v>902.31000000000006</v>
      </c>
      <c r="M58" s="177">
        <f t="shared" si="8"/>
        <v>2105</v>
      </c>
      <c r="N58" s="177">
        <f t="shared" si="8"/>
        <v>521.22000000000014</v>
      </c>
      <c r="O58" s="177">
        <f t="shared" si="8"/>
        <v>1193294</v>
      </c>
      <c r="P58" s="361">
        <f t="shared" si="8"/>
        <v>735278.82</v>
      </c>
      <c r="Q58" s="364">
        <f t="shared" si="0"/>
        <v>11600941</v>
      </c>
      <c r="R58" s="364">
        <f t="shared" si="1"/>
        <v>11501342.110000003</v>
      </c>
      <c r="S58" s="362">
        <f>R58*100/'CD Ratio_3(i)'!F60</f>
        <v>23.37570628878121</v>
      </c>
      <c r="T58" s="310"/>
      <c r="U58" s="310"/>
    </row>
    <row r="59" spans="1:21" ht="13.5" customHeight="1" x14ac:dyDescent="0.2">
      <c r="A59" s="98"/>
      <c r="B59" s="98"/>
      <c r="C59" s="149"/>
      <c r="D59" s="149"/>
      <c r="E59" s="149"/>
      <c r="F59" s="149"/>
      <c r="G59" s="149"/>
      <c r="H59" s="149"/>
      <c r="I59" s="144" t="s">
        <v>1049</v>
      </c>
      <c r="J59" s="149"/>
      <c r="K59" s="149"/>
      <c r="L59" s="149"/>
      <c r="M59" s="149"/>
      <c r="N59" s="144"/>
      <c r="O59" s="149"/>
      <c r="P59" s="149"/>
      <c r="Q59" s="149"/>
      <c r="R59" s="149"/>
      <c r="S59" s="156"/>
    </row>
    <row r="60" spans="1:21" ht="13.5" customHeight="1" x14ac:dyDescent="0.2">
      <c r="A60" s="98"/>
      <c r="B60" s="98"/>
      <c r="C60" s="149"/>
      <c r="D60" s="149"/>
      <c r="E60" s="149"/>
      <c r="F60" s="149"/>
      <c r="G60" s="149"/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56"/>
    </row>
    <row r="61" spans="1:21" ht="13.5" customHeight="1" x14ac:dyDescent="0.2">
      <c r="A61" s="98"/>
      <c r="B61" s="98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9"/>
      <c r="P61" s="149"/>
      <c r="Q61" s="149"/>
      <c r="R61" s="149"/>
      <c r="S61" s="156"/>
    </row>
    <row r="62" spans="1:21" ht="13.5" customHeight="1" x14ac:dyDescent="0.2">
      <c r="A62" s="98"/>
      <c r="B62" s="98"/>
      <c r="C62" s="149"/>
      <c r="D62" s="149"/>
      <c r="E62" s="149"/>
      <c r="F62" s="149"/>
      <c r="G62" s="149"/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56"/>
    </row>
    <row r="63" spans="1:21" ht="13.5" customHeight="1" x14ac:dyDescent="0.2">
      <c r="A63" s="98"/>
      <c r="B63" s="98"/>
      <c r="C63" s="149"/>
      <c r="D63" s="149"/>
      <c r="E63" s="149"/>
      <c r="F63" s="149"/>
      <c r="G63" s="149"/>
      <c r="H63" s="149"/>
      <c r="I63" s="149"/>
      <c r="J63" s="149"/>
      <c r="K63" s="149"/>
      <c r="L63" s="149"/>
      <c r="M63" s="149"/>
      <c r="N63" s="149"/>
      <c r="O63" s="149"/>
      <c r="P63" s="149"/>
      <c r="Q63" s="149"/>
      <c r="R63" s="149"/>
      <c r="S63" s="156"/>
    </row>
    <row r="64" spans="1:21" ht="13.5" customHeight="1" x14ac:dyDescent="0.2">
      <c r="A64" s="98"/>
      <c r="B64" s="98"/>
      <c r="C64" s="149"/>
      <c r="D64" s="149"/>
      <c r="E64" s="149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56"/>
    </row>
    <row r="65" spans="1:19" ht="13.5" customHeight="1" x14ac:dyDescent="0.2">
      <c r="A65" s="98"/>
      <c r="B65" s="98"/>
      <c r="C65" s="149"/>
      <c r="D65" s="149"/>
      <c r="E65" s="149"/>
      <c r="F65" s="149"/>
      <c r="G65" s="149"/>
      <c r="H65" s="149"/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56"/>
    </row>
    <row r="66" spans="1:19" ht="13.5" customHeight="1" x14ac:dyDescent="0.2">
      <c r="A66" s="98"/>
      <c r="B66" s="98"/>
      <c r="C66" s="149"/>
      <c r="D66" s="149"/>
      <c r="E66" s="149"/>
      <c r="F66" s="149"/>
      <c r="G66" s="149"/>
      <c r="H66" s="149"/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56"/>
    </row>
    <row r="67" spans="1:19" ht="13.5" customHeight="1" x14ac:dyDescent="0.2">
      <c r="A67" s="98"/>
      <c r="B67" s="98"/>
      <c r="C67" s="149"/>
      <c r="D67" s="149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149"/>
      <c r="P67" s="149"/>
      <c r="Q67" s="149"/>
      <c r="R67" s="149"/>
      <c r="S67" s="156"/>
    </row>
    <row r="68" spans="1:19" ht="13.5" customHeight="1" x14ac:dyDescent="0.2">
      <c r="A68" s="98"/>
      <c r="B68" s="98"/>
      <c r="C68" s="149"/>
      <c r="D68" s="149"/>
      <c r="E68" s="149"/>
      <c r="F68" s="149"/>
      <c r="G68" s="149"/>
      <c r="H68" s="149"/>
      <c r="I68" s="149"/>
      <c r="J68" s="149"/>
      <c r="K68" s="149"/>
      <c r="L68" s="149"/>
      <c r="M68" s="149"/>
      <c r="N68" s="149"/>
      <c r="O68" s="149"/>
      <c r="P68" s="149"/>
      <c r="Q68" s="149"/>
      <c r="R68" s="149"/>
      <c r="S68" s="156"/>
    </row>
    <row r="69" spans="1:19" ht="13.5" customHeight="1" x14ac:dyDescent="0.2">
      <c r="A69" s="98"/>
      <c r="B69" s="98"/>
      <c r="C69" s="149"/>
      <c r="D69" s="149"/>
      <c r="E69" s="149"/>
      <c r="F69" s="149"/>
      <c r="G69" s="149"/>
      <c r="H69" s="149"/>
      <c r="I69" s="149"/>
      <c r="J69" s="149"/>
      <c r="K69" s="149"/>
      <c r="L69" s="149"/>
      <c r="M69" s="149"/>
      <c r="N69" s="149"/>
      <c r="O69" s="149"/>
      <c r="P69" s="149"/>
      <c r="Q69" s="149"/>
      <c r="R69" s="149"/>
      <c r="S69" s="156"/>
    </row>
    <row r="70" spans="1:19" ht="13.5" customHeight="1" x14ac:dyDescent="0.2">
      <c r="A70" s="98"/>
      <c r="B70" s="98"/>
      <c r="C70" s="149"/>
      <c r="D70" s="149"/>
      <c r="E70" s="149"/>
      <c r="F70" s="149"/>
      <c r="G70" s="149"/>
      <c r="H70" s="149"/>
      <c r="I70" s="149"/>
      <c r="J70" s="149"/>
      <c r="K70" s="149"/>
      <c r="L70" s="149"/>
      <c r="M70" s="149"/>
      <c r="N70" s="149"/>
      <c r="O70" s="149"/>
      <c r="P70" s="149"/>
      <c r="Q70" s="149"/>
      <c r="R70" s="149"/>
      <c r="S70" s="156"/>
    </row>
    <row r="71" spans="1:19" ht="13.5" customHeight="1" x14ac:dyDescent="0.2">
      <c r="A71" s="98"/>
      <c r="B71" s="98"/>
      <c r="C71" s="149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49"/>
      <c r="O71" s="149"/>
      <c r="P71" s="149"/>
      <c r="Q71" s="149"/>
      <c r="R71" s="149"/>
      <c r="S71" s="156"/>
    </row>
    <row r="72" spans="1:19" ht="13.5" customHeight="1" x14ac:dyDescent="0.2">
      <c r="A72" s="98"/>
      <c r="B72" s="98"/>
      <c r="C72" s="149"/>
      <c r="D72" s="149"/>
      <c r="E72" s="149"/>
      <c r="F72" s="149"/>
      <c r="G72" s="149"/>
      <c r="H72" s="149"/>
      <c r="I72" s="149"/>
      <c r="J72" s="149"/>
      <c r="K72" s="149"/>
      <c r="L72" s="149"/>
      <c r="M72" s="149"/>
      <c r="N72" s="149"/>
      <c r="O72" s="149"/>
      <c r="P72" s="149"/>
      <c r="Q72" s="149"/>
      <c r="R72" s="149"/>
      <c r="S72" s="156"/>
    </row>
    <row r="73" spans="1:19" ht="13.5" customHeight="1" x14ac:dyDescent="0.2">
      <c r="A73" s="98"/>
      <c r="B73" s="98"/>
      <c r="C73" s="149"/>
      <c r="D73" s="149"/>
      <c r="E73" s="149"/>
      <c r="F73" s="149"/>
      <c r="G73" s="149"/>
      <c r="H73" s="149"/>
      <c r="I73" s="149"/>
      <c r="J73" s="149"/>
      <c r="K73" s="149"/>
      <c r="L73" s="149"/>
      <c r="M73" s="149"/>
      <c r="N73" s="149"/>
      <c r="O73" s="149"/>
      <c r="P73" s="149"/>
      <c r="Q73" s="149"/>
      <c r="R73" s="149"/>
      <c r="S73" s="156"/>
    </row>
    <row r="74" spans="1:19" ht="13.5" customHeight="1" x14ac:dyDescent="0.2">
      <c r="A74" s="98"/>
      <c r="B74" s="98"/>
      <c r="C74" s="149"/>
      <c r="D74" s="149"/>
      <c r="E74" s="149"/>
      <c r="F74" s="149"/>
      <c r="G74" s="149"/>
      <c r="H74" s="149"/>
      <c r="I74" s="149"/>
      <c r="J74" s="149"/>
      <c r="K74" s="149"/>
      <c r="L74" s="149"/>
      <c r="M74" s="149"/>
      <c r="N74" s="149"/>
      <c r="O74" s="149"/>
      <c r="P74" s="149"/>
      <c r="Q74" s="149"/>
      <c r="R74" s="149"/>
      <c r="S74" s="156"/>
    </row>
    <row r="75" spans="1:19" ht="13.5" customHeight="1" x14ac:dyDescent="0.2">
      <c r="A75" s="98"/>
      <c r="B75" s="98"/>
      <c r="C75" s="149"/>
      <c r="D75" s="149"/>
      <c r="E75" s="149"/>
      <c r="F75" s="149"/>
      <c r="G75" s="149"/>
      <c r="H75" s="149"/>
      <c r="I75" s="149"/>
      <c r="J75" s="149"/>
      <c r="K75" s="149"/>
      <c r="L75" s="149"/>
      <c r="M75" s="149"/>
      <c r="N75" s="149"/>
      <c r="O75" s="149"/>
      <c r="P75" s="149"/>
      <c r="Q75" s="149"/>
      <c r="R75" s="149"/>
      <c r="S75" s="156"/>
    </row>
    <row r="76" spans="1:19" ht="13.5" customHeight="1" x14ac:dyDescent="0.2">
      <c r="A76" s="98"/>
      <c r="B76" s="98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  <c r="N76" s="149"/>
      <c r="O76" s="149"/>
      <c r="P76" s="149"/>
      <c r="Q76" s="149"/>
      <c r="R76" s="149"/>
      <c r="S76" s="156"/>
    </row>
    <row r="77" spans="1:19" ht="13.5" customHeight="1" x14ac:dyDescent="0.2">
      <c r="A77" s="98"/>
      <c r="B77" s="98"/>
      <c r="C77" s="149"/>
      <c r="D77" s="149"/>
      <c r="E77" s="149"/>
      <c r="F77" s="149"/>
      <c r="G77" s="149"/>
      <c r="H77" s="149"/>
      <c r="I77" s="149"/>
      <c r="J77" s="149"/>
      <c r="K77" s="149"/>
      <c r="L77" s="149"/>
      <c r="M77" s="149"/>
      <c r="N77" s="149"/>
      <c r="O77" s="149"/>
      <c r="P77" s="149"/>
      <c r="Q77" s="149"/>
      <c r="R77" s="149"/>
      <c r="S77" s="156"/>
    </row>
    <row r="78" spans="1:19" ht="13.5" customHeight="1" x14ac:dyDescent="0.2">
      <c r="A78" s="98"/>
      <c r="B78" s="98"/>
      <c r="C78" s="149"/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149"/>
      <c r="S78" s="156"/>
    </row>
    <row r="79" spans="1:19" ht="13.5" customHeight="1" x14ac:dyDescent="0.2">
      <c r="A79" s="98"/>
      <c r="B79" s="98"/>
      <c r="C79" s="149"/>
      <c r="D79" s="149"/>
      <c r="E79" s="149"/>
      <c r="F79" s="149"/>
      <c r="G79" s="149"/>
      <c r="H79" s="149"/>
      <c r="I79" s="149"/>
      <c r="J79" s="149"/>
      <c r="K79" s="149"/>
      <c r="L79" s="149"/>
      <c r="M79" s="149"/>
      <c r="N79" s="149"/>
      <c r="O79" s="149"/>
      <c r="P79" s="149"/>
      <c r="Q79" s="149"/>
      <c r="R79" s="149"/>
      <c r="S79" s="156"/>
    </row>
    <row r="80" spans="1:19" ht="13.5" customHeight="1" x14ac:dyDescent="0.2">
      <c r="A80" s="98"/>
      <c r="B80" s="98"/>
      <c r="C80" s="149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  <c r="O80" s="149"/>
      <c r="P80" s="149"/>
      <c r="Q80" s="149"/>
      <c r="R80" s="149"/>
      <c r="S80" s="156"/>
    </row>
    <row r="81" spans="1:19" ht="13.5" customHeight="1" x14ac:dyDescent="0.2">
      <c r="A81" s="98"/>
      <c r="B81" s="98"/>
      <c r="C81" s="149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 s="156"/>
    </row>
    <row r="82" spans="1:19" ht="13.5" customHeight="1" x14ac:dyDescent="0.2">
      <c r="A82" s="98"/>
      <c r="B82" s="98"/>
      <c r="C82" s="149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  <c r="O82" s="149"/>
      <c r="P82" s="149"/>
      <c r="Q82" s="149"/>
      <c r="R82" s="149"/>
      <c r="S82" s="156"/>
    </row>
    <row r="83" spans="1:19" ht="13.5" customHeight="1" x14ac:dyDescent="0.2">
      <c r="A83" s="98"/>
      <c r="B83" s="98"/>
      <c r="C83" s="149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56"/>
    </row>
    <row r="84" spans="1:19" ht="13.5" customHeight="1" x14ac:dyDescent="0.2">
      <c r="A84" s="98"/>
      <c r="B84" s="98"/>
      <c r="C84" s="149"/>
      <c r="D84" s="149"/>
      <c r="E84" s="149"/>
      <c r="F84" s="149"/>
      <c r="G84" s="149"/>
      <c r="H84" s="149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56"/>
    </row>
    <row r="85" spans="1:19" ht="13.5" customHeight="1" x14ac:dyDescent="0.2">
      <c r="A85" s="98"/>
      <c r="B85" s="98"/>
      <c r="C85" s="149"/>
      <c r="D85" s="149"/>
      <c r="E85" s="149"/>
      <c r="F85" s="149"/>
      <c r="G85" s="149"/>
      <c r="H85" s="149"/>
      <c r="I85" s="149"/>
      <c r="J85" s="149"/>
      <c r="K85" s="149"/>
      <c r="L85" s="149"/>
      <c r="M85" s="149"/>
      <c r="N85" s="149"/>
      <c r="O85" s="149"/>
      <c r="P85" s="149"/>
      <c r="Q85" s="149"/>
      <c r="R85" s="149"/>
      <c r="S85" s="156"/>
    </row>
    <row r="86" spans="1:19" ht="13.5" customHeight="1" x14ac:dyDescent="0.2">
      <c r="A86" s="98"/>
      <c r="B86" s="98"/>
      <c r="C86" s="149"/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49"/>
      <c r="O86" s="149"/>
      <c r="P86" s="149"/>
      <c r="Q86" s="149"/>
      <c r="R86" s="149"/>
      <c r="S86" s="156"/>
    </row>
    <row r="87" spans="1:19" ht="13.5" customHeight="1" x14ac:dyDescent="0.2">
      <c r="A87" s="98"/>
      <c r="B87" s="98"/>
      <c r="C87" s="149"/>
      <c r="D87" s="149"/>
      <c r="E87" s="149"/>
      <c r="F87" s="149"/>
      <c r="G87" s="149"/>
      <c r="H87" s="149"/>
      <c r="I87" s="149"/>
      <c r="J87" s="149"/>
      <c r="K87" s="149"/>
      <c r="L87" s="149"/>
      <c r="M87" s="149"/>
      <c r="N87" s="149"/>
      <c r="O87" s="149"/>
      <c r="P87" s="149"/>
      <c r="Q87" s="149"/>
      <c r="R87" s="149"/>
      <c r="S87" s="156"/>
    </row>
    <row r="88" spans="1:19" ht="13.5" customHeight="1" x14ac:dyDescent="0.2">
      <c r="A88" s="98"/>
      <c r="B88" s="98"/>
      <c r="C88" s="149"/>
      <c r="D88" s="149"/>
      <c r="E88" s="149"/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P88" s="149"/>
      <c r="Q88" s="149"/>
      <c r="R88" s="149"/>
      <c r="S88" s="156"/>
    </row>
    <row r="89" spans="1:19" ht="13.5" customHeight="1" x14ac:dyDescent="0.2">
      <c r="A89" s="98"/>
      <c r="B89" s="98"/>
      <c r="C89" s="149"/>
      <c r="D89" s="149"/>
      <c r="E89" s="149"/>
      <c r="F89" s="149"/>
      <c r="G89" s="149"/>
      <c r="H89" s="149"/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56"/>
    </row>
    <row r="90" spans="1:19" ht="13.5" customHeight="1" x14ac:dyDescent="0.2">
      <c r="A90" s="98"/>
      <c r="B90" s="98"/>
      <c r="C90" s="149"/>
      <c r="D90" s="149"/>
      <c r="E90" s="149"/>
      <c r="F90" s="149"/>
      <c r="G90" s="149"/>
      <c r="H90" s="149"/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56"/>
    </row>
    <row r="91" spans="1:19" ht="13.5" customHeight="1" x14ac:dyDescent="0.2">
      <c r="A91" s="98"/>
      <c r="B91" s="98"/>
      <c r="C91" s="149"/>
      <c r="D91" s="149"/>
      <c r="E91" s="149"/>
      <c r="F91" s="149"/>
      <c r="G91" s="149"/>
      <c r="H91" s="149"/>
      <c r="I91" s="149"/>
      <c r="J91" s="149"/>
      <c r="K91" s="149"/>
      <c r="L91" s="149"/>
      <c r="M91" s="149"/>
      <c r="N91" s="149"/>
      <c r="O91" s="149"/>
      <c r="P91" s="149"/>
      <c r="Q91" s="149"/>
      <c r="R91" s="149"/>
      <c r="S91" s="156"/>
    </row>
    <row r="92" spans="1:19" ht="13.5" customHeight="1" x14ac:dyDescent="0.2">
      <c r="A92" s="98"/>
      <c r="B92" s="98"/>
      <c r="C92" s="149"/>
      <c r="D92" s="149"/>
      <c r="E92" s="149"/>
      <c r="F92" s="149"/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56"/>
    </row>
    <row r="93" spans="1:19" ht="13.5" customHeight="1" x14ac:dyDescent="0.2">
      <c r="A93" s="98"/>
      <c r="B93" s="98"/>
      <c r="C93" s="149"/>
      <c r="D93" s="149"/>
      <c r="E93" s="149"/>
      <c r="F93" s="149"/>
      <c r="G93" s="149"/>
      <c r="H93" s="149"/>
      <c r="I93" s="149"/>
      <c r="J93" s="149"/>
      <c r="K93" s="149"/>
      <c r="L93" s="149"/>
      <c r="M93" s="149"/>
      <c r="N93" s="149"/>
      <c r="O93" s="149"/>
      <c r="P93" s="149"/>
      <c r="Q93" s="149"/>
      <c r="R93" s="149"/>
      <c r="S93" s="156"/>
    </row>
    <row r="94" spans="1:19" ht="13.5" customHeight="1" x14ac:dyDescent="0.2">
      <c r="A94" s="98"/>
      <c r="B94" s="98"/>
      <c r="C94" s="149"/>
      <c r="D94" s="149"/>
      <c r="E94" s="149"/>
      <c r="F94" s="149"/>
      <c r="G94" s="149"/>
      <c r="H94" s="149"/>
      <c r="I94" s="149"/>
      <c r="J94" s="149"/>
      <c r="K94" s="149"/>
      <c r="L94" s="149"/>
      <c r="M94" s="149"/>
      <c r="N94" s="149"/>
      <c r="O94" s="149"/>
      <c r="P94" s="149"/>
      <c r="Q94" s="149"/>
      <c r="R94" s="149"/>
      <c r="S94" s="156"/>
    </row>
    <row r="95" spans="1:19" ht="13.5" customHeight="1" x14ac:dyDescent="0.2">
      <c r="A95" s="98"/>
      <c r="B95" s="98"/>
      <c r="C95" s="149"/>
      <c r="D95" s="149"/>
      <c r="E95" s="149"/>
      <c r="F95" s="149"/>
      <c r="G95" s="149"/>
      <c r="H95" s="149"/>
      <c r="I95" s="149"/>
      <c r="J95" s="149"/>
      <c r="K95" s="149"/>
      <c r="L95" s="149"/>
      <c r="M95" s="149"/>
      <c r="N95" s="149"/>
      <c r="O95" s="149"/>
      <c r="P95" s="149"/>
      <c r="Q95" s="149"/>
      <c r="R95" s="149"/>
      <c r="S95" s="156"/>
    </row>
  </sheetData>
  <mergeCells count="12">
    <mergeCell ref="A1:S1"/>
    <mergeCell ref="A3:A5"/>
    <mergeCell ref="B3:B5"/>
    <mergeCell ref="C4:D4"/>
    <mergeCell ref="E4:F4"/>
    <mergeCell ref="O4:P4"/>
    <mergeCell ref="Q4:R4"/>
    <mergeCell ref="G4:H4"/>
    <mergeCell ref="I4:J4"/>
    <mergeCell ref="K4:L4"/>
    <mergeCell ref="M4:N4"/>
    <mergeCell ref="C3:S3"/>
  </mergeCells>
  <pageMargins left="1.9685039370078741" right="0.19685039370078741" top="0.23622047244094491" bottom="0.23622047244094491" header="0" footer="0"/>
  <pageSetup paperSize="9"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01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L27" sqref="L27"/>
    </sheetView>
  </sheetViews>
  <sheetFormatPr defaultColWidth="14.42578125" defaultRowHeight="15" customHeight="1" x14ac:dyDescent="0.2"/>
  <cols>
    <col min="1" max="1" width="4.42578125" style="356" customWidth="1"/>
    <col min="2" max="2" width="23.140625" style="356" customWidth="1"/>
    <col min="3" max="3" width="7.5703125" style="356" customWidth="1"/>
    <col min="4" max="4" width="7.140625" style="356" customWidth="1"/>
    <col min="5" max="5" width="7.5703125" style="356" customWidth="1"/>
    <col min="6" max="6" width="8" style="356" customWidth="1"/>
    <col min="7" max="7" width="7.85546875" style="356" customWidth="1"/>
    <col min="8" max="8" width="9.140625" style="356" customWidth="1"/>
    <col min="9" max="10" width="8.5703125" style="356" customWidth="1"/>
    <col min="11" max="11" width="8.42578125" style="356" customWidth="1"/>
    <col min="12" max="12" width="9.7109375" style="356" customWidth="1"/>
    <col min="13" max="13" width="9" style="356" customWidth="1"/>
    <col min="14" max="14" width="9.85546875" style="356" customWidth="1"/>
    <col min="15" max="16384" width="14.42578125" style="356"/>
  </cols>
  <sheetData>
    <row r="1" spans="1:14" ht="13.5" customHeight="1" x14ac:dyDescent="0.2">
      <c r="A1" s="405" t="s">
        <v>1026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</row>
    <row r="2" spans="1:14" ht="13.5" customHeight="1" x14ac:dyDescent="0.2">
      <c r="A2" s="415" t="s">
        <v>1</v>
      </c>
      <c r="B2" s="415" t="s">
        <v>79</v>
      </c>
      <c r="C2" s="402" t="s">
        <v>968</v>
      </c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9"/>
    </row>
    <row r="3" spans="1:14" ht="13.5" customHeight="1" x14ac:dyDescent="0.2">
      <c r="A3" s="416"/>
      <c r="B3" s="416"/>
      <c r="C3" s="411" t="s">
        <v>116</v>
      </c>
      <c r="D3" s="412"/>
      <c r="E3" s="411" t="s">
        <v>100</v>
      </c>
      <c r="F3" s="412"/>
      <c r="G3" s="411" t="s">
        <v>101</v>
      </c>
      <c r="H3" s="412"/>
      <c r="I3" s="411" t="s">
        <v>117</v>
      </c>
      <c r="J3" s="412"/>
      <c r="K3" s="411" t="s">
        <v>104</v>
      </c>
      <c r="L3" s="412"/>
      <c r="M3" s="411" t="s">
        <v>118</v>
      </c>
      <c r="N3" s="412"/>
    </row>
    <row r="4" spans="1:14" ht="13.5" customHeight="1" x14ac:dyDescent="0.2">
      <c r="A4" s="416"/>
      <c r="B4" s="416"/>
      <c r="C4" s="413"/>
      <c r="D4" s="414"/>
      <c r="E4" s="413"/>
      <c r="F4" s="414"/>
      <c r="G4" s="413"/>
      <c r="H4" s="414"/>
      <c r="I4" s="413"/>
      <c r="J4" s="414"/>
      <c r="K4" s="413"/>
      <c r="L4" s="414"/>
      <c r="M4" s="413"/>
      <c r="N4" s="414"/>
    </row>
    <row r="5" spans="1:14" ht="13.5" customHeight="1" x14ac:dyDescent="0.2">
      <c r="A5" s="417"/>
      <c r="B5" s="417"/>
      <c r="C5" s="172" t="s">
        <v>94</v>
      </c>
      <c r="D5" s="172" t="s">
        <v>95</v>
      </c>
      <c r="E5" s="172" t="s">
        <v>94</v>
      </c>
      <c r="F5" s="172" t="s">
        <v>95</v>
      </c>
      <c r="G5" s="172" t="s">
        <v>94</v>
      </c>
      <c r="H5" s="172" t="s">
        <v>95</v>
      </c>
      <c r="I5" s="172" t="s">
        <v>94</v>
      </c>
      <c r="J5" s="172" t="s">
        <v>95</v>
      </c>
      <c r="K5" s="172" t="s">
        <v>94</v>
      </c>
      <c r="L5" s="172" t="s">
        <v>95</v>
      </c>
      <c r="M5" s="172" t="s">
        <v>94</v>
      </c>
      <c r="N5" s="172" t="s">
        <v>95</v>
      </c>
    </row>
    <row r="6" spans="1:14" ht="13.5" customHeight="1" x14ac:dyDescent="0.2">
      <c r="A6" s="173">
        <v>1</v>
      </c>
      <c r="B6" s="174" t="s">
        <v>7</v>
      </c>
      <c r="C6" s="174">
        <v>564</v>
      </c>
      <c r="D6" s="174">
        <v>4401.6699999999992</v>
      </c>
      <c r="E6" s="174">
        <v>643</v>
      </c>
      <c r="F6" s="174">
        <v>14554.609999999995</v>
      </c>
      <c r="G6" s="174">
        <v>6511</v>
      </c>
      <c r="H6" s="174">
        <v>151991.27000000011</v>
      </c>
      <c r="I6" s="174">
        <v>52397</v>
      </c>
      <c r="J6" s="174">
        <v>91041.440000000031</v>
      </c>
      <c r="K6" s="174">
        <v>42000</v>
      </c>
      <c r="L6" s="174">
        <v>482535.16</v>
      </c>
      <c r="M6" s="174">
        <f t="shared" ref="M6:N6" si="0">C6+E6+G6+I6+K6</f>
        <v>102115</v>
      </c>
      <c r="N6" s="174">
        <f t="shared" si="0"/>
        <v>744524.15000000014</v>
      </c>
    </row>
    <row r="7" spans="1:14" ht="13.5" customHeight="1" x14ac:dyDescent="0.2">
      <c r="A7" s="173">
        <v>2</v>
      </c>
      <c r="B7" s="174" t="s">
        <v>8</v>
      </c>
      <c r="C7" s="174">
        <v>0</v>
      </c>
      <c r="D7" s="174">
        <v>0</v>
      </c>
      <c r="E7" s="174">
        <v>196</v>
      </c>
      <c r="F7" s="174">
        <v>2874.1800000000003</v>
      </c>
      <c r="G7" s="174">
        <v>3773</v>
      </c>
      <c r="H7" s="174">
        <v>109316.91999999995</v>
      </c>
      <c r="I7" s="174">
        <v>27776</v>
      </c>
      <c r="J7" s="174">
        <v>74686.239999999991</v>
      </c>
      <c r="K7" s="174">
        <v>77436</v>
      </c>
      <c r="L7" s="174">
        <v>924459.57000000041</v>
      </c>
      <c r="M7" s="174">
        <f t="shared" ref="M7:M56" si="1">C7+E7+G7+I7+K7</f>
        <v>109181</v>
      </c>
      <c r="N7" s="174">
        <f t="shared" ref="N7:N56" si="2">D7+F7+H7+J7+L7</f>
        <v>1111336.9100000004</v>
      </c>
    </row>
    <row r="8" spans="1:14" ht="13.5" customHeight="1" x14ac:dyDescent="0.2">
      <c r="A8" s="173">
        <v>3</v>
      </c>
      <c r="B8" s="174" t="s">
        <v>9</v>
      </c>
      <c r="C8" s="174">
        <v>0</v>
      </c>
      <c r="D8" s="174">
        <v>0</v>
      </c>
      <c r="E8" s="174">
        <v>156</v>
      </c>
      <c r="F8" s="174">
        <v>3265.8199999999997</v>
      </c>
      <c r="G8" s="174">
        <v>1387</v>
      </c>
      <c r="H8" s="174">
        <v>56643.6</v>
      </c>
      <c r="I8" s="174">
        <v>1739</v>
      </c>
      <c r="J8" s="174">
        <v>7750.6100000000006</v>
      </c>
      <c r="K8" s="174">
        <v>24457</v>
      </c>
      <c r="L8" s="174">
        <f>-3900+293785.65</f>
        <v>289885.65000000002</v>
      </c>
      <c r="M8" s="174">
        <f t="shared" si="1"/>
        <v>27739</v>
      </c>
      <c r="N8" s="174">
        <f t="shared" si="2"/>
        <v>357545.68000000005</v>
      </c>
    </row>
    <row r="9" spans="1:14" ht="13.5" customHeight="1" x14ac:dyDescent="0.2">
      <c r="A9" s="173">
        <v>4</v>
      </c>
      <c r="B9" s="174" t="s">
        <v>10</v>
      </c>
      <c r="C9" s="174">
        <v>110</v>
      </c>
      <c r="D9" s="174">
        <v>10033.649999999998</v>
      </c>
      <c r="E9" s="174">
        <v>178</v>
      </c>
      <c r="F9" s="174">
        <v>3484.91</v>
      </c>
      <c r="G9" s="174">
        <v>3410</v>
      </c>
      <c r="H9" s="174">
        <v>80750.039999999964</v>
      </c>
      <c r="I9" s="174">
        <v>9451</v>
      </c>
      <c r="J9" s="174">
        <v>31588.719999999994</v>
      </c>
      <c r="K9" s="174">
        <v>24745</v>
      </c>
      <c r="L9" s="174">
        <v>929012.71999999904</v>
      </c>
      <c r="M9" s="174">
        <f t="shared" si="1"/>
        <v>37894</v>
      </c>
      <c r="N9" s="174">
        <f t="shared" si="2"/>
        <v>1054870.0399999991</v>
      </c>
    </row>
    <row r="10" spans="1:14" ht="13.5" customHeight="1" x14ac:dyDescent="0.2">
      <c r="A10" s="173">
        <v>5</v>
      </c>
      <c r="B10" s="174" t="s">
        <v>11</v>
      </c>
      <c r="C10" s="174">
        <v>0</v>
      </c>
      <c r="D10" s="174">
        <v>0</v>
      </c>
      <c r="E10" s="174">
        <v>197</v>
      </c>
      <c r="F10" s="174">
        <v>3413.64</v>
      </c>
      <c r="G10" s="174">
        <v>705</v>
      </c>
      <c r="H10" s="174">
        <v>13182.100000000006</v>
      </c>
      <c r="I10" s="174">
        <v>48954</v>
      </c>
      <c r="J10" s="174">
        <v>277791.9600000002</v>
      </c>
      <c r="K10" s="174">
        <v>29966</v>
      </c>
      <c r="L10" s="174">
        <v>316528.17</v>
      </c>
      <c r="M10" s="174">
        <f t="shared" si="1"/>
        <v>79822</v>
      </c>
      <c r="N10" s="174">
        <f t="shared" si="2"/>
        <v>610915.87000000011</v>
      </c>
    </row>
    <row r="11" spans="1:14" ht="13.5" customHeight="1" x14ac:dyDescent="0.2">
      <c r="A11" s="175">
        <v>6</v>
      </c>
      <c r="B11" s="176" t="s">
        <v>12</v>
      </c>
      <c r="C11" s="176">
        <v>5</v>
      </c>
      <c r="D11" s="176">
        <v>430.43</v>
      </c>
      <c r="E11" s="176">
        <v>90</v>
      </c>
      <c r="F11" s="176">
        <v>1650.8199999999995</v>
      </c>
      <c r="G11" s="176">
        <v>7874</v>
      </c>
      <c r="H11" s="176">
        <v>89932.72</v>
      </c>
      <c r="I11" s="176">
        <v>22458</v>
      </c>
      <c r="J11" s="176">
        <v>75009.25999999998</v>
      </c>
      <c r="K11" s="176">
        <v>276</v>
      </c>
      <c r="L11" s="176">
        <f>-7948+470806.01</f>
        <v>462858.01</v>
      </c>
      <c r="M11" s="174">
        <f t="shared" si="1"/>
        <v>30703</v>
      </c>
      <c r="N11" s="174">
        <f t="shared" si="2"/>
        <v>629881.24</v>
      </c>
    </row>
    <row r="12" spans="1:14" ht="13.5" customHeight="1" x14ac:dyDescent="0.2">
      <c r="A12" s="173">
        <v>7</v>
      </c>
      <c r="B12" s="174" t="s">
        <v>13</v>
      </c>
      <c r="C12" s="174">
        <v>24</v>
      </c>
      <c r="D12" s="174">
        <v>156.94</v>
      </c>
      <c r="E12" s="174">
        <v>15</v>
      </c>
      <c r="F12" s="174">
        <v>290.91000000000003</v>
      </c>
      <c r="G12" s="174">
        <v>622</v>
      </c>
      <c r="H12" s="174">
        <v>16718.539999999997</v>
      </c>
      <c r="I12" s="174">
        <v>913</v>
      </c>
      <c r="J12" s="174">
        <v>2528.46</v>
      </c>
      <c r="K12" s="174">
        <v>8746</v>
      </c>
      <c r="L12" s="174">
        <v>46368.46</v>
      </c>
      <c r="M12" s="174">
        <f t="shared" si="1"/>
        <v>10320</v>
      </c>
      <c r="N12" s="174">
        <f t="shared" si="2"/>
        <v>66063.31</v>
      </c>
    </row>
    <row r="13" spans="1:14" ht="13.5" customHeight="1" x14ac:dyDescent="0.2">
      <c r="A13" s="173">
        <v>8</v>
      </c>
      <c r="B13" s="174" t="s">
        <v>971</v>
      </c>
      <c r="C13" s="174">
        <v>0</v>
      </c>
      <c r="D13" s="174">
        <v>0</v>
      </c>
      <c r="E13" s="174">
        <v>15</v>
      </c>
      <c r="F13" s="174">
        <v>272.45000000000005</v>
      </c>
      <c r="G13" s="174">
        <v>259</v>
      </c>
      <c r="H13" s="174">
        <v>5683.5199999999995</v>
      </c>
      <c r="I13" s="174">
        <v>355</v>
      </c>
      <c r="J13" s="174">
        <v>382.82000000000005</v>
      </c>
      <c r="K13" s="174">
        <v>4427</v>
      </c>
      <c r="L13" s="174">
        <f>2552+22213.71</f>
        <v>24765.71</v>
      </c>
      <c r="M13" s="174">
        <f t="shared" si="1"/>
        <v>5056</v>
      </c>
      <c r="N13" s="174">
        <f t="shared" si="2"/>
        <v>31104.5</v>
      </c>
    </row>
    <row r="14" spans="1:14" ht="13.5" customHeight="1" x14ac:dyDescent="0.2">
      <c r="A14" s="173">
        <v>9</v>
      </c>
      <c r="B14" s="174" t="s">
        <v>14</v>
      </c>
      <c r="C14" s="174">
        <v>40</v>
      </c>
      <c r="D14" s="174">
        <v>227040.28</v>
      </c>
      <c r="E14" s="174">
        <v>289</v>
      </c>
      <c r="F14" s="174">
        <v>5937.2499999999982</v>
      </c>
      <c r="G14" s="174">
        <v>8297</v>
      </c>
      <c r="H14" s="174">
        <v>182810.94000000006</v>
      </c>
      <c r="I14" s="174">
        <v>15687</v>
      </c>
      <c r="J14" s="174">
        <v>45999.820000000014</v>
      </c>
      <c r="K14" s="174">
        <v>36463</v>
      </c>
      <c r="L14" s="174">
        <f>4+1560506.58</f>
        <v>1560510.58</v>
      </c>
      <c r="M14" s="174">
        <f t="shared" si="1"/>
        <v>60776</v>
      </c>
      <c r="N14" s="174">
        <f t="shared" si="2"/>
        <v>2022298.87</v>
      </c>
    </row>
    <row r="15" spans="1:14" ht="13.5" customHeight="1" x14ac:dyDescent="0.2">
      <c r="A15" s="173">
        <v>10</v>
      </c>
      <c r="B15" s="174" t="s">
        <v>15</v>
      </c>
      <c r="C15" s="174">
        <v>1426</v>
      </c>
      <c r="D15" s="174">
        <v>5394.6699999999992</v>
      </c>
      <c r="E15" s="174">
        <v>1827</v>
      </c>
      <c r="F15" s="174">
        <v>18200</v>
      </c>
      <c r="G15" s="174">
        <v>103737</v>
      </c>
      <c r="H15" s="174">
        <v>1079649.31</v>
      </c>
      <c r="I15" s="174">
        <v>124416</v>
      </c>
      <c r="J15" s="174">
        <v>180453.27000000005</v>
      </c>
      <c r="K15" s="174">
        <v>808826</v>
      </c>
      <c r="L15" s="174">
        <f>27977+4038109.33+23</f>
        <v>4066109.33</v>
      </c>
      <c r="M15" s="174">
        <f t="shared" si="1"/>
        <v>1040232</v>
      </c>
      <c r="N15" s="174">
        <f t="shared" si="2"/>
        <v>5349806.58</v>
      </c>
    </row>
    <row r="16" spans="1:14" ht="13.5" customHeight="1" x14ac:dyDescent="0.2">
      <c r="A16" s="173">
        <v>11</v>
      </c>
      <c r="B16" s="174" t="s">
        <v>16</v>
      </c>
      <c r="C16" s="174">
        <v>0</v>
      </c>
      <c r="D16" s="174">
        <v>0</v>
      </c>
      <c r="E16" s="174">
        <v>27</v>
      </c>
      <c r="F16" s="174">
        <v>579.52</v>
      </c>
      <c r="G16" s="174">
        <v>1464</v>
      </c>
      <c r="H16" s="174">
        <v>49927.979999999996</v>
      </c>
      <c r="I16" s="174">
        <v>1017</v>
      </c>
      <c r="J16" s="174">
        <v>982.01999999999987</v>
      </c>
      <c r="K16" s="174">
        <v>8468</v>
      </c>
      <c r="L16" s="174">
        <f>35794+309837.22</f>
        <v>345631.22</v>
      </c>
      <c r="M16" s="174">
        <f t="shared" si="1"/>
        <v>10976</v>
      </c>
      <c r="N16" s="174">
        <f t="shared" si="2"/>
        <v>397120.74</v>
      </c>
    </row>
    <row r="17" spans="1:14" ht="13.5" customHeight="1" x14ac:dyDescent="0.2">
      <c r="A17" s="173">
        <v>12</v>
      </c>
      <c r="B17" s="174" t="s">
        <v>17</v>
      </c>
      <c r="C17" s="174">
        <v>14</v>
      </c>
      <c r="D17" s="174">
        <v>13589.400000000001</v>
      </c>
      <c r="E17" s="174">
        <v>635</v>
      </c>
      <c r="F17" s="174">
        <v>10164.340000000007</v>
      </c>
      <c r="G17" s="174">
        <v>3503</v>
      </c>
      <c r="H17" s="174">
        <v>88936.800000000032</v>
      </c>
      <c r="I17" s="174">
        <v>42005</v>
      </c>
      <c r="J17" s="174">
        <v>187383.17999999996</v>
      </c>
      <c r="K17" s="174">
        <v>9121</v>
      </c>
      <c r="L17" s="174">
        <v>326671.32999999996</v>
      </c>
      <c r="M17" s="174">
        <f t="shared" si="1"/>
        <v>55278</v>
      </c>
      <c r="N17" s="174">
        <f t="shared" si="2"/>
        <v>626745.04999999993</v>
      </c>
    </row>
    <row r="18" spans="1:14" ht="13.5" customHeight="1" x14ac:dyDescent="0.2">
      <c r="A18" s="172"/>
      <c r="B18" s="177" t="s">
        <v>18</v>
      </c>
      <c r="C18" s="177">
        <f t="shared" ref="C18:N18" si="3">SUM(C6:C17)</f>
        <v>2183</v>
      </c>
      <c r="D18" s="177">
        <f t="shared" si="3"/>
        <v>261047.04000000001</v>
      </c>
      <c r="E18" s="177">
        <f t="shared" si="3"/>
        <v>4268</v>
      </c>
      <c r="F18" s="177">
        <f t="shared" si="3"/>
        <v>64688.45</v>
      </c>
      <c r="G18" s="177">
        <f t="shared" si="3"/>
        <v>141542</v>
      </c>
      <c r="H18" s="177">
        <f t="shared" si="3"/>
        <v>1925543.7400000002</v>
      </c>
      <c r="I18" s="177">
        <f t="shared" si="3"/>
        <v>347168</v>
      </c>
      <c r="J18" s="177">
        <f t="shared" si="3"/>
        <v>975597.80000000016</v>
      </c>
      <c r="K18" s="177">
        <f t="shared" si="3"/>
        <v>1074931</v>
      </c>
      <c r="L18" s="177">
        <f t="shared" si="3"/>
        <v>9775335.9100000001</v>
      </c>
      <c r="M18" s="177">
        <f t="shared" si="3"/>
        <v>1570092</v>
      </c>
      <c r="N18" s="177">
        <f t="shared" si="3"/>
        <v>13002212.939999999</v>
      </c>
    </row>
    <row r="19" spans="1:14" ht="13.5" customHeight="1" x14ac:dyDescent="0.2">
      <c r="A19" s="173">
        <v>13</v>
      </c>
      <c r="B19" s="174" t="s">
        <v>19</v>
      </c>
      <c r="C19" s="174">
        <v>32</v>
      </c>
      <c r="D19" s="174">
        <v>1093.3000000000002</v>
      </c>
      <c r="E19" s="174">
        <v>395</v>
      </c>
      <c r="F19" s="174">
        <v>8932.9299999999985</v>
      </c>
      <c r="G19" s="174">
        <v>3642</v>
      </c>
      <c r="H19" s="174">
        <v>120883.74000000002</v>
      </c>
      <c r="I19" s="174">
        <v>255489</v>
      </c>
      <c r="J19" s="174">
        <v>101604.33999999998</v>
      </c>
      <c r="K19" s="174">
        <v>143236</v>
      </c>
      <c r="L19" s="174">
        <v>423936.99000000011</v>
      </c>
      <c r="M19" s="174">
        <f t="shared" si="1"/>
        <v>402794</v>
      </c>
      <c r="N19" s="174">
        <f t="shared" si="2"/>
        <v>656451.30000000005</v>
      </c>
    </row>
    <row r="20" spans="1:14" ht="13.5" customHeight="1" x14ac:dyDescent="0.2">
      <c r="A20" s="173">
        <v>14</v>
      </c>
      <c r="B20" s="174" t="s">
        <v>20</v>
      </c>
      <c r="C20" s="174">
        <v>0</v>
      </c>
      <c r="D20" s="174">
        <v>0</v>
      </c>
      <c r="E20" s="174">
        <v>0</v>
      </c>
      <c r="F20" s="174">
        <v>0</v>
      </c>
      <c r="G20" s="174">
        <v>10650</v>
      </c>
      <c r="H20" s="174">
        <v>125649.48999999999</v>
      </c>
      <c r="I20" s="174">
        <v>15405</v>
      </c>
      <c r="J20" s="174">
        <v>80123.710000000006</v>
      </c>
      <c r="K20" s="174">
        <v>87936</v>
      </c>
      <c r="L20" s="174">
        <v>83875</v>
      </c>
      <c r="M20" s="174">
        <f t="shared" si="1"/>
        <v>113991</v>
      </c>
      <c r="N20" s="174">
        <f t="shared" si="2"/>
        <v>289648.2</v>
      </c>
    </row>
    <row r="21" spans="1:14" ht="13.5" customHeight="1" x14ac:dyDescent="0.2">
      <c r="A21" s="173">
        <v>15</v>
      </c>
      <c r="B21" s="174" t="s">
        <v>21</v>
      </c>
      <c r="C21" s="174">
        <v>0</v>
      </c>
      <c r="D21" s="174">
        <v>0</v>
      </c>
      <c r="E21" s="174">
        <v>0</v>
      </c>
      <c r="F21" s="174">
        <v>0</v>
      </c>
      <c r="G21" s="174">
        <v>0</v>
      </c>
      <c r="H21" s="174">
        <v>0</v>
      </c>
      <c r="I21" s="174">
        <v>462</v>
      </c>
      <c r="J21" s="174">
        <v>775.62000000000012</v>
      </c>
      <c r="K21" s="174">
        <v>12</v>
      </c>
      <c r="L21" s="174">
        <v>60.08</v>
      </c>
      <c r="M21" s="174">
        <f t="shared" si="1"/>
        <v>474</v>
      </c>
      <c r="N21" s="174">
        <f t="shared" si="2"/>
        <v>835.70000000000016</v>
      </c>
    </row>
    <row r="22" spans="1:14" ht="13.5" customHeight="1" x14ac:dyDescent="0.2">
      <c r="A22" s="173">
        <v>16</v>
      </c>
      <c r="B22" s="174" t="s">
        <v>22</v>
      </c>
      <c r="C22" s="174">
        <v>0</v>
      </c>
      <c r="D22" s="174">
        <v>0</v>
      </c>
      <c r="E22" s="174">
        <v>3</v>
      </c>
      <c r="F22" s="174">
        <v>49.42</v>
      </c>
      <c r="G22" s="174">
        <v>11</v>
      </c>
      <c r="H22" s="174">
        <v>476.47000000000008</v>
      </c>
      <c r="I22" s="174">
        <v>265</v>
      </c>
      <c r="J22" s="174">
        <v>986.72</v>
      </c>
      <c r="K22" s="174">
        <v>54</v>
      </c>
      <c r="L22" s="174">
        <v>1580.55</v>
      </c>
      <c r="M22" s="174">
        <f t="shared" si="1"/>
        <v>333</v>
      </c>
      <c r="N22" s="174">
        <f>D22+F22+H22+J22+L22+23</f>
        <v>3116.16</v>
      </c>
    </row>
    <row r="23" spans="1:14" ht="13.5" customHeight="1" x14ac:dyDescent="0.2">
      <c r="A23" s="173">
        <v>17</v>
      </c>
      <c r="B23" s="174" t="s">
        <v>23</v>
      </c>
      <c r="C23" s="174">
        <v>520</v>
      </c>
      <c r="D23" s="174">
        <v>917.13</v>
      </c>
      <c r="E23" s="174">
        <v>8</v>
      </c>
      <c r="F23" s="174">
        <v>19.77</v>
      </c>
      <c r="G23" s="174">
        <v>659</v>
      </c>
      <c r="H23" s="174">
        <v>14760.270000000004</v>
      </c>
      <c r="I23" s="174">
        <v>5</v>
      </c>
      <c r="J23" s="174">
        <v>3.65</v>
      </c>
      <c r="K23" s="174">
        <v>3609</v>
      </c>
      <c r="L23" s="174">
        <f>23327+26358.89</f>
        <v>49685.89</v>
      </c>
      <c r="M23" s="174">
        <f t="shared" si="1"/>
        <v>4801</v>
      </c>
      <c r="N23" s="174">
        <f t="shared" si="2"/>
        <v>65386.710000000006</v>
      </c>
    </row>
    <row r="24" spans="1:14" ht="13.5" customHeight="1" x14ac:dyDescent="0.2">
      <c r="A24" s="173">
        <v>18</v>
      </c>
      <c r="B24" s="174" t="s">
        <v>24</v>
      </c>
      <c r="C24" s="174">
        <v>0</v>
      </c>
      <c r="D24" s="174">
        <v>0</v>
      </c>
      <c r="E24" s="174">
        <v>0</v>
      </c>
      <c r="F24" s="174">
        <v>0</v>
      </c>
      <c r="G24" s="174">
        <v>2</v>
      </c>
      <c r="H24" s="174">
        <v>20.61</v>
      </c>
      <c r="I24" s="174">
        <v>11</v>
      </c>
      <c r="J24" s="174">
        <v>18.47</v>
      </c>
      <c r="K24" s="174">
        <v>163</v>
      </c>
      <c r="L24" s="174">
        <v>303.54000000000002</v>
      </c>
      <c r="M24" s="174">
        <f t="shared" si="1"/>
        <v>176</v>
      </c>
      <c r="N24" s="174">
        <f t="shared" si="2"/>
        <v>342.62</v>
      </c>
    </row>
    <row r="25" spans="1:14" ht="13.5" customHeight="1" x14ac:dyDescent="0.2">
      <c r="A25" s="173">
        <v>19</v>
      </c>
      <c r="B25" s="174" t="s">
        <v>25</v>
      </c>
      <c r="C25" s="174">
        <v>0</v>
      </c>
      <c r="D25" s="174">
        <v>0</v>
      </c>
      <c r="E25" s="174">
        <v>5</v>
      </c>
      <c r="F25" s="174">
        <v>77.22</v>
      </c>
      <c r="G25" s="174">
        <v>116</v>
      </c>
      <c r="H25" s="174">
        <v>3362.17</v>
      </c>
      <c r="I25" s="174">
        <v>508</v>
      </c>
      <c r="J25" s="174">
        <v>844.13000000000011</v>
      </c>
      <c r="K25" s="174">
        <v>3050</v>
      </c>
      <c r="L25" s="174">
        <f>-776+27825.93</f>
        <v>27049.93</v>
      </c>
      <c r="M25" s="174">
        <f t="shared" si="1"/>
        <v>3679</v>
      </c>
      <c r="N25" s="174">
        <f t="shared" si="2"/>
        <v>31333.45</v>
      </c>
    </row>
    <row r="26" spans="1:14" ht="13.5" customHeight="1" x14ac:dyDescent="0.2">
      <c r="A26" s="173">
        <v>20</v>
      </c>
      <c r="B26" s="174" t="s">
        <v>26</v>
      </c>
      <c r="C26" s="174">
        <v>664</v>
      </c>
      <c r="D26" s="174">
        <v>10161.780000000002</v>
      </c>
      <c r="E26" s="174">
        <v>14</v>
      </c>
      <c r="F26" s="174">
        <v>221.85</v>
      </c>
      <c r="G26" s="174">
        <v>17</v>
      </c>
      <c r="H26" s="174">
        <v>1896.46</v>
      </c>
      <c r="I26" s="174">
        <v>59962</v>
      </c>
      <c r="J26" s="174">
        <v>230846.00999999995</v>
      </c>
      <c r="K26" s="174">
        <v>990356</v>
      </c>
      <c r="L26" s="174">
        <v>2310782.830000001</v>
      </c>
      <c r="M26" s="174">
        <f t="shared" si="1"/>
        <v>1051013</v>
      </c>
      <c r="N26" s="174">
        <f t="shared" si="2"/>
        <v>2553908.9300000011</v>
      </c>
    </row>
    <row r="27" spans="1:14" ht="13.5" customHeight="1" x14ac:dyDescent="0.2">
      <c r="A27" s="173">
        <v>21</v>
      </c>
      <c r="B27" s="174" t="s">
        <v>27</v>
      </c>
      <c r="C27" s="174">
        <v>0</v>
      </c>
      <c r="D27" s="174">
        <v>0</v>
      </c>
      <c r="E27" s="174">
        <v>211</v>
      </c>
      <c r="F27" s="174">
        <v>5169.3100000000004</v>
      </c>
      <c r="G27" s="174">
        <v>11446</v>
      </c>
      <c r="H27" s="174">
        <v>293271.05</v>
      </c>
      <c r="I27" s="174">
        <v>51266</v>
      </c>
      <c r="J27" s="174">
        <v>206886.60000000003</v>
      </c>
      <c r="K27" s="174">
        <v>344228</v>
      </c>
      <c r="L27" s="174">
        <f>275750+878265.580000001</f>
        <v>1154015.580000001</v>
      </c>
      <c r="M27" s="174">
        <f t="shared" si="1"/>
        <v>407151</v>
      </c>
      <c r="N27" s="174">
        <f t="shared" si="2"/>
        <v>1659342.540000001</v>
      </c>
    </row>
    <row r="28" spans="1:14" ht="13.5" customHeight="1" x14ac:dyDescent="0.2">
      <c r="A28" s="173">
        <v>22</v>
      </c>
      <c r="B28" s="174" t="s">
        <v>28</v>
      </c>
      <c r="C28" s="174">
        <v>0</v>
      </c>
      <c r="D28" s="174">
        <v>0</v>
      </c>
      <c r="E28" s="174">
        <v>89</v>
      </c>
      <c r="F28" s="174">
        <v>2049.8299999999995</v>
      </c>
      <c r="G28" s="174">
        <v>3478</v>
      </c>
      <c r="H28" s="174">
        <v>72918.360000000015</v>
      </c>
      <c r="I28" s="174">
        <v>808</v>
      </c>
      <c r="J28" s="174">
        <v>9887.0299999999988</v>
      </c>
      <c r="K28" s="174">
        <v>17060</v>
      </c>
      <c r="L28" s="174">
        <f>-32199+96688.06</f>
        <v>64489.06</v>
      </c>
      <c r="M28" s="174">
        <f t="shared" si="1"/>
        <v>21435</v>
      </c>
      <c r="N28" s="174">
        <f t="shared" si="2"/>
        <v>149344.28000000003</v>
      </c>
    </row>
    <row r="29" spans="1:14" ht="13.5" customHeight="1" x14ac:dyDescent="0.2">
      <c r="A29" s="173">
        <v>23</v>
      </c>
      <c r="B29" s="174" t="s">
        <v>29</v>
      </c>
      <c r="C29" s="174">
        <v>290</v>
      </c>
      <c r="D29" s="174">
        <v>370.71999999999991</v>
      </c>
      <c r="E29" s="174">
        <v>270</v>
      </c>
      <c r="F29" s="174">
        <v>6652.1100000000006</v>
      </c>
      <c r="G29" s="174">
        <v>2224</v>
      </c>
      <c r="H29" s="174">
        <v>42399.199999999983</v>
      </c>
      <c r="I29" s="174">
        <v>65769</v>
      </c>
      <c r="J29" s="174">
        <v>58682.930000000008</v>
      </c>
      <c r="K29" s="174">
        <v>331733</v>
      </c>
      <c r="L29" s="174">
        <v>217407.24999999997</v>
      </c>
      <c r="M29" s="174">
        <f t="shared" si="1"/>
        <v>400286</v>
      </c>
      <c r="N29" s="174">
        <f t="shared" si="2"/>
        <v>325512.20999999996</v>
      </c>
    </row>
    <row r="30" spans="1:14" ht="13.5" customHeight="1" x14ac:dyDescent="0.2">
      <c r="A30" s="173">
        <v>24</v>
      </c>
      <c r="B30" s="174" t="s">
        <v>30</v>
      </c>
      <c r="C30" s="174">
        <v>0</v>
      </c>
      <c r="D30" s="174">
        <v>0</v>
      </c>
      <c r="E30" s="174">
        <v>0</v>
      </c>
      <c r="F30" s="174">
        <v>0</v>
      </c>
      <c r="G30" s="174">
        <v>321</v>
      </c>
      <c r="H30" s="174">
        <v>2777.53</v>
      </c>
      <c r="I30" s="174">
        <v>0</v>
      </c>
      <c r="J30" s="174">
        <v>0</v>
      </c>
      <c r="K30" s="174">
        <v>243269</v>
      </c>
      <c r="L30" s="174">
        <v>358284.51</v>
      </c>
      <c r="M30" s="174">
        <f t="shared" si="1"/>
        <v>243590</v>
      </c>
      <c r="N30" s="174">
        <f t="shared" si="2"/>
        <v>361062.04000000004</v>
      </c>
    </row>
    <row r="31" spans="1:14" ht="13.5" customHeight="1" x14ac:dyDescent="0.2">
      <c r="A31" s="173">
        <v>25</v>
      </c>
      <c r="B31" s="174" t="s">
        <v>31</v>
      </c>
      <c r="C31" s="174">
        <v>0</v>
      </c>
      <c r="D31" s="174">
        <v>0</v>
      </c>
      <c r="E31" s="174">
        <v>1</v>
      </c>
      <c r="F31" s="174">
        <v>7.04</v>
      </c>
      <c r="G31" s="174">
        <v>34</v>
      </c>
      <c r="H31" s="174">
        <v>615.35</v>
      </c>
      <c r="I31" s="174">
        <v>278</v>
      </c>
      <c r="J31" s="174">
        <v>1135.48</v>
      </c>
      <c r="K31" s="174">
        <v>245</v>
      </c>
      <c r="L31" s="174">
        <f>61+1050.23</f>
        <v>1111.23</v>
      </c>
      <c r="M31" s="174">
        <f t="shared" si="1"/>
        <v>558</v>
      </c>
      <c r="N31" s="174">
        <f t="shared" si="2"/>
        <v>2869.1</v>
      </c>
    </row>
    <row r="32" spans="1:14" ht="13.5" customHeight="1" x14ac:dyDescent="0.2">
      <c r="A32" s="173">
        <v>26</v>
      </c>
      <c r="B32" s="174" t="s">
        <v>32</v>
      </c>
      <c r="C32" s="174">
        <v>0</v>
      </c>
      <c r="D32" s="174">
        <v>0</v>
      </c>
      <c r="E32" s="174">
        <v>3</v>
      </c>
      <c r="F32" s="174">
        <v>31.310000000000002</v>
      </c>
      <c r="G32" s="174">
        <v>100</v>
      </c>
      <c r="H32" s="174">
        <v>3058.27</v>
      </c>
      <c r="I32" s="174">
        <v>152</v>
      </c>
      <c r="J32" s="174">
        <v>3394.05</v>
      </c>
      <c r="K32" s="174">
        <v>427</v>
      </c>
      <c r="L32" s="174">
        <f>576+3681.32</f>
        <v>4257.32</v>
      </c>
      <c r="M32" s="174">
        <f t="shared" si="1"/>
        <v>682</v>
      </c>
      <c r="N32" s="174">
        <f t="shared" si="2"/>
        <v>10740.95</v>
      </c>
    </row>
    <row r="33" spans="1:14" ht="13.5" customHeight="1" x14ac:dyDescent="0.2">
      <c r="A33" s="173">
        <v>27</v>
      </c>
      <c r="B33" s="174" t="s">
        <v>33</v>
      </c>
      <c r="C33" s="174">
        <v>49</v>
      </c>
      <c r="D33" s="174">
        <v>281.46999999999997</v>
      </c>
      <c r="E33" s="174">
        <v>0</v>
      </c>
      <c r="F33" s="174">
        <v>0</v>
      </c>
      <c r="G33" s="174">
        <v>59</v>
      </c>
      <c r="H33" s="174">
        <v>1463.65</v>
      </c>
      <c r="I33" s="174">
        <v>439</v>
      </c>
      <c r="J33" s="174">
        <v>1713.31</v>
      </c>
      <c r="K33" s="174">
        <v>153</v>
      </c>
      <c r="L33" s="174">
        <f>37+4564.92</f>
        <v>4601.92</v>
      </c>
      <c r="M33" s="174">
        <f t="shared" si="1"/>
        <v>700</v>
      </c>
      <c r="N33" s="174">
        <f t="shared" si="2"/>
        <v>8060.35</v>
      </c>
    </row>
    <row r="34" spans="1:14" ht="13.5" customHeight="1" x14ac:dyDescent="0.2">
      <c r="A34" s="173">
        <v>28</v>
      </c>
      <c r="B34" s="174" t="s">
        <v>34</v>
      </c>
      <c r="C34" s="174">
        <v>0</v>
      </c>
      <c r="D34" s="174">
        <v>0</v>
      </c>
      <c r="E34" s="174">
        <v>0</v>
      </c>
      <c r="F34" s="174">
        <v>0</v>
      </c>
      <c r="G34" s="174">
        <v>0</v>
      </c>
      <c r="H34" s="174">
        <v>0</v>
      </c>
      <c r="I34" s="174">
        <v>0</v>
      </c>
      <c r="J34" s="174">
        <v>0</v>
      </c>
      <c r="K34" s="174">
        <v>45264</v>
      </c>
      <c r="L34" s="174">
        <v>234117.92</v>
      </c>
      <c r="M34" s="174">
        <f t="shared" si="1"/>
        <v>45264</v>
      </c>
      <c r="N34" s="174">
        <f t="shared" si="2"/>
        <v>234117.92</v>
      </c>
    </row>
    <row r="35" spans="1:14" ht="13.5" customHeight="1" x14ac:dyDescent="0.2">
      <c r="A35" s="173">
        <v>29</v>
      </c>
      <c r="B35" s="174" t="s">
        <v>35</v>
      </c>
      <c r="C35" s="174">
        <v>0</v>
      </c>
      <c r="D35" s="174">
        <v>0</v>
      </c>
      <c r="E35" s="174">
        <v>0</v>
      </c>
      <c r="F35" s="174">
        <v>0</v>
      </c>
      <c r="G35" s="174">
        <v>12</v>
      </c>
      <c r="H35" s="174">
        <v>48.819999999999993</v>
      </c>
      <c r="I35" s="174">
        <v>0</v>
      </c>
      <c r="J35" s="174">
        <v>0</v>
      </c>
      <c r="K35" s="174">
        <v>193</v>
      </c>
      <c r="L35" s="174">
        <v>734.01</v>
      </c>
      <c r="M35" s="174">
        <f t="shared" si="1"/>
        <v>205</v>
      </c>
      <c r="N35" s="174">
        <f t="shared" si="2"/>
        <v>782.82999999999993</v>
      </c>
    </row>
    <row r="36" spans="1:14" ht="13.5" customHeight="1" x14ac:dyDescent="0.2">
      <c r="A36" s="173">
        <v>30</v>
      </c>
      <c r="B36" s="174" t="s">
        <v>36</v>
      </c>
      <c r="C36" s="174">
        <v>13</v>
      </c>
      <c r="D36" s="174">
        <v>129.18</v>
      </c>
      <c r="E36" s="174">
        <v>0</v>
      </c>
      <c r="F36" s="174">
        <v>0</v>
      </c>
      <c r="G36" s="174">
        <v>155</v>
      </c>
      <c r="H36" s="174">
        <v>4534.7299999999996</v>
      </c>
      <c r="I36" s="174">
        <v>48</v>
      </c>
      <c r="J36" s="174">
        <v>33.76</v>
      </c>
      <c r="K36" s="174">
        <v>2975</v>
      </c>
      <c r="L36" s="174">
        <v>10040</v>
      </c>
      <c r="M36" s="174">
        <f t="shared" si="1"/>
        <v>3191</v>
      </c>
      <c r="N36" s="174">
        <f t="shared" si="2"/>
        <v>14737.67</v>
      </c>
    </row>
    <row r="37" spans="1:14" ht="13.5" customHeight="1" x14ac:dyDescent="0.2">
      <c r="A37" s="173">
        <v>31</v>
      </c>
      <c r="B37" s="174" t="s">
        <v>37</v>
      </c>
      <c r="C37" s="174">
        <v>0</v>
      </c>
      <c r="D37" s="174">
        <v>0</v>
      </c>
      <c r="E37" s="174">
        <v>1</v>
      </c>
      <c r="F37" s="174">
        <v>0</v>
      </c>
      <c r="G37" s="174">
        <v>17</v>
      </c>
      <c r="H37" s="174">
        <v>563.39</v>
      </c>
      <c r="I37" s="174">
        <v>497</v>
      </c>
      <c r="J37" s="174">
        <v>1287.42</v>
      </c>
      <c r="K37" s="174">
        <v>42</v>
      </c>
      <c r="L37" s="174">
        <v>5323.37</v>
      </c>
      <c r="M37" s="174">
        <f t="shared" si="1"/>
        <v>557</v>
      </c>
      <c r="N37" s="174">
        <f t="shared" si="2"/>
        <v>7174.18</v>
      </c>
    </row>
    <row r="38" spans="1:14" ht="13.5" customHeight="1" x14ac:dyDescent="0.2">
      <c r="A38" s="173">
        <v>32</v>
      </c>
      <c r="B38" s="174" t="s">
        <v>38</v>
      </c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174">
        <v>0</v>
      </c>
      <c r="L38" s="174">
        <v>0</v>
      </c>
      <c r="M38" s="174">
        <f t="shared" si="1"/>
        <v>0</v>
      </c>
      <c r="N38" s="174">
        <f t="shared" si="2"/>
        <v>0</v>
      </c>
    </row>
    <row r="39" spans="1:14" ht="13.5" customHeight="1" x14ac:dyDescent="0.2">
      <c r="A39" s="173">
        <v>33</v>
      </c>
      <c r="B39" s="174" t="s">
        <v>39</v>
      </c>
      <c r="C39" s="174">
        <v>0</v>
      </c>
      <c r="D39" s="174">
        <v>0</v>
      </c>
      <c r="E39" s="174">
        <v>0</v>
      </c>
      <c r="F39" s="174">
        <v>0</v>
      </c>
      <c r="G39" s="174">
        <v>11</v>
      </c>
      <c r="H39" s="174">
        <v>322.18</v>
      </c>
      <c r="I39" s="174">
        <v>139</v>
      </c>
      <c r="J39" s="174">
        <v>289.22000000000003</v>
      </c>
      <c r="K39" s="174">
        <v>18</v>
      </c>
      <c r="L39" s="174">
        <f>13+3160.89</f>
        <v>3173.89</v>
      </c>
      <c r="M39" s="174">
        <f t="shared" si="1"/>
        <v>168</v>
      </c>
      <c r="N39" s="174">
        <f t="shared" si="2"/>
        <v>3785.29</v>
      </c>
    </row>
    <row r="40" spans="1:14" ht="13.5" customHeight="1" x14ac:dyDescent="0.2">
      <c r="A40" s="173">
        <v>34</v>
      </c>
      <c r="B40" s="174" t="s">
        <v>40</v>
      </c>
      <c r="C40" s="174">
        <v>0</v>
      </c>
      <c r="D40" s="174">
        <v>0</v>
      </c>
      <c r="E40" s="174">
        <v>7</v>
      </c>
      <c r="F40" s="174">
        <v>116.63</v>
      </c>
      <c r="G40" s="174">
        <v>1831</v>
      </c>
      <c r="H40" s="174">
        <v>64936.83</v>
      </c>
      <c r="I40" s="174">
        <v>6939</v>
      </c>
      <c r="J40" s="174">
        <v>25436.120000000003</v>
      </c>
      <c r="K40" s="174">
        <v>59169</v>
      </c>
      <c r="L40" s="174">
        <v>124179</v>
      </c>
      <c r="M40" s="174">
        <f t="shared" si="1"/>
        <v>67946</v>
      </c>
      <c r="N40" s="174">
        <f t="shared" si="2"/>
        <v>214668.58000000002</v>
      </c>
    </row>
    <row r="41" spans="1:14" ht="13.5" customHeight="1" x14ac:dyDescent="0.2">
      <c r="A41" s="172"/>
      <c r="B41" s="177" t="s">
        <v>106</v>
      </c>
      <c r="C41" s="177">
        <f t="shared" ref="C41:N41" si="4">SUM(C19:C40)</f>
        <v>1568</v>
      </c>
      <c r="D41" s="177">
        <f t="shared" si="4"/>
        <v>12953.580000000002</v>
      </c>
      <c r="E41" s="177">
        <f t="shared" si="4"/>
        <v>1007</v>
      </c>
      <c r="F41" s="177">
        <f t="shared" si="4"/>
        <v>23327.420000000002</v>
      </c>
      <c r="G41" s="177">
        <f t="shared" si="4"/>
        <v>34785</v>
      </c>
      <c r="H41" s="177">
        <f t="shared" si="4"/>
        <v>753958.57</v>
      </c>
      <c r="I41" s="177">
        <f t="shared" si="4"/>
        <v>458442</v>
      </c>
      <c r="J41" s="177">
        <f t="shared" si="4"/>
        <v>723948.57000000018</v>
      </c>
      <c r="K41" s="177">
        <f t="shared" si="4"/>
        <v>2273192</v>
      </c>
      <c r="L41" s="177">
        <f t="shared" si="4"/>
        <v>5079009.870000002</v>
      </c>
      <c r="M41" s="177">
        <f t="shared" si="4"/>
        <v>2768994</v>
      </c>
      <c r="N41" s="177">
        <f t="shared" si="4"/>
        <v>6593221.0100000016</v>
      </c>
    </row>
    <row r="42" spans="1:14" ht="24.95" customHeight="1" x14ac:dyDescent="0.2">
      <c r="A42" s="172"/>
      <c r="B42" s="178" t="s">
        <v>42</v>
      </c>
      <c r="C42" s="177">
        <f t="shared" ref="C42:N42" si="5">C41+C18</f>
        <v>3751</v>
      </c>
      <c r="D42" s="177">
        <f t="shared" si="5"/>
        <v>274000.62</v>
      </c>
      <c r="E42" s="177">
        <f t="shared" si="5"/>
        <v>5275</v>
      </c>
      <c r="F42" s="177">
        <f t="shared" si="5"/>
        <v>88015.87</v>
      </c>
      <c r="G42" s="177">
        <f t="shared" si="5"/>
        <v>176327</v>
      </c>
      <c r="H42" s="177">
        <f t="shared" si="5"/>
        <v>2679502.31</v>
      </c>
      <c r="I42" s="177">
        <f t="shared" si="5"/>
        <v>805610</v>
      </c>
      <c r="J42" s="177">
        <f t="shared" si="5"/>
        <v>1699546.3700000003</v>
      </c>
      <c r="K42" s="177">
        <f t="shared" si="5"/>
        <v>3348123</v>
      </c>
      <c r="L42" s="177">
        <f t="shared" si="5"/>
        <v>14854345.780000001</v>
      </c>
      <c r="M42" s="177">
        <f t="shared" si="5"/>
        <v>4339086</v>
      </c>
      <c r="N42" s="177">
        <f t="shared" si="5"/>
        <v>19595433.950000003</v>
      </c>
    </row>
    <row r="43" spans="1:14" ht="13.5" customHeight="1" x14ac:dyDescent="0.2">
      <c r="A43" s="173">
        <v>35</v>
      </c>
      <c r="B43" s="174" t="s">
        <v>43</v>
      </c>
      <c r="C43" s="174">
        <v>0</v>
      </c>
      <c r="D43" s="174">
        <v>0</v>
      </c>
      <c r="E43" s="174">
        <v>0</v>
      </c>
      <c r="F43" s="174">
        <v>0</v>
      </c>
      <c r="G43" s="174">
        <v>90</v>
      </c>
      <c r="H43" s="174">
        <v>2685.66</v>
      </c>
      <c r="I43" s="174">
        <v>3602</v>
      </c>
      <c r="J43" s="174">
        <v>12541.61</v>
      </c>
      <c r="K43" s="174">
        <v>21796</v>
      </c>
      <c r="L43" s="174">
        <v>52803.319999999978</v>
      </c>
      <c r="M43" s="174">
        <f t="shared" si="1"/>
        <v>25488</v>
      </c>
      <c r="N43" s="174">
        <f t="shared" si="2"/>
        <v>68030.589999999982</v>
      </c>
    </row>
    <row r="44" spans="1:14" ht="13.5" customHeight="1" x14ac:dyDescent="0.2">
      <c r="A44" s="173">
        <v>36</v>
      </c>
      <c r="B44" s="174" t="s">
        <v>44</v>
      </c>
      <c r="C44" s="174">
        <v>0</v>
      </c>
      <c r="D44" s="174">
        <v>0</v>
      </c>
      <c r="E44" s="174">
        <v>15</v>
      </c>
      <c r="F44" s="174">
        <v>381.27</v>
      </c>
      <c r="G44" s="174">
        <v>228</v>
      </c>
      <c r="H44" s="174">
        <v>7374.9199999999983</v>
      </c>
      <c r="I44" s="174">
        <v>7254</v>
      </c>
      <c r="J44" s="174">
        <v>10292.809999999992</v>
      </c>
      <c r="K44" s="174">
        <v>60633</v>
      </c>
      <c r="L44" s="174">
        <v>180210.18</v>
      </c>
      <c r="M44" s="174">
        <f t="shared" si="1"/>
        <v>68130</v>
      </c>
      <c r="N44" s="174">
        <f t="shared" si="2"/>
        <v>198259.18</v>
      </c>
    </row>
    <row r="45" spans="1:14" ht="13.5" customHeight="1" x14ac:dyDescent="0.2">
      <c r="A45" s="172"/>
      <c r="B45" s="177" t="s">
        <v>45</v>
      </c>
      <c r="C45" s="177">
        <f t="shared" ref="C45:N45" si="6">C44+C43</f>
        <v>0</v>
      </c>
      <c r="D45" s="177">
        <f t="shared" si="6"/>
        <v>0</v>
      </c>
      <c r="E45" s="177">
        <f t="shared" si="6"/>
        <v>15</v>
      </c>
      <c r="F45" s="177">
        <f t="shared" si="6"/>
        <v>381.27</v>
      </c>
      <c r="G45" s="177">
        <f t="shared" si="6"/>
        <v>318</v>
      </c>
      <c r="H45" s="177">
        <f t="shared" si="6"/>
        <v>10060.579999999998</v>
      </c>
      <c r="I45" s="177">
        <f t="shared" si="6"/>
        <v>10856</v>
      </c>
      <c r="J45" s="177">
        <f t="shared" si="6"/>
        <v>22834.419999999991</v>
      </c>
      <c r="K45" s="177">
        <f t="shared" si="6"/>
        <v>82429</v>
      </c>
      <c r="L45" s="177">
        <f t="shared" si="6"/>
        <v>233013.49999999997</v>
      </c>
      <c r="M45" s="174">
        <f t="shared" si="1"/>
        <v>93618</v>
      </c>
      <c r="N45" s="177">
        <f t="shared" si="6"/>
        <v>266289.76999999996</v>
      </c>
    </row>
    <row r="46" spans="1:14" ht="13.5" customHeight="1" x14ac:dyDescent="0.2">
      <c r="A46" s="173">
        <v>37</v>
      </c>
      <c r="B46" s="174" t="s">
        <v>46</v>
      </c>
      <c r="C46" s="174"/>
      <c r="D46" s="174"/>
      <c r="E46" s="174"/>
      <c r="F46" s="174"/>
      <c r="G46" s="174"/>
      <c r="H46" s="174"/>
      <c r="I46" s="174">
        <v>7874</v>
      </c>
      <c r="J46" s="174">
        <v>9345</v>
      </c>
      <c r="K46" s="174">
        <v>0</v>
      </c>
      <c r="L46" s="174">
        <v>200385</v>
      </c>
      <c r="M46" s="174">
        <f t="shared" si="1"/>
        <v>7874</v>
      </c>
      <c r="N46" s="174">
        <f t="shared" si="2"/>
        <v>209730</v>
      </c>
    </row>
    <row r="47" spans="1:14" ht="13.5" customHeight="1" x14ac:dyDescent="0.2">
      <c r="A47" s="172"/>
      <c r="B47" s="177" t="s">
        <v>47</v>
      </c>
      <c r="C47" s="177">
        <f t="shared" ref="C47:N47" si="7">C46</f>
        <v>0</v>
      </c>
      <c r="D47" s="177">
        <f t="shared" si="7"/>
        <v>0</v>
      </c>
      <c r="E47" s="177">
        <f t="shared" si="7"/>
        <v>0</v>
      </c>
      <c r="F47" s="177">
        <f t="shared" si="7"/>
        <v>0</v>
      </c>
      <c r="G47" s="177">
        <f t="shared" si="7"/>
        <v>0</v>
      </c>
      <c r="H47" s="177">
        <f t="shared" si="7"/>
        <v>0</v>
      </c>
      <c r="I47" s="177">
        <f t="shared" si="7"/>
        <v>7874</v>
      </c>
      <c r="J47" s="177">
        <f t="shared" si="7"/>
        <v>9345</v>
      </c>
      <c r="K47" s="177">
        <f t="shared" si="7"/>
        <v>0</v>
      </c>
      <c r="L47" s="177">
        <f t="shared" si="7"/>
        <v>200385</v>
      </c>
      <c r="M47" s="174">
        <f t="shared" si="1"/>
        <v>7874</v>
      </c>
      <c r="N47" s="177">
        <f t="shared" si="7"/>
        <v>209730</v>
      </c>
    </row>
    <row r="48" spans="1:14" ht="13.5" customHeight="1" x14ac:dyDescent="0.2">
      <c r="A48" s="173">
        <v>38</v>
      </c>
      <c r="B48" s="174" t="s">
        <v>48</v>
      </c>
      <c r="C48" s="174">
        <v>0</v>
      </c>
      <c r="D48" s="174">
        <v>0</v>
      </c>
      <c r="E48" s="174">
        <v>0</v>
      </c>
      <c r="F48" s="174">
        <v>0</v>
      </c>
      <c r="G48" s="174">
        <v>3073</v>
      </c>
      <c r="H48" s="174">
        <v>43759.850000000013</v>
      </c>
      <c r="I48" s="174">
        <v>2232</v>
      </c>
      <c r="J48" s="174">
        <v>1894.7599999999998</v>
      </c>
      <c r="K48" s="174">
        <v>78562</v>
      </c>
      <c r="L48" s="174">
        <v>204245.41</v>
      </c>
      <c r="M48" s="174">
        <f t="shared" si="1"/>
        <v>83867</v>
      </c>
      <c r="N48" s="174">
        <f t="shared" si="2"/>
        <v>249900.02000000002</v>
      </c>
    </row>
    <row r="49" spans="1:14" ht="13.5" customHeight="1" x14ac:dyDescent="0.2">
      <c r="A49" s="173">
        <v>39</v>
      </c>
      <c r="B49" s="174" t="s">
        <v>49</v>
      </c>
      <c r="C49" s="174">
        <v>0</v>
      </c>
      <c r="D49" s="174">
        <v>0</v>
      </c>
      <c r="E49" s="174">
        <v>0</v>
      </c>
      <c r="F49" s="174">
        <v>0</v>
      </c>
      <c r="G49" s="174">
        <v>94</v>
      </c>
      <c r="H49" s="174">
        <v>1529.8799999999999</v>
      </c>
      <c r="I49" s="174">
        <v>0</v>
      </c>
      <c r="J49" s="174">
        <v>0</v>
      </c>
      <c r="K49" s="174">
        <v>14504</v>
      </c>
      <c r="L49" s="174">
        <v>24779.949999999997</v>
      </c>
      <c r="M49" s="174">
        <f t="shared" si="1"/>
        <v>14598</v>
      </c>
      <c r="N49" s="174">
        <f t="shared" si="2"/>
        <v>26309.829999999998</v>
      </c>
    </row>
    <row r="50" spans="1:14" ht="13.5" customHeight="1" x14ac:dyDescent="0.2">
      <c r="A50" s="173">
        <v>40</v>
      </c>
      <c r="B50" s="174" t="s">
        <v>50</v>
      </c>
      <c r="C50" s="174">
        <v>0</v>
      </c>
      <c r="D50" s="174">
        <v>0</v>
      </c>
      <c r="E50" s="174">
        <v>0</v>
      </c>
      <c r="F50" s="174">
        <v>0</v>
      </c>
      <c r="G50" s="174">
        <v>0</v>
      </c>
      <c r="H50" s="174">
        <v>0</v>
      </c>
      <c r="I50" s="174">
        <v>0</v>
      </c>
      <c r="J50" s="174">
        <v>0</v>
      </c>
      <c r="K50" s="174">
        <v>2363</v>
      </c>
      <c r="L50" s="174">
        <v>2542.5</v>
      </c>
      <c r="M50" s="174">
        <f t="shared" si="1"/>
        <v>2363</v>
      </c>
      <c r="N50" s="174">
        <f t="shared" si="2"/>
        <v>2542.5</v>
      </c>
    </row>
    <row r="51" spans="1:14" ht="13.5" customHeight="1" x14ac:dyDescent="0.2">
      <c r="A51" s="173">
        <v>41</v>
      </c>
      <c r="B51" s="174" t="s">
        <v>51</v>
      </c>
      <c r="C51" s="174">
        <v>0</v>
      </c>
      <c r="D51" s="174">
        <v>0</v>
      </c>
      <c r="E51" s="174">
        <v>0</v>
      </c>
      <c r="F51" s="174">
        <v>0</v>
      </c>
      <c r="G51" s="174">
        <v>0</v>
      </c>
      <c r="H51" s="174">
        <v>0</v>
      </c>
      <c r="I51" s="174">
        <v>0</v>
      </c>
      <c r="J51" s="174">
        <v>0</v>
      </c>
      <c r="K51" s="174">
        <v>611</v>
      </c>
      <c r="L51" s="174">
        <f>2157+479.18</f>
        <v>2636.18</v>
      </c>
      <c r="M51" s="174">
        <f t="shared" si="1"/>
        <v>611</v>
      </c>
      <c r="N51" s="174">
        <f t="shared" si="2"/>
        <v>2636.18</v>
      </c>
    </row>
    <row r="52" spans="1:14" ht="13.5" customHeight="1" x14ac:dyDescent="0.2">
      <c r="A52" s="173">
        <v>42</v>
      </c>
      <c r="B52" s="174" t="s">
        <v>52</v>
      </c>
      <c r="C52" s="174">
        <v>0</v>
      </c>
      <c r="D52" s="174">
        <v>0</v>
      </c>
      <c r="E52" s="174">
        <v>0</v>
      </c>
      <c r="F52" s="174">
        <v>0</v>
      </c>
      <c r="G52" s="174">
        <v>515</v>
      </c>
      <c r="H52" s="174">
        <v>7158.9</v>
      </c>
      <c r="I52" s="174">
        <v>0</v>
      </c>
      <c r="J52" s="174">
        <v>0</v>
      </c>
      <c r="K52" s="174">
        <v>4745</v>
      </c>
      <c r="L52" s="174">
        <v>6375.130000000001</v>
      </c>
      <c r="M52" s="174">
        <f t="shared" si="1"/>
        <v>5260</v>
      </c>
      <c r="N52" s="174">
        <f t="shared" si="2"/>
        <v>13534.03</v>
      </c>
    </row>
    <row r="53" spans="1:14" ht="13.5" customHeight="1" x14ac:dyDescent="0.2">
      <c r="A53" s="173">
        <v>43</v>
      </c>
      <c r="B53" s="174" t="s">
        <v>1012</v>
      </c>
      <c r="C53" s="174">
        <v>0</v>
      </c>
      <c r="D53" s="174">
        <v>0</v>
      </c>
      <c r="E53" s="174">
        <v>1</v>
      </c>
      <c r="F53" s="174">
        <v>19.579999999999998</v>
      </c>
      <c r="G53" s="174">
        <v>63</v>
      </c>
      <c r="H53" s="174">
        <v>924.62</v>
      </c>
      <c r="I53" s="174">
        <v>200</v>
      </c>
      <c r="J53" s="174">
        <v>1606.7800000000002</v>
      </c>
      <c r="K53" s="174">
        <v>4672</v>
      </c>
      <c r="L53" s="174">
        <v>17835.080000000002</v>
      </c>
      <c r="M53" s="174">
        <f t="shared" si="1"/>
        <v>4936</v>
      </c>
      <c r="N53" s="174">
        <f t="shared" si="2"/>
        <v>20386.060000000001</v>
      </c>
    </row>
    <row r="54" spans="1:14" ht="13.5" customHeight="1" x14ac:dyDescent="0.2">
      <c r="A54" s="173">
        <v>44</v>
      </c>
      <c r="B54" s="174" t="s">
        <v>53</v>
      </c>
      <c r="C54" s="174">
        <v>47</v>
      </c>
      <c r="D54" s="174">
        <v>495.41</v>
      </c>
      <c r="E54" s="174">
        <v>0</v>
      </c>
      <c r="F54" s="174">
        <v>0</v>
      </c>
      <c r="G54" s="174">
        <v>126</v>
      </c>
      <c r="H54" s="174">
        <v>2209.39</v>
      </c>
      <c r="I54" s="174">
        <v>475</v>
      </c>
      <c r="J54" s="174">
        <v>626.79999999999995</v>
      </c>
      <c r="K54" s="174">
        <v>651</v>
      </c>
      <c r="L54" s="174">
        <v>9482.9300000000021</v>
      </c>
      <c r="M54" s="174">
        <f t="shared" si="1"/>
        <v>1299</v>
      </c>
      <c r="N54" s="174">
        <f t="shared" si="2"/>
        <v>12814.530000000002</v>
      </c>
    </row>
    <row r="55" spans="1:14" ht="13.5" customHeight="1" x14ac:dyDescent="0.2">
      <c r="A55" s="173">
        <v>45</v>
      </c>
      <c r="B55" s="174" t="s">
        <v>54</v>
      </c>
      <c r="C55" s="174">
        <v>0</v>
      </c>
      <c r="D55" s="174">
        <v>0</v>
      </c>
      <c r="E55" s="174">
        <v>0</v>
      </c>
      <c r="F55" s="174">
        <v>0</v>
      </c>
      <c r="G55" s="174">
        <v>191</v>
      </c>
      <c r="H55" s="174">
        <v>2312.52</v>
      </c>
      <c r="I55" s="174">
        <v>156</v>
      </c>
      <c r="J55" s="174">
        <v>238.84000000000003</v>
      </c>
      <c r="K55" s="174">
        <v>2291</v>
      </c>
      <c r="L55" s="174">
        <f>14389+1560.85-14389+4-4</f>
        <v>1560.8500000000004</v>
      </c>
      <c r="M55" s="174">
        <f t="shared" si="1"/>
        <v>2638</v>
      </c>
      <c r="N55" s="174">
        <f t="shared" si="2"/>
        <v>4112.2100000000009</v>
      </c>
    </row>
    <row r="56" spans="1:14" ht="13.5" customHeight="1" x14ac:dyDescent="0.2">
      <c r="A56" s="173">
        <v>46</v>
      </c>
      <c r="B56" s="174" t="s">
        <v>55</v>
      </c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15</v>
      </c>
      <c r="L56" s="174">
        <v>15.940000000000001</v>
      </c>
      <c r="M56" s="174">
        <f t="shared" si="1"/>
        <v>15</v>
      </c>
      <c r="N56" s="174">
        <f t="shared" si="2"/>
        <v>15.940000000000001</v>
      </c>
    </row>
    <row r="57" spans="1:14" ht="13.5" customHeight="1" x14ac:dyDescent="0.2">
      <c r="A57" s="172"/>
      <c r="B57" s="177" t="s">
        <v>56</v>
      </c>
      <c r="C57" s="177">
        <f t="shared" ref="C57:N57" si="8">SUM(C48:C56)</f>
        <v>47</v>
      </c>
      <c r="D57" s="177">
        <f t="shared" si="8"/>
        <v>495.41</v>
      </c>
      <c r="E57" s="177">
        <f t="shared" si="8"/>
        <v>1</v>
      </c>
      <c r="F57" s="177">
        <f t="shared" si="8"/>
        <v>19.579999999999998</v>
      </c>
      <c r="G57" s="177">
        <f t="shared" si="8"/>
        <v>4062</v>
      </c>
      <c r="H57" s="177">
        <f t="shared" si="8"/>
        <v>57895.160000000011</v>
      </c>
      <c r="I57" s="177">
        <f t="shared" si="8"/>
        <v>3063</v>
      </c>
      <c r="J57" s="177">
        <f t="shared" si="8"/>
        <v>4367.18</v>
      </c>
      <c r="K57" s="177">
        <f t="shared" si="8"/>
        <v>108414</v>
      </c>
      <c r="L57" s="177">
        <f t="shared" si="8"/>
        <v>269473.96999999997</v>
      </c>
      <c r="M57" s="177">
        <f t="shared" si="8"/>
        <v>115587</v>
      </c>
      <c r="N57" s="177">
        <f t="shared" si="8"/>
        <v>332251.3000000001</v>
      </c>
    </row>
    <row r="58" spans="1:14" ht="13.5" customHeight="1" x14ac:dyDescent="0.2">
      <c r="A58" s="177"/>
      <c r="B58" s="177" t="s">
        <v>6</v>
      </c>
      <c r="C58" s="177">
        <f t="shared" ref="C58:N58" si="9">C57+C47+C45+C42</f>
        <v>3798</v>
      </c>
      <c r="D58" s="177">
        <f t="shared" si="9"/>
        <v>274496.02999999997</v>
      </c>
      <c r="E58" s="177">
        <f t="shared" si="9"/>
        <v>5291</v>
      </c>
      <c r="F58" s="177">
        <f t="shared" si="9"/>
        <v>88416.72</v>
      </c>
      <c r="G58" s="177">
        <f t="shared" si="9"/>
        <v>180707</v>
      </c>
      <c r="H58" s="177">
        <f t="shared" si="9"/>
        <v>2747458.0500000003</v>
      </c>
      <c r="I58" s="177">
        <f t="shared" si="9"/>
        <v>827403</v>
      </c>
      <c r="J58" s="177">
        <f t="shared" si="9"/>
        <v>1736092.9700000004</v>
      </c>
      <c r="K58" s="177">
        <f t="shared" si="9"/>
        <v>3538966</v>
      </c>
      <c r="L58" s="177">
        <f t="shared" si="9"/>
        <v>15557218.250000002</v>
      </c>
      <c r="M58" s="177">
        <f t="shared" si="9"/>
        <v>4556165</v>
      </c>
      <c r="N58" s="177">
        <f t="shared" si="9"/>
        <v>20403705.020000003</v>
      </c>
    </row>
    <row r="59" spans="1:14" ht="13.5" customHeight="1" x14ac:dyDescent="0.2">
      <c r="A59" s="144"/>
      <c r="B59" s="144"/>
      <c r="C59" s="144"/>
      <c r="D59" s="144"/>
      <c r="E59" s="144"/>
      <c r="F59" s="144"/>
      <c r="G59" s="144"/>
      <c r="H59" s="145" t="s">
        <v>1050</v>
      </c>
      <c r="I59" s="144"/>
      <c r="J59" s="144"/>
      <c r="K59" s="144"/>
      <c r="L59" s="144"/>
      <c r="M59" s="144"/>
      <c r="N59" s="144"/>
    </row>
    <row r="60" spans="1:14" ht="13.5" customHeight="1" x14ac:dyDescent="0.2">
      <c r="A60" s="144"/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</row>
    <row r="61" spans="1:14" ht="13.5" customHeight="1" x14ac:dyDescent="0.2">
      <c r="A61" s="144"/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</row>
    <row r="62" spans="1:14" ht="13.5" customHeight="1" x14ac:dyDescent="0.2">
      <c r="A62" s="144"/>
      <c r="B62" s="144"/>
      <c r="C62" s="144"/>
      <c r="D62" s="144"/>
      <c r="E62" s="144"/>
      <c r="F62" s="145"/>
      <c r="G62" s="144"/>
      <c r="H62" s="144"/>
      <c r="I62" s="144"/>
      <c r="J62" s="144"/>
      <c r="K62" s="144"/>
      <c r="L62" s="144"/>
      <c r="M62" s="144"/>
      <c r="N62" s="144"/>
    </row>
    <row r="63" spans="1:14" ht="13.5" customHeight="1" x14ac:dyDescent="0.2">
      <c r="A63" s="144"/>
      <c r="B63" s="144"/>
      <c r="C63" s="144"/>
      <c r="D63" s="144"/>
      <c r="E63" s="144"/>
      <c r="F63" s="144"/>
      <c r="G63" s="144"/>
      <c r="H63" s="144"/>
      <c r="I63" s="152"/>
      <c r="J63" s="144"/>
      <c r="K63" s="144"/>
      <c r="L63" s="144"/>
      <c r="M63" s="144"/>
      <c r="N63" s="144"/>
    </row>
    <row r="64" spans="1:14" ht="13.5" customHeight="1" x14ac:dyDescent="0.2">
      <c r="A64" s="144"/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</row>
    <row r="65" spans="1:14" ht="13.5" customHeight="1" x14ac:dyDescent="0.2">
      <c r="A65" s="144"/>
      <c r="B65" s="144"/>
      <c r="C65" s="144"/>
      <c r="D65" s="144"/>
      <c r="E65" s="144"/>
      <c r="F65" s="144"/>
      <c r="G65" s="152"/>
      <c r="H65" s="144"/>
      <c r="I65" s="144"/>
      <c r="J65" s="144"/>
      <c r="K65" s="144"/>
      <c r="L65" s="144"/>
      <c r="M65" s="144"/>
      <c r="N65" s="144"/>
    </row>
    <row r="66" spans="1:14" ht="13.5" customHeight="1" x14ac:dyDescent="0.2">
      <c r="A66" s="144"/>
      <c r="B66" s="144"/>
      <c r="C66" s="144"/>
      <c r="D66" s="144"/>
      <c r="E66" s="144"/>
      <c r="F66" s="152"/>
      <c r="G66" s="144"/>
      <c r="H66" s="144"/>
      <c r="I66" s="144"/>
      <c r="J66" s="144"/>
      <c r="K66" s="144"/>
      <c r="L66" s="144"/>
      <c r="M66" s="144"/>
      <c r="N66" s="144"/>
    </row>
    <row r="67" spans="1:14" ht="13.5" customHeight="1" x14ac:dyDescent="0.2">
      <c r="A67" s="144"/>
      <c r="B67" s="144"/>
      <c r="C67" s="144"/>
      <c r="D67" s="144"/>
      <c r="E67" s="144"/>
      <c r="F67" s="144"/>
      <c r="G67" s="144"/>
      <c r="H67" s="152"/>
      <c r="I67" s="144"/>
      <c r="J67" s="144"/>
      <c r="K67" s="144"/>
      <c r="L67" s="144"/>
      <c r="M67" s="144"/>
      <c r="N67" s="144"/>
    </row>
    <row r="68" spans="1:14" ht="13.5" customHeight="1" x14ac:dyDescent="0.2">
      <c r="A68" s="144"/>
      <c r="B68" s="144"/>
      <c r="C68" s="144"/>
      <c r="D68" s="144"/>
      <c r="E68" s="144"/>
      <c r="F68" s="144"/>
      <c r="G68" s="144"/>
      <c r="H68" s="152"/>
      <c r="I68" s="144"/>
      <c r="J68" s="144"/>
      <c r="K68" s="144"/>
      <c r="L68" s="144"/>
      <c r="M68" s="144"/>
      <c r="N68" s="144"/>
    </row>
    <row r="69" spans="1:14" ht="13.5" customHeight="1" x14ac:dyDescent="0.2">
      <c r="A69" s="144"/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</row>
    <row r="70" spans="1:14" ht="13.5" customHeight="1" x14ac:dyDescent="0.2">
      <c r="A70" s="144"/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</row>
    <row r="71" spans="1:14" ht="13.5" customHeight="1" x14ac:dyDescent="0.2">
      <c r="A71" s="144"/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</row>
    <row r="72" spans="1:14" ht="13.5" customHeight="1" x14ac:dyDescent="0.2">
      <c r="A72" s="144"/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</row>
    <row r="73" spans="1:14" ht="13.5" customHeight="1" x14ac:dyDescent="0.2">
      <c r="A73" s="144"/>
      <c r="B73" s="14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</row>
    <row r="74" spans="1:14" ht="13.5" customHeight="1" x14ac:dyDescent="0.2">
      <c r="A74" s="144"/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</row>
    <row r="75" spans="1:14" ht="13.5" customHeight="1" x14ac:dyDescent="0.2">
      <c r="A75" s="144"/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</row>
    <row r="76" spans="1:14" ht="13.5" customHeight="1" x14ac:dyDescent="0.2">
      <c r="A76" s="144"/>
      <c r="B76" s="144"/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</row>
    <row r="77" spans="1:14" ht="13.5" customHeight="1" x14ac:dyDescent="0.2">
      <c r="A77" s="144"/>
      <c r="B77" s="144"/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</row>
    <row r="78" spans="1:14" ht="13.5" customHeight="1" x14ac:dyDescent="0.2">
      <c r="A78" s="144"/>
      <c r="B78" s="144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</row>
    <row r="79" spans="1:14" ht="13.5" customHeight="1" x14ac:dyDescent="0.2">
      <c r="A79" s="144"/>
      <c r="B79" s="144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</row>
    <row r="80" spans="1:14" ht="13.5" customHeight="1" x14ac:dyDescent="0.2">
      <c r="A80" s="144"/>
      <c r="B80" s="144"/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</row>
    <row r="81" spans="1:14" ht="13.5" customHeight="1" x14ac:dyDescent="0.2">
      <c r="A81" s="144"/>
      <c r="B81" s="144"/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</row>
    <row r="82" spans="1:14" ht="13.5" customHeight="1" x14ac:dyDescent="0.2">
      <c r="A82" s="144"/>
      <c r="B82" s="14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</row>
    <row r="83" spans="1:14" ht="13.5" customHeight="1" x14ac:dyDescent="0.2">
      <c r="A83" s="144"/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</row>
    <row r="84" spans="1:14" ht="13.5" customHeight="1" x14ac:dyDescent="0.2">
      <c r="A84" s="144"/>
      <c r="B84" s="14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</row>
    <row r="85" spans="1:14" ht="13.5" customHeight="1" x14ac:dyDescent="0.2">
      <c r="A85" s="144"/>
      <c r="B85" s="144"/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</row>
    <row r="86" spans="1:14" ht="13.5" customHeight="1" x14ac:dyDescent="0.2">
      <c r="A86" s="144"/>
      <c r="B86" s="144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</row>
    <row r="87" spans="1:14" ht="13.5" customHeight="1" x14ac:dyDescent="0.2">
      <c r="A87" s="144"/>
      <c r="B87" s="144"/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</row>
    <row r="88" spans="1:14" ht="13.5" customHeight="1" x14ac:dyDescent="0.2">
      <c r="A88" s="144"/>
      <c r="B88" s="14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</row>
    <row r="89" spans="1:14" ht="13.5" customHeight="1" x14ac:dyDescent="0.2">
      <c r="A89" s="144"/>
      <c r="B89" s="14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</row>
    <row r="90" spans="1:14" ht="13.5" customHeight="1" x14ac:dyDescent="0.2">
      <c r="A90" s="144"/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</row>
    <row r="91" spans="1:14" ht="13.5" customHeight="1" x14ac:dyDescent="0.2">
      <c r="A91" s="144"/>
      <c r="B91" s="14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</row>
    <row r="92" spans="1:14" ht="13.5" customHeight="1" x14ac:dyDescent="0.2">
      <c r="A92" s="144"/>
      <c r="B92" s="14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</row>
    <row r="93" spans="1:14" ht="13.5" customHeight="1" x14ac:dyDescent="0.2">
      <c r="A93" s="144"/>
      <c r="B93" s="144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</row>
    <row r="94" spans="1:14" ht="13.5" customHeight="1" x14ac:dyDescent="0.2">
      <c r="A94" s="144"/>
      <c r="B94" s="144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</row>
    <row r="95" spans="1:14" ht="13.5" customHeight="1" x14ac:dyDescent="0.2">
      <c r="A95" s="144"/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</row>
    <row r="96" spans="1:14" ht="13.5" customHeight="1" x14ac:dyDescent="0.2">
      <c r="A96" s="144"/>
      <c r="B96" s="144"/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</row>
    <row r="97" spans="1:14" ht="13.5" customHeight="1" x14ac:dyDescent="0.2">
      <c r="A97" s="144"/>
      <c r="B97" s="144"/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44"/>
      <c r="N97" s="144"/>
    </row>
    <row r="98" spans="1:14" ht="13.5" customHeight="1" x14ac:dyDescent="0.2">
      <c r="A98" s="144"/>
      <c r="B98" s="144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</row>
    <row r="99" spans="1:14" ht="13.5" customHeight="1" x14ac:dyDescent="0.2">
      <c r="A99" s="144"/>
      <c r="B99" s="144"/>
      <c r="C99" s="144"/>
      <c r="D99" s="144"/>
      <c r="E99" s="144"/>
      <c r="F99" s="144"/>
      <c r="G99" s="144"/>
      <c r="H99" s="144"/>
      <c r="I99" s="144"/>
      <c r="J99" s="144"/>
      <c r="K99" s="144"/>
      <c r="L99" s="144"/>
      <c r="M99" s="144"/>
      <c r="N99" s="144"/>
    </row>
    <row r="100" spans="1:14" ht="13.5" customHeight="1" x14ac:dyDescent="0.2">
      <c r="A100" s="144"/>
      <c r="B100" s="144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</row>
    <row r="101" spans="1:14" ht="13.5" customHeight="1" x14ac:dyDescent="0.2">
      <c r="A101" s="144"/>
      <c r="B101" s="144"/>
      <c r="C101" s="144"/>
      <c r="D101" s="144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</row>
  </sheetData>
  <mergeCells count="10">
    <mergeCell ref="E3:F4"/>
    <mergeCell ref="G3:H4"/>
    <mergeCell ref="I3:J4"/>
    <mergeCell ref="K3:L4"/>
    <mergeCell ref="A1:N1"/>
    <mergeCell ref="A2:A5"/>
    <mergeCell ref="B2:B5"/>
    <mergeCell ref="C2:N2"/>
    <mergeCell ref="C3:D4"/>
    <mergeCell ref="M3:N4"/>
  </mergeCells>
  <pageMargins left="0.94488188976377963" right="0.19685039370078741" top="0.98425196850393704" bottom="0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26</vt:i4>
      </vt:variant>
    </vt:vector>
  </HeadingPairs>
  <TitlesOfParts>
    <vt:vector size="61" baseType="lpstr">
      <vt:lpstr>Branch ATM_1</vt:lpstr>
      <vt:lpstr>CD Ratio_2</vt:lpstr>
      <vt:lpstr>CD Ratio_3(i)</vt:lpstr>
      <vt:lpstr>CD Ratio_3(ii)Dist</vt:lpstr>
      <vt:lpstr>OutstandingAgri_4</vt:lpstr>
      <vt:lpstr>MSMEoutstanding_5</vt:lpstr>
      <vt:lpstr>Pri Sec_outstanding_6</vt:lpstr>
      <vt:lpstr>Weaker Sec_7</vt:lpstr>
      <vt:lpstr>NPS_OS_8</vt:lpstr>
      <vt:lpstr>ACP_Agri_9(i)</vt:lpstr>
      <vt:lpstr>ACP_Agri_9(ii)</vt:lpstr>
      <vt:lpstr>ACP_MSME_10</vt:lpstr>
      <vt:lpstr>ACP_PS_11(i)</vt:lpstr>
      <vt:lpstr>ACP_PS_11(ii)</vt:lpstr>
      <vt:lpstr>ACP_NPS_12</vt:lpstr>
      <vt:lpstr>NPA_13</vt:lpstr>
      <vt:lpstr>NPA_PS_14</vt:lpstr>
      <vt:lpstr>NPA_NPS_15</vt:lpstr>
      <vt:lpstr>NPA_Govt. Sch16</vt:lpstr>
      <vt:lpstr>KCC_17</vt:lpstr>
      <vt:lpstr>Education Loan_18</vt:lpstr>
      <vt:lpstr>SHGs_19</vt:lpstr>
      <vt:lpstr>Restructured Acs_33</vt:lpstr>
      <vt:lpstr>Minority_OS_20</vt:lpstr>
      <vt:lpstr>SCST_OS_22</vt:lpstr>
      <vt:lpstr>SCST_Disb_23</vt:lpstr>
      <vt:lpstr>Women_24</vt:lpstr>
      <vt:lpstr>PMJDY_25</vt:lpstr>
      <vt:lpstr>RSETIs_26</vt:lpstr>
      <vt:lpstr>MUDRA_27</vt:lpstr>
      <vt:lpstr>SUI_28_Dist.</vt:lpstr>
      <vt:lpstr>PMAY_29</vt:lpstr>
      <vt:lpstr>Aadh_Auh_31</vt:lpstr>
      <vt:lpstr>Aadhaar Auth_31</vt:lpstr>
      <vt:lpstr>Sheet1</vt:lpstr>
      <vt:lpstr>'ACP_Agri_9(i)'!Print_Area</vt:lpstr>
      <vt:lpstr>'ACP_Agri_9(ii)'!Print_Area</vt:lpstr>
      <vt:lpstr>ACP_MSME_10!Print_Area</vt:lpstr>
      <vt:lpstr>ACP_NPS_12!Print_Area</vt:lpstr>
      <vt:lpstr>'ACP_PS_11(i)'!Print_Area</vt:lpstr>
      <vt:lpstr>'ACP_PS_11(ii)'!Print_Area</vt:lpstr>
      <vt:lpstr>'Branch ATM_1'!Print_Area</vt:lpstr>
      <vt:lpstr>'CD Ratio_2'!Print_Area</vt:lpstr>
      <vt:lpstr>'CD Ratio_3(i)'!Print_Area</vt:lpstr>
      <vt:lpstr>'CD Ratio_3(ii)Dist'!Print_Area</vt:lpstr>
      <vt:lpstr>'Education Loan_18'!Print_Area</vt:lpstr>
      <vt:lpstr>KCC_17!Print_Area</vt:lpstr>
      <vt:lpstr>Minority_OS_20!Print_Area</vt:lpstr>
      <vt:lpstr>MSMEoutstanding_5!Print_Area</vt:lpstr>
      <vt:lpstr>NPA_13!Print_Area</vt:lpstr>
      <vt:lpstr>'NPA_Govt. Sch16'!Print_Area</vt:lpstr>
      <vt:lpstr>NPA_NPS_15!Print_Area</vt:lpstr>
      <vt:lpstr>NPA_PS_14!Print_Area</vt:lpstr>
      <vt:lpstr>NPS_OS_8!Print_Area</vt:lpstr>
      <vt:lpstr>OutstandingAgri_4!Print_Area</vt:lpstr>
      <vt:lpstr>'Pri Sec_outstanding_6'!Print_Area</vt:lpstr>
      <vt:lpstr>SCST_Disb_23!Print_Area</vt:lpstr>
      <vt:lpstr>SCST_OS_22!Print_Area</vt:lpstr>
      <vt:lpstr>SHGs_19!Print_Area</vt:lpstr>
      <vt:lpstr>'Weaker Sec_7'!Print_Area</vt:lpstr>
      <vt:lpstr>Women_24!Print_Area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SHUBHAM MISHRA</dc:creator>
  <cp:lastModifiedBy>SHUBAM MISHRA</cp:lastModifiedBy>
  <cp:lastPrinted>2024-01-15T07:39:46Z</cp:lastPrinted>
  <dcterms:created xsi:type="dcterms:W3CDTF">2015-10-29T06:25:08Z</dcterms:created>
  <dcterms:modified xsi:type="dcterms:W3CDTF">2024-02-05T11:11:58Z</dcterms:modified>
</cp:coreProperties>
</file>