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showInkAnnotation="0"/>
  <mc:AlternateContent xmlns:mc="http://schemas.openxmlformats.org/markup-compatibility/2006">
    <mc:Choice Requires="x15">
      <x15ac:absPath xmlns:x15ac="http://schemas.microsoft.com/office/spreadsheetml/2010/11/ac" url="D:\SHUBHAM\Agenda\199th slbc meeting\final\"/>
    </mc:Choice>
  </mc:AlternateContent>
  <xr:revisionPtr revIDLastSave="0" documentId="13_ncr:1_{E474EFFA-CA9D-46AB-A213-8575C0583945}" xr6:coauthVersionLast="47" xr6:coauthVersionMax="47" xr10:uidLastSave="{00000000-0000-0000-0000-000000000000}"/>
  <bookViews>
    <workbookView xWindow="-120" yWindow="-120" windowWidth="20730" windowHeight="11040" firstSheet="9" activeTab="13" xr2:uid="{00000000-000D-0000-FFFF-FFFF00000000}"/>
  </bookViews>
  <sheets>
    <sheet name="Branch ATM_1" sheetId="1" r:id="rId1"/>
    <sheet name="CD Ratio_2" sheetId="2" r:id="rId2"/>
    <sheet name="CD Ratio_3(i)" sheetId="3" r:id="rId3"/>
    <sheet name="CD Ratio_3(ii)Dist" sheetId="4" r:id="rId4"/>
    <sheet name="OutstandingAgri_4" sheetId="5" r:id="rId5"/>
    <sheet name="MSMEoutstanding_5" sheetId="6" r:id="rId6"/>
    <sheet name="Pri Sec_outstanding_6" sheetId="7" r:id="rId7"/>
    <sheet name="Weaker Sec_7" sheetId="8" r:id="rId8"/>
    <sheet name="NPS_OS_8" sheetId="9" r:id="rId9"/>
    <sheet name="ACP_Agri_9(i)" sheetId="10" r:id="rId10"/>
    <sheet name="ACP_Agri_9(ii)" sheetId="11" r:id="rId11"/>
    <sheet name="ACP_MSME_10" sheetId="12" r:id="rId12"/>
    <sheet name="ACP_PS_11(i)" sheetId="13" r:id="rId13"/>
    <sheet name="ACP_PS_11(ii)" sheetId="14" r:id="rId14"/>
    <sheet name="ACP_NPS_12" sheetId="15" r:id="rId15"/>
    <sheet name="NPA_13" sheetId="16" r:id="rId16"/>
    <sheet name="NPA_PS_14" sheetId="17" r:id="rId17"/>
    <sheet name="NPA_NPS_15" sheetId="18" r:id="rId18"/>
    <sheet name="NPA_Govt. Sch16" sheetId="19" r:id="rId19"/>
    <sheet name="KCC_17" sheetId="20" r:id="rId20"/>
    <sheet name="Education Loan_18" sheetId="21" r:id="rId21"/>
    <sheet name="SHGs_19" sheetId="22" r:id="rId22"/>
    <sheet name="Restructured Acs_33" sheetId="23" state="hidden" r:id="rId23"/>
    <sheet name="Minority_OS_20" sheetId="24" r:id="rId24"/>
    <sheet name="SCST_OS_22" sheetId="26" r:id="rId25"/>
    <sheet name="SCST_Disb_23" sheetId="27" r:id="rId26"/>
    <sheet name="Women_24" sheetId="28" r:id="rId27"/>
    <sheet name="PMJDY_25" sheetId="29" state="hidden" r:id="rId28"/>
    <sheet name="RSETIs_26" sheetId="30" state="hidden" r:id="rId29"/>
    <sheet name="MUDRA_27" sheetId="31" state="hidden" r:id="rId30"/>
    <sheet name="SUI_28_Dist." sheetId="32" state="hidden" r:id="rId31"/>
    <sheet name="PMAY_29" sheetId="33" state="hidden" r:id="rId32"/>
    <sheet name="Aadh_Auh_31" sheetId="34" state="hidden" r:id="rId33"/>
    <sheet name="Aadhaar Auth_31" sheetId="35" state="hidden" r:id="rId34"/>
    <sheet name="Sheet1" sheetId="36" state="hidden" r:id="rId35"/>
  </sheets>
  <definedNames>
    <definedName name="_xlnm._FilterDatabase" localSheetId="9" hidden="1">'ACP_Agri_9(i)'!$H$5:$K$48</definedName>
    <definedName name="_xlnm._FilterDatabase" localSheetId="10" hidden="1">'ACP_Agri_9(ii)'!$M$5:$P$54</definedName>
    <definedName name="_xlnm._FilterDatabase" localSheetId="11" hidden="1">ACP_MSME_10!$C$5:$P$54</definedName>
    <definedName name="_xlnm._FilterDatabase" localSheetId="13" hidden="1">'ACP_PS_11(ii)'!$S$5:$T$54</definedName>
    <definedName name="_xlnm._FilterDatabase" localSheetId="1" hidden="1">'CD Ratio_2'!$F$5:$H$52</definedName>
    <definedName name="_xlnm._FilterDatabase" localSheetId="2" hidden="1">'CD Ratio_3(i)'!$A$5:$J$5</definedName>
    <definedName name="_xlnm._FilterDatabase" localSheetId="3" hidden="1">'CD Ratio_3(ii)Dist'!$A$4:$E$61</definedName>
    <definedName name="_xlnm._FilterDatabase" localSheetId="5" hidden="1">MSMEoutstanding_5!$C$5:$N$46</definedName>
    <definedName name="_xlnm._FilterDatabase" localSheetId="4" hidden="1">OutstandingAgri_4!$C$5:$L$45</definedName>
    <definedName name="_xlnm._FilterDatabase" localSheetId="6" hidden="1">'Pri Sec_outstanding_6'!$C$5:$P$49</definedName>
    <definedName name="CompanyName">#REF!</definedName>
    <definedName name="CustomerLookup">#REF!</definedName>
    <definedName name="Invoice_No">#REF!</definedName>
    <definedName name="_xlnm.Print_Area" localSheetId="9">'ACP_Agri_9(i)'!$A$1:$L$56</definedName>
    <definedName name="_xlnm.Print_Area" localSheetId="10">'ACP_Agri_9(ii)'!$A$1:$Q$56</definedName>
    <definedName name="_xlnm.Print_Area" localSheetId="11">ACP_MSME_10!$A$1:$Q$56</definedName>
    <definedName name="_xlnm.Print_Area" localSheetId="14">ACP_NPS_12!$A$1:$Q$56</definedName>
    <definedName name="_xlnm.Print_Area" localSheetId="12">'ACP_PS_11(i)'!$A$1:$Q$56</definedName>
    <definedName name="_xlnm.Print_Area" localSheetId="13">'ACP_PS_11(ii)'!$A$1:$U$56</definedName>
    <definedName name="_xlnm.Print_Area" localSheetId="0">'Branch ATM_1'!$A$1:$G$59</definedName>
    <definedName name="_xlnm.Print_Area" localSheetId="1">'CD Ratio_2'!$A$1:$K$58</definedName>
    <definedName name="_xlnm.Print_Area" localSheetId="2">'CD Ratio_3(i)'!$A$1:$J$58</definedName>
    <definedName name="_xlnm.Print_Area" localSheetId="3">'CD Ratio_3(ii)Dist'!$A$1:$E$61</definedName>
    <definedName name="_xlnm.Print_Area" localSheetId="20">'Education Loan_18'!$A$1:$N$56</definedName>
    <definedName name="_xlnm.Print_Area" localSheetId="19">KCC_17!$A$1:$F$56</definedName>
    <definedName name="_xlnm.Print_Area" localSheetId="23">Minority_OS_20!$A$1:$P$56</definedName>
    <definedName name="_xlnm.Print_Area" localSheetId="5">MSMEoutstanding_5!$A$1:$O$56</definedName>
    <definedName name="_xlnm.Print_Area" localSheetId="15">NPA_13!$A$1:$G$56</definedName>
    <definedName name="_xlnm.Print_Area" localSheetId="18">'NPA_Govt. Sch16'!$A$1:$AA$56</definedName>
    <definedName name="_xlnm.Print_Area" localSheetId="17">NPA_NPS_15!$A$1:$K$56</definedName>
    <definedName name="_xlnm.Print_Area" localSheetId="16">NPA_PS_14!$A$1:$Q$56</definedName>
    <definedName name="_xlnm.Print_Area" localSheetId="8">NPS_OS_8!$A$1:$N$56</definedName>
    <definedName name="_xlnm.Print_Area" localSheetId="4">OutstandingAgri_4!$A$1:$M$56</definedName>
    <definedName name="_xlnm.Print_Area" localSheetId="6">'Pri Sec_outstanding_6'!$A$1:$Q$56</definedName>
    <definedName name="_xlnm.Print_Area" localSheetId="25">SCST_Disb_23!$A$1:$F$56</definedName>
    <definedName name="_xlnm.Print_Area" localSheetId="24">SCST_OS_22!$A$1:$F$56</definedName>
    <definedName name="_xlnm.Print_Area" localSheetId="7">'Weaker Sec_7'!$A$1:$S$56</definedName>
    <definedName name="_xlnm.Print_Area" localSheetId="26">Women_24!$A$1:$F$56</definedName>
    <definedName name="rngInvoic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7" l="1"/>
  <c r="I55" i="19" l="1"/>
  <c r="J55" i="19"/>
  <c r="K55" i="19"/>
  <c r="H55" i="19"/>
  <c r="I18" i="19"/>
  <c r="J18" i="19"/>
  <c r="K18" i="19"/>
  <c r="H18" i="19"/>
  <c r="Q17" i="19"/>
  <c r="D26" i="16"/>
  <c r="D27" i="16"/>
  <c r="D28" i="16"/>
  <c r="L14" i="9" l="1"/>
  <c r="S7" i="7" l="1"/>
  <c r="S8" i="7"/>
  <c r="S9" i="7"/>
  <c r="S10" i="7"/>
  <c r="S11" i="7"/>
  <c r="S12" i="7"/>
  <c r="S13" i="7"/>
  <c r="S14" i="7"/>
  <c r="S15" i="7"/>
  <c r="S16" i="7"/>
  <c r="S17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2" i="7"/>
  <c r="S44" i="7"/>
  <c r="S46" i="7"/>
  <c r="S47" i="7"/>
  <c r="S48" i="7"/>
  <c r="S49" i="7"/>
  <c r="S50" i="7"/>
  <c r="S51" i="7"/>
  <c r="S52" i="7"/>
  <c r="S53" i="7"/>
  <c r="S6" i="7"/>
  <c r="F44" i="8" l="1"/>
  <c r="F46" i="8"/>
  <c r="E44" i="8"/>
  <c r="D45" i="8"/>
  <c r="D12" i="5" l="1"/>
  <c r="H22" i="2"/>
  <c r="F22" i="3" s="1"/>
  <c r="I43" i="8" l="1"/>
  <c r="J43" i="8"/>
  <c r="D54" i="9" l="1"/>
  <c r="E54" i="9"/>
  <c r="F54" i="9"/>
  <c r="G54" i="9"/>
  <c r="H54" i="9"/>
  <c r="I54" i="9"/>
  <c r="J54" i="9"/>
  <c r="K54" i="9"/>
  <c r="D54" i="7"/>
  <c r="E54" i="7"/>
  <c r="F54" i="7"/>
  <c r="G54" i="7"/>
  <c r="H54" i="7"/>
  <c r="I54" i="7"/>
  <c r="J54" i="7"/>
  <c r="S54" i="7" s="1"/>
  <c r="K54" i="7"/>
  <c r="L54" i="7"/>
  <c r="M54" i="7"/>
  <c r="N54" i="7"/>
  <c r="D54" i="6"/>
  <c r="E54" i="6"/>
  <c r="F54" i="6"/>
  <c r="G54" i="6"/>
  <c r="H54" i="6"/>
  <c r="I54" i="6"/>
  <c r="J54" i="6"/>
  <c r="K54" i="6"/>
  <c r="L54" i="6"/>
  <c r="D54" i="5"/>
  <c r="E54" i="5"/>
  <c r="F54" i="5"/>
  <c r="G54" i="5"/>
  <c r="H54" i="5"/>
  <c r="I54" i="5"/>
  <c r="J54" i="5"/>
  <c r="L23" i="9" l="1"/>
  <c r="D16" i="5" l="1"/>
  <c r="L46" i="9" l="1"/>
  <c r="L53" i="9"/>
  <c r="L38" i="9"/>
  <c r="L7" i="9"/>
  <c r="L33" i="9"/>
  <c r="L32" i="9"/>
  <c r="L30" i="9"/>
  <c r="L28" i="9"/>
  <c r="L25" i="9"/>
  <c r="L8" i="9"/>
  <c r="L12" i="9"/>
  <c r="L54" i="9" l="1"/>
  <c r="E18" i="12"/>
  <c r="F18" i="12"/>
  <c r="G18" i="12"/>
  <c r="H18" i="12"/>
  <c r="I18" i="12"/>
  <c r="J18" i="12"/>
  <c r="K18" i="12"/>
  <c r="L18" i="12"/>
  <c r="M18" i="12"/>
  <c r="N18" i="12"/>
  <c r="E40" i="12"/>
  <c r="E41" i="12" s="1"/>
  <c r="F40" i="12"/>
  <c r="G40" i="12"/>
  <c r="H40" i="12"/>
  <c r="I40" i="12"/>
  <c r="J40" i="12"/>
  <c r="J41" i="12" s="1"/>
  <c r="K40" i="12"/>
  <c r="L40" i="12"/>
  <c r="M40" i="12"/>
  <c r="M41" i="12" s="1"/>
  <c r="N40" i="12"/>
  <c r="N41" i="12" s="1"/>
  <c r="E43" i="12"/>
  <c r="F43" i="12"/>
  <c r="G43" i="12"/>
  <c r="H43" i="12"/>
  <c r="I43" i="12"/>
  <c r="J43" i="12"/>
  <c r="K43" i="12"/>
  <c r="L43" i="12"/>
  <c r="M43" i="12"/>
  <c r="N43" i="12"/>
  <c r="E45" i="12"/>
  <c r="F45" i="12"/>
  <c r="G45" i="12"/>
  <c r="H45" i="12"/>
  <c r="I45" i="12"/>
  <c r="J45" i="12"/>
  <c r="K45" i="12"/>
  <c r="L45" i="12"/>
  <c r="M45" i="12"/>
  <c r="N45" i="12"/>
  <c r="E54" i="12"/>
  <c r="F54" i="12"/>
  <c r="G54" i="12"/>
  <c r="H54" i="12"/>
  <c r="I54" i="12"/>
  <c r="J54" i="12"/>
  <c r="K54" i="12"/>
  <c r="L54" i="12"/>
  <c r="M54" i="12"/>
  <c r="N54" i="12"/>
  <c r="G41" i="12" l="1"/>
  <c r="G55" i="12" s="1"/>
  <c r="F41" i="12"/>
  <c r="F55" i="12" s="1"/>
  <c r="I41" i="12"/>
  <c r="I55" i="12" s="1"/>
  <c r="H41" i="12"/>
  <c r="L41" i="12"/>
  <c r="L55" i="12" s="1"/>
  <c r="J55" i="12"/>
  <c r="N55" i="12"/>
  <c r="M55" i="12"/>
  <c r="K41" i="12"/>
  <c r="K55" i="12" s="1"/>
  <c r="H55" i="12"/>
  <c r="E55" i="12"/>
  <c r="D57" i="1" l="1"/>
  <c r="E57" i="1"/>
  <c r="G57" i="1"/>
  <c r="D55" i="1"/>
  <c r="E55" i="1"/>
  <c r="G55" i="1"/>
  <c r="D46" i="1"/>
  <c r="E46" i="1"/>
  <c r="G46" i="1"/>
  <c r="D44" i="1"/>
  <c r="E44" i="1"/>
  <c r="G44" i="1"/>
  <c r="D41" i="1"/>
  <c r="E41" i="1"/>
  <c r="G41" i="1"/>
  <c r="G19" i="1"/>
  <c r="D19" i="1"/>
  <c r="E19" i="1"/>
  <c r="E42" i="1" l="1"/>
  <c r="E58" i="1" s="1"/>
  <c r="D42" i="1"/>
  <c r="D58" i="1" s="1"/>
  <c r="G42" i="1"/>
  <c r="G58" i="1" s="1"/>
  <c r="Q44" i="8"/>
  <c r="R44" i="8"/>
  <c r="N6" i="9" l="1"/>
  <c r="N7" i="9"/>
  <c r="N9" i="9"/>
  <c r="N10" i="9"/>
  <c r="N11" i="9"/>
  <c r="N13" i="9"/>
  <c r="K13" i="18" s="1"/>
  <c r="N15" i="9"/>
  <c r="K15" i="18" s="1"/>
  <c r="N16" i="9"/>
  <c r="K16" i="18" s="1"/>
  <c r="N17" i="9"/>
  <c r="N19" i="9"/>
  <c r="K19" i="18" s="1"/>
  <c r="N20" i="9"/>
  <c r="N26" i="9"/>
  <c r="N27" i="9"/>
  <c r="N28" i="9"/>
  <c r="N29" i="9"/>
  <c r="K29" i="18" s="1"/>
  <c r="N31" i="9"/>
  <c r="K31" i="18" s="1"/>
  <c r="N34" i="9"/>
  <c r="N35" i="9"/>
  <c r="N36" i="9"/>
  <c r="N37" i="9"/>
  <c r="K37" i="18" s="1"/>
  <c r="N39" i="9"/>
  <c r="K39" i="18" s="1"/>
  <c r="N42" i="9"/>
  <c r="N43" i="9" s="1"/>
  <c r="N48" i="9"/>
  <c r="N49" i="9"/>
  <c r="K49" i="18" s="1"/>
  <c r="N50" i="9"/>
  <c r="N51" i="9"/>
  <c r="N53" i="9"/>
  <c r="AA7" i="19"/>
  <c r="AA8" i="19"/>
  <c r="AA9" i="19"/>
  <c r="AA10" i="19"/>
  <c r="AA11" i="19"/>
  <c r="AA12" i="19"/>
  <c r="AA13" i="19"/>
  <c r="AA14" i="19"/>
  <c r="AA15" i="19"/>
  <c r="AA16" i="19"/>
  <c r="AA17" i="19"/>
  <c r="AA19" i="19"/>
  <c r="AA25" i="19"/>
  <c r="AA26" i="19"/>
  <c r="AA27" i="19"/>
  <c r="AA28" i="19"/>
  <c r="AA29" i="19"/>
  <c r="AA36" i="19"/>
  <c r="AA39" i="19"/>
  <c r="AA40" i="19"/>
  <c r="AA42" i="19"/>
  <c r="AA43" i="19"/>
  <c r="AA46" i="19"/>
  <c r="AA51" i="19"/>
  <c r="AA54" i="19"/>
  <c r="V7" i="19"/>
  <c r="V8" i="19"/>
  <c r="V9" i="19"/>
  <c r="V10" i="19"/>
  <c r="V11" i="19"/>
  <c r="V12" i="19"/>
  <c r="V13" i="19"/>
  <c r="V14" i="19"/>
  <c r="V15" i="19"/>
  <c r="V16" i="19"/>
  <c r="V17" i="19"/>
  <c r="S18" i="19"/>
  <c r="U18" i="19"/>
  <c r="V18" i="19"/>
  <c r="V26" i="19"/>
  <c r="V27" i="19"/>
  <c r="V28" i="19"/>
  <c r="V29" i="19"/>
  <c r="V40" i="19"/>
  <c r="V42" i="19"/>
  <c r="V43" i="19"/>
  <c r="V44" i="19"/>
  <c r="V45" i="19"/>
  <c r="F54" i="22"/>
  <c r="Q7" i="19"/>
  <c r="Q8" i="19"/>
  <c r="Q9" i="19"/>
  <c r="Q10" i="19"/>
  <c r="Q11" i="19"/>
  <c r="Q12" i="19"/>
  <c r="Q14" i="19"/>
  <c r="Q15" i="19"/>
  <c r="N40" i="19"/>
  <c r="Q42" i="19"/>
  <c r="N43" i="19"/>
  <c r="Q43" i="19" s="1"/>
  <c r="P43" i="19"/>
  <c r="Q44" i="19"/>
  <c r="N45" i="19"/>
  <c r="Q45" i="19" s="1"/>
  <c r="P45" i="19"/>
  <c r="L7" i="19"/>
  <c r="L8" i="19"/>
  <c r="L9" i="19"/>
  <c r="L10" i="19"/>
  <c r="L11" i="19"/>
  <c r="L12" i="19"/>
  <c r="L13" i="19"/>
  <c r="L14" i="19"/>
  <c r="L15" i="19"/>
  <c r="L16" i="19"/>
  <c r="L17" i="19"/>
  <c r="L19" i="19"/>
  <c r="L26" i="19"/>
  <c r="L27" i="19"/>
  <c r="L28" i="19"/>
  <c r="L29" i="19"/>
  <c r="L42" i="19"/>
  <c r="L43" i="19"/>
  <c r="G7" i="19"/>
  <c r="G9" i="19"/>
  <c r="G10" i="19"/>
  <c r="G11" i="19"/>
  <c r="G12" i="19"/>
  <c r="G13" i="19"/>
  <c r="G14" i="19"/>
  <c r="G15" i="19"/>
  <c r="G16" i="19"/>
  <c r="G17" i="19"/>
  <c r="D18" i="19"/>
  <c r="F18" i="19"/>
  <c r="G19" i="19"/>
  <c r="G27" i="19"/>
  <c r="G29" i="19"/>
  <c r="G40" i="19"/>
  <c r="G42" i="19"/>
  <c r="G43" i="19"/>
  <c r="G45" i="7"/>
  <c r="G43" i="7"/>
  <c r="G40" i="7"/>
  <c r="G18" i="7"/>
  <c r="G45" i="9"/>
  <c r="G43" i="9"/>
  <c r="G40" i="9"/>
  <c r="G18" i="9"/>
  <c r="H45" i="7"/>
  <c r="H43" i="7"/>
  <c r="H40" i="7"/>
  <c r="H18" i="7"/>
  <c r="H45" i="9"/>
  <c r="H43" i="9"/>
  <c r="H40" i="9"/>
  <c r="H18" i="9"/>
  <c r="F45" i="7"/>
  <c r="F43" i="7"/>
  <c r="F40" i="7"/>
  <c r="F18" i="7"/>
  <c r="F45" i="9"/>
  <c r="F43" i="9"/>
  <c r="F40" i="9"/>
  <c r="F18" i="9"/>
  <c r="D45" i="5"/>
  <c r="D43" i="5"/>
  <c r="D40" i="5"/>
  <c r="D18" i="5"/>
  <c r="F45" i="5"/>
  <c r="F43" i="5"/>
  <c r="F43" i="20" s="1"/>
  <c r="F40" i="5"/>
  <c r="F40" i="20" s="1"/>
  <c r="F18" i="5"/>
  <c r="F18" i="20" s="1"/>
  <c r="L45" i="9"/>
  <c r="O7" i="24"/>
  <c r="P7" i="24"/>
  <c r="P18" i="24" s="1"/>
  <c r="J18" i="8" s="1"/>
  <c r="O8" i="24"/>
  <c r="P8" i="24"/>
  <c r="O9" i="24"/>
  <c r="P9" i="24"/>
  <c r="O10" i="24"/>
  <c r="P10" i="24"/>
  <c r="O11" i="24"/>
  <c r="P11" i="24"/>
  <c r="O12" i="24"/>
  <c r="P12" i="24"/>
  <c r="O13" i="24"/>
  <c r="P13" i="24"/>
  <c r="O14" i="24"/>
  <c r="P14" i="24"/>
  <c r="O15" i="24"/>
  <c r="P15" i="24"/>
  <c r="O16" i="24"/>
  <c r="P16" i="24"/>
  <c r="O17" i="24"/>
  <c r="P17" i="24"/>
  <c r="O6" i="24"/>
  <c r="P6" i="24"/>
  <c r="O22" i="24"/>
  <c r="I22" i="8" s="1"/>
  <c r="P22" i="24"/>
  <c r="J22" i="8"/>
  <c r="O23" i="24"/>
  <c r="P23" i="24"/>
  <c r="O24" i="24"/>
  <c r="P24" i="24"/>
  <c r="O25" i="24"/>
  <c r="P25" i="24"/>
  <c r="O26" i="24"/>
  <c r="P26" i="24"/>
  <c r="O27" i="24"/>
  <c r="P27" i="24"/>
  <c r="O28" i="24"/>
  <c r="P28" i="24"/>
  <c r="O29" i="24"/>
  <c r="P29" i="24"/>
  <c r="O30" i="24"/>
  <c r="P30" i="24"/>
  <c r="O31" i="24"/>
  <c r="P31" i="24"/>
  <c r="O32" i="24"/>
  <c r="P32" i="24"/>
  <c r="O33" i="24"/>
  <c r="P33" i="24"/>
  <c r="O34" i="24"/>
  <c r="P34" i="24"/>
  <c r="O35" i="24"/>
  <c r="P35" i="24"/>
  <c r="O36" i="24"/>
  <c r="P36" i="24"/>
  <c r="O37" i="24"/>
  <c r="P37" i="24"/>
  <c r="O38" i="24"/>
  <c r="P38" i="24"/>
  <c r="O39" i="24"/>
  <c r="P39" i="24"/>
  <c r="O42" i="24"/>
  <c r="P42" i="24"/>
  <c r="C43" i="24"/>
  <c r="E43" i="24"/>
  <c r="G43" i="24"/>
  <c r="I43" i="24"/>
  <c r="K43" i="24"/>
  <c r="M43" i="24"/>
  <c r="D43" i="24"/>
  <c r="F43" i="24"/>
  <c r="H43" i="24"/>
  <c r="J43" i="24"/>
  <c r="L43" i="24"/>
  <c r="N43" i="24"/>
  <c r="C45" i="24"/>
  <c r="E45" i="24"/>
  <c r="G45" i="24"/>
  <c r="I45" i="24"/>
  <c r="K45" i="24"/>
  <c r="M45" i="24"/>
  <c r="D45" i="24"/>
  <c r="F45" i="24"/>
  <c r="H45" i="24"/>
  <c r="J45" i="24"/>
  <c r="L45" i="24"/>
  <c r="N45" i="24"/>
  <c r="O46" i="24"/>
  <c r="P46" i="24"/>
  <c r="O47" i="24"/>
  <c r="P47" i="24"/>
  <c r="O48" i="24"/>
  <c r="P48" i="24"/>
  <c r="O49" i="24"/>
  <c r="P49" i="24"/>
  <c r="O50" i="24"/>
  <c r="P50" i="24"/>
  <c r="O51" i="24"/>
  <c r="P51" i="24"/>
  <c r="O52" i="24"/>
  <c r="P52" i="24"/>
  <c r="O53" i="24"/>
  <c r="P53" i="24"/>
  <c r="O54" i="24"/>
  <c r="I54" i="8" s="1"/>
  <c r="E7" i="8"/>
  <c r="Q7" i="8" s="1"/>
  <c r="F7" i="8"/>
  <c r="R7" i="8" s="1"/>
  <c r="E8" i="8"/>
  <c r="Q8" i="8" s="1"/>
  <c r="F8" i="8"/>
  <c r="R8" i="8" s="1"/>
  <c r="E9" i="8"/>
  <c r="Q9" i="8" s="1"/>
  <c r="F9" i="8"/>
  <c r="R9" i="8" s="1"/>
  <c r="E10" i="8"/>
  <c r="Q10" i="8" s="1"/>
  <c r="F10" i="8"/>
  <c r="R10" i="8" s="1"/>
  <c r="E11" i="8"/>
  <c r="Q11" i="8" s="1"/>
  <c r="F11" i="8"/>
  <c r="R11" i="8" s="1"/>
  <c r="E12" i="8"/>
  <c r="Q12" i="8" s="1"/>
  <c r="F12" i="8"/>
  <c r="R12" i="8" s="1"/>
  <c r="E13" i="8"/>
  <c r="Q13" i="8" s="1"/>
  <c r="F13" i="8"/>
  <c r="R13" i="8" s="1"/>
  <c r="E14" i="8"/>
  <c r="Q14" i="8" s="1"/>
  <c r="F14" i="8"/>
  <c r="R14" i="8" s="1"/>
  <c r="E15" i="8"/>
  <c r="Q15" i="8" s="1"/>
  <c r="F15" i="8"/>
  <c r="R15" i="8" s="1"/>
  <c r="E16" i="8"/>
  <c r="Q16" i="8" s="1"/>
  <c r="F16" i="8"/>
  <c r="R16" i="8" s="1"/>
  <c r="E17" i="8"/>
  <c r="Q17" i="8" s="1"/>
  <c r="F17" i="8"/>
  <c r="R17" i="8" s="1"/>
  <c r="C18" i="26"/>
  <c r="E18" i="26"/>
  <c r="D18" i="26"/>
  <c r="F18" i="8" s="1"/>
  <c r="F18" i="26"/>
  <c r="E19" i="8"/>
  <c r="Q19" i="8" s="1"/>
  <c r="F19" i="8"/>
  <c r="R19" i="8" s="1"/>
  <c r="E20" i="8"/>
  <c r="Q20" i="8" s="1"/>
  <c r="F20" i="8"/>
  <c r="R20" i="8" s="1"/>
  <c r="E21" i="8"/>
  <c r="Q21" i="8" s="1"/>
  <c r="F21" i="8"/>
  <c r="R21" i="8" s="1"/>
  <c r="E22" i="8"/>
  <c r="F22" i="8"/>
  <c r="E23" i="8"/>
  <c r="Q23" i="8" s="1"/>
  <c r="F23" i="8"/>
  <c r="R23" i="8" s="1"/>
  <c r="E24" i="8"/>
  <c r="Q24" i="8" s="1"/>
  <c r="F24" i="8"/>
  <c r="R24" i="8" s="1"/>
  <c r="E25" i="8"/>
  <c r="Q25" i="8" s="1"/>
  <c r="F25" i="8"/>
  <c r="R25" i="8" s="1"/>
  <c r="E26" i="8"/>
  <c r="Q26" i="8" s="1"/>
  <c r="F26" i="8"/>
  <c r="R26" i="8" s="1"/>
  <c r="E27" i="8"/>
  <c r="Q27" i="8" s="1"/>
  <c r="F27" i="8"/>
  <c r="R27" i="8" s="1"/>
  <c r="E28" i="8"/>
  <c r="Q28" i="8" s="1"/>
  <c r="F28" i="8"/>
  <c r="R28" i="8" s="1"/>
  <c r="E29" i="8"/>
  <c r="Q29" i="8" s="1"/>
  <c r="F29" i="8"/>
  <c r="R29" i="8" s="1"/>
  <c r="E30" i="8"/>
  <c r="Q30" i="8" s="1"/>
  <c r="F30" i="8"/>
  <c r="R30" i="8" s="1"/>
  <c r="E31" i="8"/>
  <c r="Q31" i="8" s="1"/>
  <c r="F31" i="8"/>
  <c r="R31" i="8" s="1"/>
  <c r="E32" i="8"/>
  <c r="Q32" i="8" s="1"/>
  <c r="F32" i="8"/>
  <c r="R32" i="8" s="1"/>
  <c r="E33" i="8"/>
  <c r="Q33" i="8" s="1"/>
  <c r="F33" i="8"/>
  <c r="R33" i="8" s="1"/>
  <c r="E34" i="8"/>
  <c r="Q34" i="8" s="1"/>
  <c r="F34" i="8"/>
  <c r="R34" i="8" s="1"/>
  <c r="E35" i="8"/>
  <c r="Q35" i="8" s="1"/>
  <c r="F35" i="8"/>
  <c r="R35" i="8" s="1"/>
  <c r="E36" i="8"/>
  <c r="Q36" i="8" s="1"/>
  <c r="F36" i="8"/>
  <c r="R36" i="8" s="1"/>
  <c r="E37" i="8"/>
  <c r="Q37" i="8" s="1"/>
  <c r="F37" i="8"/>
  <c r="R37" i="8" s="1"/>
  <c r="E38" i="8"/>
  <c r="Q38" i="8" s="1"/>
  <c r="F38" i="8"/>
  <c r="R38" i="8" s="1"/>
  <c r="E39" i="8"/>
  <c r="Q39" i="8" s="1"/>
  <c r="F39" i="8"/>
  <c r="R39" i="8" s="1"/>
  <c r="C40" i="26"/>
  <c r="C41" i="26" s="1"/>
  <c r="E40" i="26"/>
  <c r="D40" i="26"/>
  <c r="D41" i="26" s="1"/>
  <c r="F40" i="26"/>
  <c r="E42" i="8"/>
  <c r="Q42" i="8" s="1"/>
  <c r="F42" i="8"/>
  <c r="R42" i="8" s="1"/>
  <c r="C43" i="26"/>
  <c r="E43" i="26"/>
  <c r="D43" i="26"/>
  <c r="F43" i="26"/>
  <c r="C45" i="26"/>
  <c r="E45" i="8" s="1"/>
  <c r="E45" i="26"/>
  <c r="D45" i="26"/>
  <c r="F45" i="26"/>
  <c r="E46" i="8"/>
  <c r="Q46" i="8" s="1"/>
  <c r="R46" i="8"/>
  <c r="E47" i="8"/>
  <c r="Q47" i="8" s="1"/>
  <c r="F47" i="8"/>
  <c r="R47" i="8" s="1"/>
  <c r="E48" i="8"/>
  <c r="Q48" i="8" s="1"/>
  <c r="F48" i="8"/>
  <c r="R48" i="8" s="1"/>
  <c r="E49" i="8"/>
  <c r="Q49" i="8" s="1"/>
  <c r="F49" i="8"/>
  <c r="R49" i="8" s="1"/>
  <c r="E50" i="8"/>
  <c r="Q50" i="8" s="1"/>
  <c r="F50" i="8"/>
  <c r="R50" i="8" s="1"/>
  <c r="E51" i="8"/>
  <c r="Q51" i="8" s="1"/>
  <c r="F51" i="8"/>
  <c r="R51" i="8" s="1"/>
  <c r="E52" i="8"/>
  <c r="Q52" i="8" s="1"/>
  <c r="F52" i="8"/>
  <c r="R52" i="8" s="1"/>
  <c r="E53" i="8"/>
  <c r="Q53" i="8" s="1"/>
  <c r="F53" i="8"/>
  <c r="R53" i="8" s="1"/>
  <c r="C54" i="26"/>
  <c r="E54" i="26"/>
  <c r="D54" i="26"/>
  <c r="F54" i="26"/>
  <c r="F54" i="8"/>
  <c r="F6" i="8"/>
  <c r="R6" i="8" s="1"/>
  <c r="E6" i="8"/>
  <c r="Q6" i="8" s="1"/>
  <c r="K19" i="21"/>
  <c r="L19" i="21"/>
  <c r="K20" i="21"/>
  <c r="L20" i="21"/>
  <c r="K21" i="21"/>
  <c r="L21" i="21"/>
  <c r="K22" i="21"/>
  <c r="L22" i="21"/>
  <c r="K23" i="21"/>
  <c r="L23" i="21"/>
  <c r="K24" i="21"/>
  <c r="L24" i="21"/>
  <c r="K25" i="21"/>
  <c r="L25" i="21"/>
  <c r="K26" i="21"/>
  <c r="L26" i="21"/>
  <c r="K27" i="21"/>
  <c r="L27" i="21"/>
  <c r="K28" i="21"/>
  <c r="L28" i="21"/>
  <c r="K29" i="21"/>
  <c r="L29" i="21"/>
  <c r="K30" i="21"/>
  <c r="L30" i="21"/>
  <c r="K31" i="21"/>
  <c r="L31" i="21"/>
  <c r="K32" i="21"/>
  <c r="L32" i="21"/>
  <c r="K33" i="21"/>
  <c r="L33" i="21"/>
  <c r="K34" i="21"/>
  <c r="L34" i="21"/>
  <c r="K35" i="21"/>
  <c r="L35" i="21"/>
  <c r="K36" i="21"/>
  <c r="L36" i="21"/>
  <c r="K37" i="21"/>
  <c r="L37" i="21"/>
  <c r="K38" i="21"/>
  <c r="L38" i="21"/>
  <c r="K39" i="21"/>
  <c r="L39" i="21"/>
  <c r="N23" i="9"/>
  <c r="N52" i="9"/>
  <c r="E40" i="13"/>
  <c r="F40" i="13"/>
  <c r="E43" i="13"/>
  <c r="F43" i="13"/>
  <c r="E45" i="13"/>
  <c r="F45" i="13"/>
  <c r="N47" i="9"/>
  <c r="N25" i="9"/>
  <c r="N14" i="9"/>
  <c r="N22" i="9"/>
  <c r="N24" i="9"/>
  <c r="N30" i="9"/>
  <c r="N32" i="9"/>
  <c r="N38" i="9"/>
  <c r="N33" i="9"/>
  <c r="N46" i="9"/>
  <c r="N12" i="9"/>
  <c r="F56" i="2"/>
  <c r="G56" i="2"/>
  <c r="F56" i="3" s="1"/>
  <c r="H56" i="2"/>
  <c r="F7" i="3"/>
  <c r="N7" i="6"/>
  <c r="L7" i="5"/>
  <c r="F9" i="3"/>
  <c r="N9" i="6"/>
  <c r="H9" i="17" s="1"/>
  <c r="L9" i="5"/>
  <c r="F10" i="3"/>
  <c r="O10" i="6" s="1"/>
  <c r="N10" i="6"/>
  <c r="H10" i="17" s="1"/>
  <c r="L10" i="5"/>
  <c r="E10" i="17" s="1"/>
  <c r="F11" i="3"/>
  <c r="N11" i="6"/>
  <c r="H11" i="17" s="1"/>
  <c r="L11" i="5"/>
  <c r="F15" i="3"/>
  <c r="N15" i="6"/>
  <c r="H15" i="17" s="1"/>
  <c r="L15" i="5"/>
  <c r="E15" i="17" s="1"/>
  <c r="F17" i="3"/>
  <c r="N17" i="6"/>
  <c r="H17" i="17" s="1"/>
  <c r="L17" i="5"/>
  <c r="F19" i="3"/>
  <c r="N19" i="6"/>
  <c r="L19" i="5"/>
  <c r="E19" i="17" s="1"/>
  <c r="F20" i="3"/>
  <c r="N20" i="6"/>
  <c r="L20" i="5"/>
  <c r="F26" i="3"/>
  <c r="N26" i="6"/>
  <c r="L26" i="5"/>
  <c r="F27" i="3"/>
  <c r="N27" i="6"/>
  <c r="L27" i="5"/>
  <c r="F28" i="3"/>
  <c r="O28" i="6" s="1"/>
  <c r="N28" i="6"/>
  <c r="L28" i="5"/>
  <c r="F29" i="3"/>
  <c r="N29" i="6"/>
  <c r="L29" i="5"/>
  <c r="F31" i="3"/>
  <c r="N31" i="6"/>
  <c r="L31" i="5"/>
  <c r="E31" i="17" s="1"/>
  <c r="F34" i="3"/>
  <c r="N34" i="6"/>
  <c r="H34" i="17" s="1"/>
  <c r="L34" i="5"/>
  <c r="F35" i="3"/>
  <c r="N35" i="6"/>
  <c r="L35" i="5"/>
  <c r="F36" i="3"/>
  <c r="N36" i="6"/>
  <c r="L36" i="5"/>
  <c r="F37" i="3"/>
  <c r="N37" i="6"/>
  <c r="L37" i="5"/>
  <c r="F39" i="3"/>
  <c r="N39" i="6"/>
  <c r="L39" i="5"/>
  <c r="F42" i="3"/>
  <c r="O42" i="6" s="1"/>
  <c r="N42" i="6"/>
  <c r="L42" i="5"/>
  <c r="F43" i="2"/>
  <c r="G43" i="2"/>
  <c r="H43" i="2"/>
  <c r="N43" i="7"/>
  <c r="L43" i="7"/>
  <c r="J43" i="7"/>
  <c r="S43" i="7" s="1"/>
  <c r="D43" i="7"/>
  <c r="D43" i="6"/>
  <c r="N43" i="6" s="1"/>
  <c r="F43" i="6"/>
  <c r="H43" i="6"/>
  <c r="J43" i="6"/>
  <c r="L43" i="6"/>
  <c r="H43" i="5"/>
  <c r="J43" i="5"/>
  <c r="F48" i="3"/>
  <c r="N48" i="6"/>
  <c r="L48" i="5"/>
  <c r="F49" i="3"/>
  <c r="N49" i="6"/>
  <c r="L49" i="5"/>
  <c r="F50" i="3"/>
  <c r="N50" i="6"/>
  <c r="L50" i="5"/>
  <c r="F51" i="3"/>
  <c r="N51" i="6"/>
  <c r="L51" i="5"/>
  <c r="F8" i="3"/>
  <c r="F12" i="3"/>
  <c r="F13" i="3"/>
  <c r="F14" i="3"/>
  <c r="F16" i="3"/>
  <c r="F18" i="2"/>
  <c r="G18" i="2"/>
  <c r="H18" i="2"/>
  <c r="F21" i="3"/>
  <c r="F23" i="3"/>
  <c r="F24" i="3"/>
  <c r="F25" i="3"/>
  <c r="M25" i="5" s="1"/>
  <c r="F30" i="3"/>
  <c r="F32" i="3"/>
  <c r="F33" i="3"/>
  <c r="F38" i="3"/>
  <c r="F40" i="2"/>
  <c r="G40" i="2"/>
  <c r="G41" i="2" s="1"/>
  <c r="H40" i="2"/>
  <c r="F46" i="3"/>
  <c r="O46" i="6" s="1"/>
  <c r="F47" i="3"/>
  <c r="F52" i="3"/>
  <c r="F53" i="3"/>
  <c r="F54" i="2"/>
  <c r="G54" i="2"/>
  <c r="H54" i="2"/>
  <c r="F6" i="3"/>
  <c r="M6" i="6"/>
  <c r="N6" i="6"/>
  <c r="H6" i="17" s="1"/>
  <c r="M7" i="6"/>
  <c r="M8" i="6"/>
  <c r="N8" i="6"/>
  <c r="H8" i="17" s="1"/>
  <c r="M9" i="6"/>
  <c r="M10" i="6"/>
  <c r="M11" i="6"/>
  <c r="M12" i="6"/>
  <c r="N12" i="6"/>
  <c r="H12" i="17" s="1"/>
  <c r="M13" i="6"/>
  <c r="N13" i="6"/>
  <c r="H13" i="17" s="1"/>
  <c r="M14" i="6"/>
  <c r="N14" i="6"/>
  <c r="H14" i="17" s="1"/>
  <c r="M15" i="6"/>
  <c r="M16" i="6"/>
  <c r="N16" i="6"/>
  <c r="H16" i="17" s="1"/>
  <c r="M17" i="6"/>
  <c r="I19" i="2"/>
  <c r="I20" i="2"/>
  <c r="I23" i="2"/>
  <c r="I25" i="2"/>
  <c r="I26" i="2"/>
  <c r="I27" i="2"/>
  <c r="I28" i="2"/>
  <c r="I29" i="2"/>
  <c r="I30" i="2"/>
  <c r="I34" i="2"/>
  <c r="I36" i="2"/>
  <c r="I39" i="2"/>
  <c r="F56" i="1"/>
  <c r="F57" i="1" s="1"/>
  <c r="F14" i="1"/>
  <c r="F15" i="1"/>
  <c r="F16" i="1"/>
  <c r="F17" i="1"/>
  <c r="F18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C41" i="1"/>
  <c r="F43" i="1"/>
  <c r="F44" i="1" s="1"/>
  <c r="F45" i="1"/>
  <c r="F46" i="1" s="1"/>
  <c r="C46" i="1"/>
  <c r="F47" i="1"/>
  <c r="F48" i="1"/>
  <c r="F49" i="1"/>
  <c r="F50" i="1"/>
  <c r="F51" i="1"/>
  <c r="F52" i="1"/>
  <c r="F53" i="1"/>
  <c r="F54" i="1"/>
  <c r="F9" i="1"/>
  <c r="F10" i="1"/>
  <c r="F11" i="1"/>
  <c r="F12" i="1"/>
  <c r="F13" i="1"/>
  <c r="O45" i="19"/>
  <c r="M45" i="19"/>
  <c r="O43" i="19"/>
  <c r="M43" i="19"/>
  <c r="O18" i="19"/>
  <c r="O41" i="19" s="1"/>
  <c r="P18" i="19"/>
  <c r="P41" i="19" s="1"/>
  <c r="P55" i="19" s="1"/>
  <c r="S37" i="8"/>
  <c r="T18" i="19"/>
  <c r="R18" i="19"/>
  <c r="N18" i="19"/>
  <c r="N41" i="19" s="1"/>
  <c r="N55" i="19" s="1"/>
  <c r="E18" i="19"/>
  <c r="M18" i="19"/>
  <c r="AA6" i="19"/>
  <c r="V6" i="19"/>
  <c r="Q6" i="19"/>
  <c r="L6" i="19"/>
  <c r="G6" i="19"/>
  <c r="D54" i="8"/>
  <c r="G54" i="8"/>
  <c r="H54" i="8"/>
  <c r="K54" i="8"/>
  <c r="L54" i="8"/>
  <c r="M54" i="8"/>
  <c r="N54" i="8"/>
  <c r="O54" i="8"/>
  <c r="P54" i="8"/>
  <c r="G45" i="8"/>
  <c r="H45" i="8"/>
  <c r="K45" i="8"/>
  <c r="L45" i="8"/>
  <c r="M45" i="8"/>
  <c r="N45" i="8"/>
  <c r="O45" i="8"/>
  <c r="P45" i="8"/>
  <c r="D43" i="8"/>
  <c r="G43" i="8"/>
  <c r="H43" i="8"/>
  <c r="K43" i="8"/>
  <c r="L43" i="8"/>
  <c r="M43" i="8"/>
  <c r="N43" i="8"/>
  <c r="O43" i="8"/>
  <c r="P43" i="8"/>
  <c r="D40" i="8"/>
  <c r="G40" i="8"/>
  <c r="H40" i="8"/>
  <c r="K40" i="8"/>
  <c r="L40" i="8"/>
  <c r="M40" i="8"/>
  <c r="N40" i="8"/>
  <c r="O40" i="8"/>
  <c r="P40" i="8"/>
  <c r="D18" i="8"/>
  <c r="G18" i="8"/>
  <c r="H18" i="8"/>
  <c r="K18" i="8"/>
  <c r="K41" i="8" s="1"/>
  <c r="L18" i="8"/>
  <c r="M18" i="8"/>
  <c r="N18" i="8"/>
  <c r="O18" i="8"/>
  <c r="P18" i="8"/>
  <c r="C18" i="8"/>
  <c r="P27" i="12"/>
  <c r="Q27" i="12" s="1"/>
  <c r="P28" i="12"/>
  <c r="P29" i="12"/>
  <c r="P30" i="12"/>
  <c r="P31" i="12"/>
  <c r="Q31" i="12" s="1"/>
  <c r="P32" i="12"/>
  <c r="Q32" i="12" s="1"/>
  <c r="P33" i="12"/>
  <c r="P34" i="12"/>
  <c r="P35" i="12"/>
  <c r="Q35" i="12" s="1"/>
  <c r="P36" i="12"/>
  <c r="P37" i="12"/>
  <c r="P38" i="12"/>
  <c r="P39" i="12"/>
  <c r="Q39" i="12" s="1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C60" i="4"/>
  <c r="D60" i="4"/>
  <c r="D40" i="2"/>
  <c r="J40" i="2" s="1"/>
  <c r="E40" i="2"/>
  <c r="D18" i="2"/>
  <c r="E18" i="2"/>
  <c r="C43" i="7"/>
  <c r="E43" i="7"/>
  <c r="I43" i="7"/>
  <c r="K43" i="7"/>
  <c r="M43" i="7"/>
  <c r="C45" i="5"/>
  <c r="E45" i="5"/>
  <c r="G45" i="5"/>
  <c r="H45" i="5"/>
  <c r="I45" i="5"/>
  <c r="J45" i="5"/>
  <c r="F44" i="3"/>
  <c r="F55" i="3"/>
  <c r="D7" i="3"/>
  <c r="D8" i="3"/>
  <c r="D9" i="3"/>
  <c r="D10" i="3"/>
  <c r="D11" i="3"/>
  <c r="D12" i="3"/>
  <c r="D13" i="3"/>
  <c r="D14" i="3"/>
  <c r="D15" i="3"/>
  <c r="I15" i="3" s="1"/>
  <c r="D16" i="3"/>
  <c r="J16" i="3" s="1"/>
  <c r="D17" i="3"/>
  <c r="D19" i="3"/>
  <c r="I19" i="3" s="1"/>
  <c r="D20" i="3"/>
  <c r="D21" i="3"/>
  <c r="J21" i="3" s="1"/>
  <c r="D22" i="3"/>
  <c r="I22" i="3" s="1"/>
  <c r="D23" i="3"/>
  <c r="I23" i="3" s="1"/>
  <c r="D24" i="3"/>
  <c r="D25" i="3"/>
  <c r="D26" i="3"/>
  <c r="D27" i="3"/>
  <c r="D28" i="3"/>
  <c r="D29" i="3"/>
  <c r="D30" i="3"/>
  <c r="D31" i="3"/>
  <c r="I31" i="3" s="1"/>
  <c r="D32" i="3"/>
  <c r="D33" i="3"/>
  <c r="J33" i="3" s="1"/>
  <c r="D34" i="3"/>
  <c r="D35" i="3"/>
  <c r="D36" i="3"/>
  <c r="D37" i="3"/>
  <c r="I37" i="3" s="1"/>
  <c r="D38" i="3"/>
  <c r="D39" i="3"/>
  <c r="D42" i="3"/>
  <c r="D44" i="3"/>
  <c r="D46" i="3"/>
  <c r="D47" i="3"/>
  <c r="D48" i="3"/>
  <c r="J48" i="3" s="1"/>
  <c r="D49" i="3"/>
  <c r="I49" i="3" s="1"/>
  <c r="D50" i="3"/>
  <c r="D51" i="3"/>
  <c r="D52" i="3"/>
  <c r="D53" i="3"/>
  <c r="J53" i="3" s="1"/>
  <c r="D55" i="3"/>
  <c r="D6" i="3"/>
  <c r="D43" i="16"/>
  <c r="C43" i="16"/>
  <c r="D43" i="28"/>
  <c r="E43" i="28"/>
  <c r="F43" i="28"/>
  <c r="C43" i="28"/>
  <c r="F43" i="21"/>
  <c r="G43" i="21"/>
  <c r="H43" i="21"/>
  <c r="M43" i="21"/>
  <c r="N43" i="21"/>
  <c r="E43" i="21"/>
  <c r="P43" i="13"/>
  <c r="O43" i="13"/>
  <c r="K43" i="13"/>
  <c r="L43" i="13" s="1"/>
  <c r="J43" i="13"/>
  <c r="D43" i="9"/>
  <c r="E43" i="9"/>
  <c r="I43" i="9"/>
  <c r="J43" i="9"/>
  <c r="K43" i="9"/>
  <c r="L43" i="9"/>
  <c r="C43" i="9"/>
  <c r="C43" i="8"/>
  <c r="C44" i="1"/>
  <c r="O40" i="19"/>
  <c r="M40" i="19"/>
  <c r="K9" i="5"/>
  <c r="O9" i="7" s="1"/>
  <c r="K10" i="5"/>
  <c r="K11" i="5"/>
  <c r="K12" i="5"/>
  <c r="K13" i="5"/>
  <c r="K14" i="5"/>
  <c r="O14" i="7" s="1"/>
  <c r="K15" i="5"/>
  <c r="K16" i="5"/>
  <c r="K17" i="5"/>
  <c r="K19" i="5"/>
  <c r="G35" i="10"/>
  <c r="G13" i="10"/>
  <c r="G14" i="10"/>
  <c r="C45" i="17"/>
  <c r="D45" i="17"/>
  <c r="J18" i="15"/>
  <c r="J41" i="15" s="1"/>
  <c r="I18" i="15"/>
  <c r="Q50" i="14"/>
  <c r="Q51" i="14"/>
  <c r="Q52" i="14"/>
  <c r="J45" i="11"/>
  <c r="K45" i="11"/>
  <c r="N46" i="6"/>
  <c r="M44" i="6"/>
  <c r="D45" i="6"/>
  <c r="E45" i="6"/>
  <c r="F45" i="6"/>
  <c r="N45" i="6" s="1"/>
  <c r="G45" i="6"/>
  <c r="H45" i="6"/>
  <c r="I45" i="6"/>
  <c r="J45" i="6"/>
  <c r="K45" i="6"/>
  <c r="L45" i="6"/>
  <c r="I40" i="5"/>
  <c r="M22" i="6"/>
  <c r="N22" i="6"/>
  <c r="K22" i="2"/>
  <c r="K23" i="2"/>
  <c r="J23" i="2"/>
  <c r="J25" i="2"/>
  <c r="I45" i="18"/>
  <c r="J45" i="18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O24" i="6"/>
  <c r="O53" i="6"/>
  <c r="G40" i="3"/>
  <c r="G18" i="3"/>
  <c r="E40" i="5"/>
  <c r="E40" i="20" s="1"/>
  <c r="G40" i="5"/>
  <c r="H40" i="5"/>
  <c r="J40" i="5"/>
  <c r="K7" i="21"/>
  <c r="L7" i="21"/>
  <c r="K8" i="21"/>
  <c r="L8" i="21"/>
  <c r="K9" i="21"/>
  <c r="L9" i="21"/>
  <c r="K10" i="21"/>
  <c r="L10" i="21"/>
  <c r="K11" i="21"/>
  <c r="L11" i="21"/>
  <c r="K12" i="21"/>
  <c r="L12" i="21"/>
  <c r="K13" i="21"/>
  <c r="L13" i="21"/>
  <c r="K14" i="21"/>
  <c r="L14" i="21"/>
  <c r="K15" i="21"/>
  <c r="L15" i="21"/>
  <c r="K16" i="21"/>
  <c r="L16" i="21"/>
  <c r="K17" i="21"/>
  <c r="L17" i="21"/>
  <c r="K42" i="21"/>
  <c r="K43" i="21" s="1"/>
  <c r="L42" i="21"/>
  <c r="L43" i="21" s="1"/>
  <c r="K44" i="21"/>
  <c r="L44" i="21"/>
  <c r="K46" i="21"/>
  <c r="L46" i="21"/>
  <c r="K47" i="21"/>
  <c r="L47" i="21"/>
  <c r="K48" i="21"/>
  <c r="L48" i="21"/>
  <c r="K49" i="21"/>
  <c r="L49" i="21"/>
  <c r="K50" i="21"/>
  <c r="L50" i="21"/>
  <c r="K51" i="21"/>
  <c r="L51" i="21"/>
  <c r="K52" i="21"/>
  <c r="L52" i="21"/>
  <c r="K53" i="21"/>
  <c r="L53" i="21"/>
  <c r="L6" i="21"/>
  <c r="K6" i="21"/>
  <c r="C18" i="6"/>
  <c r="D18" i="6"/>
  <c r="E18" i="6"/>
  <c r="F18" i="6"/>
  <c r="G18" i="6"/>
  <c r="H18" i="6"/>
  <c r="I18" i="6"/>
  <c r="J18" i="6"/>
  <c r="K31" i="5"/>
  <c r="K32" i="5"/>
  <c r="L32" i="5"/>
  <c r="E32" i="17" s="1"/>
  <c r="K33" i="5"/>
  <c r="L33" i="5"/>
  <c r="E33" i="17" s="1"/>
  <c r="K34" i="5"/>
  <c r="K35" i="5"/>
  <c r="K36" i="5"/>
  <c r="E36" i="17"/>
  <c r="K37" i="5"/>
  <c r="E37" i="17"/>
  <c r="L30" i="5"/>
  <c r="E30" i="17" s="1"/>
  <c r="P7" i="12"/>
  <c r="Q7" i="12" s="1"/>
  <c r="P8" i="12"/>
  <c r="Q8" i="12" s="1"/>
  <c r="P9" i="12"/>
  <c r="Q9" i="12" s="1"/>
  <c r="P10" i="12"/>
  <c r="Q10" i="12" s="1"/>
  <c r="P11" i="12"/>
  <c r="P12" i="12"/>
  <c r="Q12" i="12" s="1"/>
  <c r="P13" i="12"/>
  <c r="P14" i="12"/>
  <c r="Q14" i="12" s="1"/>
  <c r="P15" i="12"/>
  <c r="Q15" i="12" s="1"/>
  <c r="P16" i="12"/>
  <c r="P17" i="12"/>
  <c r="Q17" i="12" s="1"/>
  <c r="O7" i="12"/>
  <c r="O8" i="12"/>
  <c r="O9" i="12"/>
  <c r="O10" i="12"/>
  <c r="O11" i="12"/>
  <c r="O12" i="12"/>
  <c r="O13" i="12"/>
  <c r="O14" i="12"/>
  <c r="O15" i="12"/>
  <c r="O16" i="12"/>
  <c r="O17" i="12"/>
  <c r="P9" i="15"/>
  <c r="Q9" i="15" s="1"/>
  <c r="P10" i="15"/>
  <c r="Q10" i="15" s="1"/>
  <c r="P7" i="11"/>
  <c r="O7" i="11"/>
  <c r="F7" i="20"/>
  <c r="F8" i="20"/>
  <c r="F9" i="20"/>
  <c r="F10" i="20"/>
  <c r="F11" i="20"/>
  <c r="F12" i="20"/>
  <c r="F13" i="20"/>
  <c r="F14" i="20"/>
  <c r="F15" i="20"/>
  <c r="F16" i="20"/>
  <c r="F17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2" i="20"/>
  <c r="F44" i="20"/>
  <c r="F46" i="20"/>
  <c r="F47" i="20"/>
  <c r="F48" i="20"/>
  <c r="F49" i="20"/>
  <c r="F50" i="20"/>
  <c r="F51" i="20"/>
  <c r="F52" i="20"/>
  <c r="F53" i="20"/>
  <c r="E7" i="20"/>
  <c r="E8" i="20"/>
  <c r="E9" i="20"/>
  <c r="E10" i="20"/>
  <c r="E11" i="20"/>
  <c r="E12" i="20"/>
  <c r="E13" i="20"/>
  <c r="E14" i="20"/>
  <c r="E15" i="20"/>
  <c r="E16" i="20"/>
  <c r="E17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2" i="20"/>
  <c r="E44" i="20"/>
  <c r="E46" i="20"/>
  <c r="E47" i="20"/>
  <c r="E48" i="20"/>
  <c r="E49" i="20"/>
  <c r="E50" i="20"/>
  <c r="E51" i="20"/>
  <c r="E52" i="20"/>
  <c r="E53" i="20"/>
  <c r="D7" i="20"/>
  <c r="D8" i="20"/>
  <c r="D9" i="20"/>
  <c r="D10" i="20"/>
  <c r="D11" i="20"/>
  <c r="D12" i="20"/>
  <c r="D13" i="20"/>
  <c r="D14" i="20"/>
  <c r="D15" i="20"/>
  <c r="D16" i="20"/>
  <c r="D17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2" i="20"/>
  <c r="D44" i="20"/>
  <c r="D46" i="20"/>
  <c r="D47" i="20"/>
  <c r="D48" i="20"/>
  <c r="D49" i="20"/>
  <c r="D50" i="20"/>
  <c r="D51" i="20"/>
  <c r="D52" i="20"/>
  <c r="D53" i="20"/>
  <c r="C7" i="20"/>
  <c r="C8" i="20"/>
  <c r="C9" i="20"/>
  <c r="C10" i="20"/>
  <c r="C11" i="20"/>
  <c r="C12" i="20"/>
  <c r="C13" i="20"/>
  <c r="C14" i="20"/>
  <c r="C15" i="20"/>
  <c r="C16" i="20"/>
  <c r="C17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2" i="20"/>
  <c r="C44" i="20"/>
  <c r="C46" i="20"/>
  <c r="C47" i="20"/>
  <c r="C48" i="20"/>
  <c r="C49" i="20"/>
  <c r="C50" i="20"/>
  <c r="C51" i="20"/>
  <c r="C52" i="20"/>
  <c r="C53" i="20"/>
  <c r="G54" i="3"/>
  <c r="G43" i="3"/>
  <c r="D56" i="2"/>
  <c r="E56" i="2"/>
  <c r="D54" i="2"/>
  <c r="E54" i="2"/>
  <c r="D45" i="2"/>
  <c r="E45" i="2"/>
  <c r="F45" i="2"/>
  <c r="G45" i="2"/>
  <c r="H45" i="2"/>
  <c r="D43" i="2"/>
  <c r="E43" i="2"/>
  <c r="L8" i="5"/>
  <c r="P8" i="7" s="1"/>
  <c r="K9" i="18"/>
  <c r="L12" i="5"/>
  <c r="E12" i="17" s="1"/>
  <c r="L14" i="5"/>
  <c r="E14" i="17" s="1"/>
  <c r="N21" i="6"/>
  <c r="L21" i="5"/>
  <c r="M21" i="5" s="1"/>
  <c r="L22" i="5"/>
  <c r="M22" i="5" s="1"/>
  <c r="N24" i="6"/>
  <c r="L24" i="5"/>
  <c r="N25" i="6"/>
  <c r="H25" i="17" s="1"/>
  <c r="L25" i="5"/>
  <c r="K27" i="18"/>
  <c r="N30" i="6"/>
  <c r="N32" i="6"/>
  <c r="P32" i="7" s="1"/>
  <c r="N33" i="6"/>
  <c r="K34" i="18"/>
  <c r="K35" i="18"/>
  <c r="N38" i="6"/>
  <c r="L38" i="5"/>
  <c r="K42" i="18"/>
  <c r="N47" i="6"/>
  <c r="L47" i="5"/>
  <c r="N53" i="6"/>
  <c r="L53" i="5"/>
  <c r="P53" i="7" s="1"/>
  <c r="Q53" i="7" s="1"/>
  <c r="M7" i="9"/>
  <c r="M8" i="9"/>
  <c r="M9" i="9"/>
  <c r="M10" i="9"/>
  <c r="M11" i="9"/>
  <c r="M12" i="9"/>
  <c r="M13" i="9"/>
  <c r="M14" i="9"/>
  <c r="M15" i="9"/>
  <c r="M16" i="9"/>
  <c r="M17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2" i="9"/>
  <c r="M43" i="9" s="1"/>
  <c r="M44" i="9"/>
  <c r="M46" i="9"/>
  <c r="M47" i="9"/>
  <c r="M48" i="9"/>
  <c r="M49" i="9"/>
  <c r="M50" i="9"/>
  <c r="M51" i="9"/>
  <c r="M52" i="9"/>
  <c r="M53" i="9"/>
  <c r="D13" i="16"/>
  <c r="D14" i="16"/>
  <c r="D15" i="16"/>
  <c r="C13" i="16"/>
  <c r="C14" i="16"/>
  <c r="M32" i="6"/>
  <c r="O32" i="7" s="1"/>
  <c r="L6" i="5"/>
  <c r="E6" i="17" s="1"/>
  <c r="AO18" i="19"/>
  <c r="AN18" i="19"/>
  <c r="AM18" i="19"/>
  <c r="AL18" i="19"/>
  <c r="AJ18" i="19"/>
  <c r="AI18" i="19"/>
  <c r="AH18" i="19"/>
  <c r="AG18" i="19"/>
  <c r="AE18" i="19"/>
  <c r="AD18" i="19"/>
  <c r="AC18" i="19"/>
  <c r="AB18" i="19"/>
  <c r="AE55" i="19"/>
  <c r="AD55" i="19"/>
  <c r="AC55" i="19"/>
  <c r="AB55" i="19"/>
  <c r="AO55" i="19"/>
  <c r="AN55" i="19"/>
  <c r="AM55" i="19"/>
  <c r="AL55" i="19"/>
  <c r="AJ55" i="19"/>
  <c r="AI55" i="19"/>
  <c r="AH55" i="19"/>
  <c r="AG55" i="19"/>
  <c r="AP7" i="19"/>
  <c r="AP8" i="19"/>
  <c r="AP9" i="19"/>
  <c r="AP10" i="19"/>
  <c r="AP11" i="19"/>
  <c r="AP12" i="19"/>
  <c r="AP13" i="19"/>
  <c r="AP14" i="19"/>
  <c r="AP15" i="19"/>
  <c r="AP16" i="19"/>
  <c r="AP17" i="19"/>
  <c r="AP19" i="19"/>
  <c r="AP20" i="19"/>
  <c r="AP21" i="19"/>
  <c r="AP22" i="19"/>
  <c r="AP23" i="19"/>
  <c r="AP24" i="19"/>
  <c r="AP25" i="19"/>
  <c r="AP26" i="19"/>
  <c r="AP27" i="19"/>
  <c r="AP28" i="19"/>
  <c r="AP29" i="19"/>
  <c r="AP30" i="19"/>
  <c r="AP31" i="19"/>
  <c r="AP32" i="19"/>
  <c r="AP33" i="19"/>
  <c r="AP34" i="19"/>
  <c r="AP35" i="19"/>
  <c r="AP36" i="19"/>
  <c r="AP37" i="19"/>
  <c r="AP38" i="19"/>
  <c r="AP39" i="19"/>
  <c r="AP40" i="19"/>
  <c r="AP41" i="19"/>
  <c r="AP42" i="19"/>
  <c r="AP43" i="19"/>
  <c r="AP44" i="19"/>
  <c r="AP45" i="19"/>
  <c r="AP46" i="19"/>
  <c r="AP47" i="19"/>
  <c r="AP48" i="19"/>
  <c r="AP49" i="19"/>
  <c r="AP50" i="19"/>
  <c r="AP51" i="19"/>
  <c r="AP52" i="19"/>
  <c r="AP53" i="19"/>
  <c r="AP54" i="19"/>
  <c r="AP56" i="19"/>
  <c r="AK7" i="19"/>
  <c r="AK8" i="19"/>
  <c r="AK9" i="19"/>
  <c r="AK10" i="19"/>
  <c r="AK11" i="19"/>
  <c r="AK12" i="19"/>
  <c r="AK13" i="19"/>
  <c r="AK14" i="19"/>
  <c r="AK15" i="19"/>
  <c r="AK16" i="19"/>
  <c r="AK17" i="19"/>
  <c r="AK19" i="19"/>
  <c r="AK20" i="19"/>
  <c r="AK21" i="19"/>
  <c r="AK22" i="19"/>
  <c r="AK23" i="19"/>
  <c r="AK24" i="19"/>
  <c r="AK25" i="19"/>
  <c r="AK26" i="19"/>
  <c r="AK27" i="19"/>
  <c r="AK28" i="19"/>
  <c r="AK29" i="19"/>
  <c r="AK30" i="19"/>
  <c r="AK31" i="19"/>
  <c r="AK32" i="19"/>
  <c r="AK33" i="19"/>
  <c r="AK34" i="19"/>
  <c r="AK35" i="19"/>
  <c r="AK36" i="19"/>
  <c r="AK37" i="19"/>
  <c r="AK38" i="19"/>
  <c r="AK39" i="19"/>
  <c r="AK40" i="19"/>
  <c r="AK41" i="19"/>
  <c r="AK42" i="19"/>
  <c r="AK43" i="19"/>
  <c r="AK44" i="19"/>
  <c r="AK45" i="19"/>
  <c r="AK46" i="19"/>
  <c r="AK47" i="19"/>
  <c r="AK48" i="19"/>
  <c r="AK49" i="19"/>
  <c r="AK50" i="19"/>
  <c r="AK51" i="19"/>
  <c r="AK52" i="19"/>
  <c r="AK53" i="19"/>
  <c r="AK54" i="19"/>
  <c r="AK56" i="19"/>
  <c r="AF19" i="19"/>
  <c r="AF20" i="19"/>
  <c r="AF21" i="19"/>
  <c r="AF22" i="19"/>
  <c r="AF23" i="19"/>
  <c r="AF24" i="19"/>
  <c r="AF25" i="19"/>
  <c r="AF26" i="19"/>
  <c r="AF27" i="19"/>
  <c r="AF28" i="19"/>
  <c r="AF29" i="19"/>
  <c r="AF30" i="19"/>
  <c r="AF31" i="19"/>
  <c r="AF32" i="19"/>
  <c r="AF33" i="19"/>
  <c r="AF34" i="19"/>
  <c r="AF35" i="19"/>
  <c r="AF36" i="19"/>
  <c r="AF37" i="19"/>
  <c r="AF38" i="19"/>
  <c r="AF39" i="19"/>
  <c r="AF40" i="19"/>
  <c r="AF41" i="19"/>
  <c r="AF42" i="19"/>
  <c r="AF43" i="19"/>
  <c r="AF44" i="19"/>
  <c r="AF45" i="19"/>
  <c r="AF46" i="19"/>
  <c r="AF47" i="19"/>
  <c r="AF48" i="19"/>
  <c r="AF49" i="19"/>
  <c r="AF50" i="19"/>
  <c r="AF51" i="19"/>
  <c r="AF52" i="19"/>
  <c r="AF53" i="19"/>
  <c r="AF54" i="19"/>
  <c r="AK6" i="19"/>
  <c r="AP6" i="19"/>
  <c r="O44" i="24"/>
  <c r="P44" i="24"/>
  <c r="D54" i="24"/>
  <c r="E54" i="24"/>
  <c r="F54" i="24"/>
  <c r="G54" i="24"/>
  <c r="H54" i="24"/>
  <c r="I54" i="24"/>
  <c r="J54" i="24"/>
  <c r="K54" i="24"/>
  <c r="L54" i="24"/>
  <c r="M54" i="24"/>
  <c r="N54" i="24"/>
  <c r="D39" i="16"/>
  <c r="D44" i="16"/>
  <c r="D46" i="16"/>
  <c r="D47" i="16"/>
  <c r="D48" i="16"/>
  <c r="D49" i="16"/>
  <c r="D50" i="16"/>
  <c r="D51" i="16"/>
  <c r="D52" i="16"/>
  <c r="D53" i="16"/>
  <c r="C39" i="16"/>
  <c r="C46" i="16"/>
  <c r="C47" i="16"/>
  <c r="C48" i="16"/>
  <c r="C49" i="16"/>
  <c r="C50" i="16"/>
  <c r="C51" i="16"/>
  <c r="C52" i="16"/>
  <c r="C53" i="16"/>
  <c r="N28" i="17"/>
  <c r="N29" i="17"/>
  <c r="N30" i="17"/>
  <c r="N31" i="17"/>
  <c r="N32" i="17"/>
  <c r="N33" i="17"/>
  <c r="N34" i="17"/>
  <c r="N36" i="17"/>
  <c r="N37" i="17"/>
  <c r="N38" i="17"/>
  <c r="N39" i="17"/>
  <c r="K28" i="17"/>
  <c r="K31" i="17"/>
  <c r="K32" i="17"/>
  <c r="K37" i="17"/>
  <c r="K39" i="17"/>
  <c r="D18" i="9"/>
  <c r="E18" i="9"/>
  <c r="I18" i="9"/>
  <c r="J18" i="9"/>
  <c r="K18" i="9"/>
  <c r="L42" i="11"/>
  <c r="E18" i="10"/>
  <c r="F18" i="10"/>
  <c r="E54" i="20"/>
  <c r="K54" i="21"/>
  <c r="L54" i="21"/>
  <c r="D54" i="28"/>
  <c r="E54" i="28"/>
  <c r="F54" i="28"/>
  <c r="C54" i="24"/>
  <c r="D54" i="22"/>
  <c r="E54" i="22"/>
  <c r="G54" i="22"/>
  <c r="H54" i="22"/>
  <c r="I54" i="22"/>
  <c r="J54" i="22"/>
  <c r="C54" i="22"/>
  <c r="N54" i="21"/>
  <c r="F54" i="21"/>
  <c r="G54" i="21"/>
  <c r="H54" i="21"/>
  <c r="M54" i="21"/>
  <c r="E54" i="21"/>
  <c r="D54" i="18"/>
  <c r="E54" i="18"/>
  <c r="F54" i="18"/>
  <c r="G54" i="18"/>
  <c r="H54" i="18"/>
  <c r="I54" i="18"/>
  <c r="J54" i="18"/>
  <c r="C54" i="18"/>
  <c r="P54" i="17"/>
  <c r="O54" i="17"/>
  <c r="M54" i="17"/>
  <c r="N54" i="17" s="1"/>
  <c r="L54" i="17"/>
  <c r="J54" i="17"/>
  <c r="I54" i="17"/>
  <c r="G54" i="17"/>
  <c r="F54" i="17"/>
  <c r="D54" i="17"/>
  <c r="C54" i="17"/>
  <c r="E54" i="15"/>
  <c r="F54" i="15"/>
  <c r="G54" i="15"/>
  <c r="H54" i="15"/>
  <c r="I54" i="15"/>
  <c r="J54" i="15"/>
  <c r="K54" i="15"/>
  <c r="L54" i="15"/>
  <c r="M54" i="15"/>
  <c r="N54" i="15"/>
  <c r="P54" i="14"/>
  <c r="O54" i="14"/>
  <c r="K54" i="14"/>
  <c r="J54" i="14"/>
  <c r="E54" i="14"/>
  <c r="F54" i="14"/>
  <c r="G54" i="14" s="1"/>
  <c r="E45" i="15"/>
  <c r="F45" i="15"/>
  <c r="G45" i="15"/>
  <c r="H45" i="15"/>
  <c r="I45" i="15"/>
  <c r="J45" i="15"/>
  <c r="K45" i="15"/>
  <c r="L45" i="15"/>
  <c r="M45" i="15"/>
  <c r="N45" i="15"/>
  <c r="K54" i="13"/>
  <c r="J54" i="13"/>
  <c r="K45" i="13"/>
  <c r="J45" i="13"/>
  <c r="K40" i="13"/>
  <c r="J40" i="13"/>
  <c r="J41" i="13" s="1"/>
  <c r="K18" i="13"/>
  <c r="L18" i="13" s="1"/>
  <c r="J18" i="13"/>
  <c r="E18" i="13"/>
  <c r="E41" i="13" s="1"/>
  <c r="F18" i="13"/>
  <c r="F41" i="13" s="1"/>
  <c r="E54" i="13"/>
  <c r="F54" i="13"/>
  <c r="N50" i="11"/>
  <c r="N51" i="11"/>
  <c r="R51" i="14" s="1"/>
  <c r="N52" i="11"/>
  <c r="R52" i="14" s="1"/>
  <c r="N53" i="11"/>
  <c r="R53" i="14" s="1"/>
  <c r="C44" i="16"/>
  <c r="D40" i="9"/>
  <c r="E40" i="9"/>
  <c r="I40" i="9"/>
  <c r="J40" i="9"/>
  <c r="K40" i="9"/>
  <c r="C40" i="9"/>
  <c r="N40" i="7"/>
  <c r="K18" i="6"/>
  <c r="L18" i="6"/>
  <c r="E18" i="5"/>
  <c r="E18" i="20" s="1"/>
  <c r="G18" i="5"/>
  <c r="H18" i="5"/>
  <c r="I18" i="5"/>
  <c r="J18" i="5"/>
  <c r="K20" i="5"/>
  <c r="E20" i="17"/>
  <c r="K21" i="5"/>
  <c r="O21" i="7" s="1"/>
  <c r="E21" i="16" s="1"/>
  <c r="K22" i="5"/>
  <c r="E22" i="17"/>
  <c r="K23" i="5"/>
  <c r="L23" i="5"/>
  <c r="E23" i="17" s="1"/>
  <c r="K24" i="5"/>
  <c r="K25" i="5"/>
  <c r="E25" i="17"/>
  <c r="K26" i="5"/>
  <c r="O26" i="7" s="1"/>
  <c r="E26" i="17"/>
  <c r="K27" i="5"/>
  <c r="E27" i="17"/>
  <c r="K28" i="5"/>
  <c r="O28" i="7" s="1"/>
  <c r="E28" i="16" s="1"/>
  <c r="K29" i="5"/>
  <c r="K30" i="5"/>
  <c r="K38" i="5"/>
  <c r="E38" i="17"/>
  <c r="K39" i="5"/>
  <c r="E39" i="17"/>
  <c r="K42" i="5"/>
  <c r="K44" i="5"/>
  <c r="L44" i="5"/>
  <c r="E44" i="17" s="1"/>
  <c r="K46" i="5"/>
  <c r="L46" i="5"/>
  <c r="E46" i="17" s="1"/>
  <c r="K47" i="5"/>
  <c r="K48" i="5"/>
  <c r="K49" i="5"/>
  <c r="K50" i="5"/>
  <c r="K51" i="5"/>
  <c r="K52" i="5"/>
  <c r="L52" i="5"/>
  <c r="E52" i="17" s="1"/>
  <c r="K53" i="5"/>
  <c r="E53" i="17"/>
  <c r="C54" i="8"/>
  <c r="C45" i="8"/>
  <c r="F6" i="20"/>
  <c r="D6" i="20"/>
  <c r="E43" i="11"/>
  <c r="F43" i="11"/>
  <c r="O6" i="12"/>
  <c r="P6" i="12"/>
  <c r="Q6" i="12" s="1"/>
  <c r="O19" i="12"/>
  <c r="P19" i="12"/>
  <c r="Q19" i="12" s="1"/>
  <c r="O20" i="12"/>
  <c r="P20" i="12"/>
  <c r="Q20" i="12" s="1"/>
  <c r="O21" i="12"/>
  <c r="P21" i="12"/>
  <c r="O22" i="12"/>
  <c r="P22" i="12"/>
  <c r="Q22" i="12" s="1"/>
  <c r="O23" i="12"/>
  <c r="P23" i="12"/>
  <c r="O24" i="12"/>
  <c r="P24" i="12"/>
  <c r="O25" i="12"/>
  <c r="P25" i="12"/>
  <c r="Q25" i="12" s="1"/>
  <c r="O26" i="12"/>
  <c r="P26" i="12"/>
  <c r="Q26" i="12" s="1"/>
  <c r="Q30" i="12"/>
  <c r="Q34" i="12"/>
  <c r="O42" i="12"/>
  <c r="P42" i="12"/>
  <c r="P43" i="12" s="1"/>
  <c r="Q43" i="12" s="1"/>
  <c r="F45" i="21"/>
  <c r="G45" i="21"/>
  <c r="H45" i="21"/>
  <c r="M45" i="21"/>
  <c r="N45" i="21"/>
  <c r="D7" i="16"/>
  <c r="D8" i="16"/>
  <c r="D9" i="16"/>
  <c r="D10" i="16"/>
  <c r="D11" i="16"/>
  <c r="D12" i="16"/>
  <c r="D16" i="16"/>
  <c r="D17" i="16"/>
  <c r="D19" i="16"/>
  <c r="D20" i="16"/>
  <c r="D21" i="16"/>
  <c r="D22" i="16"/>
  <c r="D23" i="16"/>
  <c r="D24" i="16"/>
  <c r="D25" i="16"/>
  <c r="D29" i="16"/>
  <c r="D30" i="16"/>
  <c r="D31" i="16"/>
  <c r="D32" i="16"/>
  <c r="D33" i="16"/>
  <c r="D34" i="16"/>
  <c r="D35" i="16"/>
  <c r="D36" i="16"/>
  <c r="D37" i="16"/>
  <c r="D38" i="16"/>
  <c r="C7" i="16"/>
  <c r="C8" i="16"/>
  <c r="C9" i="16"/>
  <c r="C10" i="16"/>
  <c r="C11" i="16"/>
  <c r="C12" i="16"/>
  <c r="C15" i="16"/>
  <c r="C16" i="16"/>
  <c r="C17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F43" i="15"/>
  <c r="G43" i="15"/>
  <c r="H43" i="15"/>
  <c r="I43" i="15"/>
  <c r="J43" i="15"/>
  <c r="K43" i="15"/>
  <c r="L43" i="15"/>
  <c r="M43" i="15"/>
  <c r="N43" i="15"/>
  <c r="D40" i="7"/>
  <c r="E40" i="7"/>
  <c r="K40" i="21" s="1"/>
  <c r="I40" i="7"/>
  <c r="J40" i="7"/>
  <c r="S40" i="7" s="1"/>
  <c r="K40" i="7"/>
  <c r="L40" i="7"/>
  <c r="M40" i="7"/>
  <c r="G56" i="3"/>
  <c r="N52" i="6"/>
  <c r="H52" i="17" s="1"/>
  <c r="M53" i="6"/>
  <c r="E40" i="11"/>
  <c r="F40" i="11"/>
  <c r="L18" i="17"/>
  <c r="M18" i="17"/>
  <c r="E40" i="15"/>
  <c r="F40" i="15"/>
  <c r="G40" i="15"/>
  <c r="H40" i="15"/>
  <c r="K40" i="15"/>
  <c r="L40" i="15"/>
  <c r="M40" i="15"/>
  <c r="N40" i="15"/>
  <c r="D18" i="18"/>
  <c r="E18" i="18"/>
  <c r="F18" i="18"/>
  <c r="G18" i="18"/>
  <c r="H18" i="18"/>
  <c r="I18" i="18"/>
  <c r="J18" i="18"/>
  <c r="D40" i="18"/>
  <c r="E40" i="18"/>
  <c r="F40" i="18"/>
  <c r="G40" i="18"/>
  <c r="H40" i="18"/>
  <c r="I40" i="18"/>
  <c r="J40" i="18"/>
  <c r="P18" i="17"/>
  <c r="O18" i="17"/>
  <c r="P40" i="17"/>
  <c r="O40" i="17"/>
  <c r="O41" i="17" s="1"/>
  <c r="J18" i="17"/>
  <c r="I18" i="17"/>
  <c r="P43" i="17"/>
  <c r="O43" i="17"/>
  <c r="M43" i="17"/>
  <c r="N43" i="17" s="1"/>
  <c r="L43" i="17"/>
  <c r="J43" i="17"/>
  <c r="K43" i="17" s="1"/>
  <c r="I43" i="17"/>
  <c r="G43" i="17"/>
  <c r="F43" i="17"/>
  <c r="M40" i="17"/>
  <c r="M41" i="17" s="1"/>
  <c r="L40" i="17"/>
  <c r="J40" i="17"/>
  <c r="K40" i="17" s="1"/>
  <c r="I40" i="17"/>
  <c r="G40" i="17"/>
  <c r="F40" i="17"/>
  <c r="F41" i="17" s="1"/>
  <c r="F55" i="17" s="1"/>
  <c r="M45" i="17"/>
  <c r="L45" i="17"/>
  <c r="J45" i="17"/>
  <c r="I45" i="17"/>
  <c r="G45" i="17"/>
  <c r="F45" i="17"/>
  <c r="G18" i="17"/>
  <c r="F18" i="17"/>
  <c r="O44" i="15"/>
  <c r="O45" i="15" s="1"/>
  <c r="M47" i="6"/>
  <c r="H47" i="17"/>
  <c r="M48" i="6"/>
  <c r="M49" i="6"/>
  <c r="H49" i="17"/>
  <c r="M50" i="6"/>
  <c r="H50" i="17"/>
  <c r="M51" i="6"/>
  <c r="M52" i="6"/>
  <c r="M42" i="6"/>
  <c r="M20" i="6"/>
  <c r="H20" i="17"/>
  <c r="M21" i="6"/>
  <c r="M23" i="6"/>
  <c r="N23" i="6"/>
  <c r="H23" i="17" s="1"/>
  <c r="M24" i="6"/>
  <c r="O24" i="7" s="1"/>
  <c r="M25" i="6"/>
  <c r="M26" i="6"/>
  <c r="M27" i="6"/>
  <c r="M28" i="6"/>
  <c r="M29" i="6"/>
  <c r="O29" i="7" s="1"/>
  <c r="M30" i="6"/>
  <c r="M31" i="6"/>
  <c r="M33" i="6"/>
  <c r="M34" i="6"/>
  <c r="M35" i="6"/>
  <c r="M36" i="6"/>
  <c r="O36" i="7" s="1"/>
  <c r="M37" i="6"/>
  <c r="M38" i="6"/>
  <c r="M39" i="6"/>
  <c r="O39" i="7" s="1"/>
  <c r="E39" i="16" s="1"/>
  <c r="I40" i="6"/>
  <c r="I41" i="6" s="1"/>
  <c r="J40" i="6"/>
  <c r="I43" i="6"/>
  <c r="D40" i="6"/>
  <c r="D41" i="6" s="1"/>
  <c r="E40" i="6"/>
  <c r="F40" i="6"/>
  <c r="G40" i="6"/>
  <c r="H40" i="6"/>
  <c r="K40" i="6"/>
  <c r="L40" i="6"/>
  <c r="L41" i="6" s="1"/>
  <c r="L55" i="6" s="1"/>
  <c r="H46" i="17"/>
  <c r="E6" i="20"/>
  <c r="D6" i="16"/>
  <c r="C6" i="16"/>
  <c r="P45" i="17"/>
  <c r="O45" i="17"/>
  <c r="N7" i="17"/>
  <c r="N8" i="17"/>
  <c r="N9" i="17"/>
  <c r="N10" i="17"/>
  <c r="N11" i="17"/>
  <c r="N12" i="17"/>
  <c r="N13" i="17"/>
  <c r="N14" i="17"/>
  <c r="N15" i="17"/>
  <c r="N16" i="17"/>
  <c r="N17" i="17"/>
  <c r="N19" i="17"/>
  <c r="N20" i="17"/>
  <c r="N21" i="17"/>
  <c r="N23" i="17"/>
  <c r="N25" i="17"/>
  <c r="N26" i="17"/>
  <c r="N27" i="17"/>
  <c r="N42" i="17"/>
  <c r="N44" i="17"/>
  <c r="N46" i="17"/>
  <c r="N47" i="17"/>
  <c r="N48" i="17"/>
  <c r="N49" i="17"/>
  <c r="N50" i="17"/>
  <c r="N51" i="17"/>
  <c r="N52" i="17"/>
  <c r="N53" i="17"/>
  <c r="N6" i="17"/>
  <c r="K7" i="17"/>
  <c r="K8" i="17"/>
  <c r="K9" i="17"/>
  <c r="K10" i="17"/>
  <c r="K11" i="17"/>
  <c r="K12" i="17"/>
  <c r="K13" i="17"/>
  <c r="K14" i="17"/>
  <c r="K15" i="17"/>
  <c r="K16" i="17"/>
  <c r="K17" i="17"/>
  <c r="K19" i="17"/>
  <c r="K25" i="17"/>
  <c r="K26" i="17"/>
  <c r="K27" i="17"/>
  <c r="K42" i="17"/>
  <c r="K44" i="17"/>
  <c r="K48" i="17"/>
  <c r="K50" i="17"/>
  <c r="K6" i="17"/>
  <c r="D45" i="18"/>
  <c r="E45" i="18"/>
  <c r="F45" i="18"/>
  <c r="D43" i="18"/>
  <c r="E43" i="18"/>
  <c r="F43" i="18"/>
  <c r="I43" i="18"/>
  <c r="J43" i="18"/>
  <c r="G45" i="18"/>
  <c r="H45" i="18"/>
  <c r="C18" i="18"/>
  <c r="C40" i="18"/>
  <c r="C43" i="18"/>
  <c r="C45" i="18"/>
  <c r="G43" i="18"/>
  <c r="H43" i="18"/>
  <c r="K50" i="2"/>
  <c r="K51" i="2"/>
  <c r="J50" i="2"/>
  <c r="D54" i="27"/>
  <c r="E54" i="27"/>
  <c r="F54" i="27"/>
  <c r="D45" i="27"/>
  <c r="E45" i="27"/>
  <c r="F45" i="27"/>
  <c r="D43" i="27"/>
  <c r="E43" i="27"/>
  <c r="F43" i="27"/>
  <c r="D40" i="27"/>
  <c r="E40" i="27"/>
  <c r="F40" i="27"/>
  <c r="F18" i="27"/>
  <c r="F41" i="27" s="1"/>
  <c r="D18" i="27"/>
  <c r="E18" i="27"/>
  <c r="Q50" i="13"/>
  <c r="P50" i="15"/>
  <c r="P51" i="15"/>
  <c r="Q51" i="15" s="1"/>
  <c r="P52" i="15"/>
  <c r="P53" i="15"/>
  <c r="Q53" i="15" s="1"/>
  <c r="O50" i="15"/>
  <c r="O51" i="15"/>
  <c r="O52" i="15"/>
  <c r="O53" i="15"/>
  <c r="P47" i="12"/>
  <c r="Q47" i="12" s="1"/>
  <c r="P48" i="12"/>
  <c r="Q48" i="12" s="1"/>
  <c r="P49" i="12"/>
  <c r="P50" i="12"/>
  <c r="P51" i="12"/>
  <c r="Q51" i="12" s="1"/>
  <c r="P52" i="12"/>
  <c r="P53" i="12"/>
  <c r="Q53" i="12" s="1"/>
  <c r="O47" i="12"/>
  <c r="O48" i="12"/>
  <c r="O49" i="12"/>
  <c r="O50" i="12"/>
  <c r="O51" i="12"/>
  <c r="O52" i="12"/>
  <c r="S52" i="14" s="1"/>
  <c r="O53" i="12"/>
  <c r="J54" i="11"/>
  <c r="K54" i="11"/>
  <c r="L54" i="11" s="1"/>
  <c r="E54" i="11"/>
  <c r="F54" i="11"/>
  <c r="E45" i="11"/>
  <c r="F45" i="11"/>
  <c r="P50" i="11"/>
  <c r="T50" i="14" s="1"/>
  <c r="P51" i="11"/>
  <c r="P52" i="11"/>
  <c r="Q52" i="11" s="1"/>
  <c r="P53" i="11"/>
  <c r="T53" i="14" s="1"/>
  <c r="O49" i="11"/>
  <c r="O50" i="11"/>
  <c r="O51" i="11"/>
  <c r="O52" i="11"/>
  <c r="L50" i="11"/>
  <c r="L51" i="11"/>
  <c r="L52" i="11"/>
  <c r="L53" i="11"/>
  <c r="P8" i="11"/>
  <c r="P9" i="11"/>
  <c r="P10" i="11"/>
  <c r="P11" i="11"/>
  <c r="T11" i="14" s="1"/>
  <c r="P12" i="11"/>
  <c r="P13" i="11"/>
  <c r="P14" i="11"/>
  <c r="T14" i="14" s="1"/>
  <c r="P15" i="11"/>
  <c r="P16" i="11"/>
  <c r="T16" i="14" s="1"/>
  <c r="P17" i="11"/>
  <c r="T17" i="14" s="1"/>
  <c r="O8" i="11"/>
  <c r="S8" i="14" s="1"/>
  <c r="O9" i="11"/>
  <c r="S9" i="14" s="1"/>
  <c r="O10" i="11"/>
  <c r="S10" i="14" s="1"/>
  <c r="O11" i="11"/>
  <c r="S11" i="14" s="1"/>
  <c r="O12" i="11"/>
  <c r="O13" i="11"/>
  <c r="S13" i="14" s="1"/>
  <c r="O14" i="11"/>
  <c r="S14" i="14" s="1"/>
  <c r="O15" i="11"/>
  <c r="O16" i="11"/>
  <c r="S16" i="14" s="1"/>
  <c r="O17" i="11"/>
  <c r="L39" i="11"/>
  <c r="G50" i="10"/>
  <c r="G51" i="10"/>
  <c r="G52" i="10"/>
  <c r="G53" i="10"/>
  <c r="E54" i="10"/>
  <c r="F54" i="10"/>
  <c r="G54" i="10" s="1"/>
  <c r="D45" i="9"/>
  <c r="E45" i="9"/>
  <c r="I45" i="9"/>
  <c r="J45" i="9"/>
  <c r="K45" i="9"/>
  <c r="K50" i="18"/>
  <c r="K53" i="18"/>
  <c r="D45" i="7"/>
  <c r="E45" i="7"/>
  <c r="K45" i="21" s="1"/>
  <c r="L45" i="21"/>
  <c r="I45" i="7"/>
  <c r="J45" i="7"/>
  <c r="S45" i="7" s="1"/>
  <c r="K45" i="7"/>
  <c r="L45" i="7"/>
  <c r="M45" i="7"/>
  <c r="N45" i="7"/>
  <c r="E43" i="5"/>
  <c r="E43" i="20" s="1"/>
  <c r="G43" i="5"/>
  <c r="I43" i="5"/>
  <c r="K7" i="5"/>
  <c r="E7" i="17"/>
  <c r="K8" i="5"/>
  <c r="O8" i="7" s="1"/>
  <c r="E8" i="16" s="1"/>
  <c r="E11" i="17"/>
  <c r="L13" i="5"/>
  <c r="E13" i="17" s="1"/>
  <c r="L16" i="5"/>
  <c r="E16" i="17" s="1"/>
  <c r="E17" i="17"/>
  <c r="C54" i="5"/>
  <c r="H6" i="3"/>
  <c r="J23" i="3"/>
  <c r="O31" i="6"/>
  <c r="C55" i="1"/>
  <c r="C6" i="20"/>
  <c r="C18" i="19"/>
  <c r="F7" i="1"/>
  <c r="D40" i="22"/>
  <c r="E40" i="22"/>
  <c r="F40" i="22"/>
  <c r="G40" i="22"/>
  <c r="H40" i="22"/>
  <c r="I40" i="22"/>
  <c r="J40" i="22"/>
  <c r="J41" i="22" s="1"/>
  <c r="C40" i="22"/>
  <c r="F40" i="21"/>
  <c r="G40" i="21"/>
  <c r="H40" i="21"/>
  <c r="M40" i="21"/>
  <c r="N40" i="21"/>
  <c r="E40" i="21"/>
  <c r="O54" i="13"/>
  <c r="P54" i="13"/>
  <c r="O40" i="13"/>
  <c r="O41" i="13" s="1"/>
  <c r="P40" i="13"/>
  <c r="P18" i="13"/>
  <c r="Q18" i="13" s="1"/>
  <c r="O18" i="13"/>
  <c r="P40" i="14"/>
  <c r="O40" i="14"/>
  <c r="K40" i="14"/>
  <c r="L40" i="14" s="1"/>
  <c r="J40" i="14"/>
  <c r="E40" i="14"/>
  <c r="F40" i="14"/>
  <c r="O44" i="12"/>
  <c r="O46" i="12"/>
  <c r="G42" i="11"/>
  <c r="J40" i="11"/>
  <c r="K40" i="11"/>
  <c r="L40" i="11" s="1"/>
  <c r="G7" i="11"/>
  <c r="G8" i="11"/>
  <c r="G9" i="11"/>
  <c r="G10" i="11"/>
  <c r="G11" i="11"/>
  <c r="G12" i="11"/>
  <c r="G13" i="11"/>
  <c r="G14" i="11"/>
  <c r="G15" i="11"/>
  <c r="G16" i="11"/>
  <c r="G17" i="11"/>
  <c r="G19" i="11"/>
  <c r="G20" i="11"/>
  <c r="G23" i="11"/>
  <c r="G25" i="11"/>
  <c r="G26" i="11"/>
  <c r="G27" i="11"/>
  <c r="G28" i="11"/>
  <c r="G29" i="11"/>
  <c r="G30" i="11"/>
  <c r="G34" i="11"/>
  <c r="G36" i="11"/>
  <c r="G39" i="11"/>
  <c r="G44" i="11"/>
  <c r="G45" i="11" s="1"/>
  <c r="G46" i="11"/>
  <c r="G47" i="11"/>
  <c r="G48" i="11"/>
  <c r="G49" i="11"/>
  <c r="G51" i="11"/>
  <c r="G53" i="11"/>
  <c r="K54" i="10"/>
  <c r="L54" i="10" s="1"/>
  <c r="J54" i="10"/>
  <c r="C54" i="20" s="1"/>
  <c r="M55" i="11"/>
  <c r="K40" i="10"/>
  <c r="D40" i="20" s="1"/>
  <c r="J40" i="10"/>
  <c r="C40" i="20" s="1"/>
  <c r="E40" i="10"/>
  <c r="F40" i="10"/>
  <c r="G40" i="10" s="1"/>
  <c r="Q52" i="13"/>
  <c r="L53" i="10"/>
  <c r="P7" i="15"/>
  <c r="Q7" i="15" s="1"/>
  <c r="P8" i="15"/>
  <c r="Q8" i="15" s="1"/>
  <c r="P11" i="15"/>
  <c r="Q11" i="15" s="1"/>
  <c r="P12" i="15"/>
  <c r="Q12" i="15" s="1"/>
  <c r="P13" i="15"/>
  <c r="Q13" i="15" s="1"/>
  <c r="P14" i="15"/>
  <c r="Q14" i="15" s="1"/>
  <c r="P15" i="15"/>
  <c r="Q15" i="15" s="1"/>
  <c r="P16" i="15"/>
  <c r="Q16" i="15" s="1"/>
  <c r="P17" i="15"/>
  <c r="Q17" i="15" s="1"/>
  <c r="P19" i="15"/>
  <c r="Q19" i="15" s="1"/>
  <c r="P20" i="15"/>
  <c r="Q20" i="15" s="1"/>
  <c r="P21" i="15"/>
  <c r="Q21" i="15" s="1"/>
  <c r="P22" i="15"/>
  <c r="Q22" i="15" s="1"/>
  <c r="P23" i="15"/>
  <c r="Q23" i="15" s="1"/>
  <c r="P24" i="15"/>
  <c r="Q24" i="15" s="1"/>
  <c r="P25" i="15"/>
  <c r="Q25" i="15" s="1"/>
  <c r="P26" i="15"/>
  <c r="Q26" i="15" s="1"/>
  <c r="P27" i="15"/>
  <c r="Q27" i="15" s="1"/>
  <c r="P28" i="15"/>
  <c r="Q28" i="15" s="1"/>
  <c r="P29" i="15"/>
  <c r="Q29" i="15" s="1"/>
  <c r="P30" i="15"/>
  <c r="P31" i="15"/>
  <c r="Q31" i="15" s="1"/>
  <c r="P32" i="15"/>
  <c r="Q32" i="15" s="1"/>
  <c r="P33" i="15"/>
  <c r="Q33" i="15" s="1"/>
  <c r="P34" i="15"/>
  <c r="Q34" i="15" s="1"/>
  <c r="P36" i="15"/>
  <c r="Q36" i="15" s="1"/>
  <c r="P37" i="15"/>
  <c r="Q37" i="15" s="1"/>
  <c r="P38" i="15"/>
  <c r="Q38" i="15" s="1"/>
  <c r="P39" i="15"/>
  <c r="Q39" i="15" s="1"/>
  <c r="O7" i="15"/>
  <c r="O8" i="15"/>
  <c r="O9" i="15"/>
  <c r="O10" i="15"/>
  <c r="O11" i="15"/>
  <c r="O12" i="15"/>
  <c r="O13" i="15"/>
  <c r="O14" i="15"/>
  <c r="O15" i="15"/>
  <c r="O16" i="15"/>
  <c r="O17" i="15"/>
  <c r="O19" i="15"/>
  <c r="O20" i="15"/>
  <c r="O21" i="15"/>
  <c r="O22" i="15"/>
  <c r="O23" i="15"/>
  <c r="O24" i="15"/>
  <c r="O25" i="15"/>
  <c r="O26" i="15"/>
  <c r="O27" i="15"/>
  <c r="O28" i="15"/>
  <c r="O29" i="15"/>
  <c r="O30" i="15"/>
  <c r="O31" i="15"/>
  <c r="O32" i="15"/>
  <c r="O33" i="15"/>
  <c r="O34" i="15"/>
  <c r="O36" i="15"/>
  <c r="O37" i="15"/>
  <c r="O38" i="15"/>
  <c r="O39" i="15"/>
  <c r="L29" i="14"/>
  <c r="L30" i="14"/>
  <c r="L34" i="14"/>
  <c r="Q7" i="13"/>
  <c r="Q8" i="13"/>
  <c r="Q9" i="13"/>
  <c r="Q10" i="13"/>
  <c r="Q11" i="13"/>
  <c r="Q12" i="13"/>
  <c r="Q13" i="13"/>
  <c r="Q14" i="13"/>
  <c r="Q15" i="13"/>
  <c r="Q16" i="13"/>
  <c r="Q17" i="13"/>
  <c r="Q19" i="13"/>
  <c r="Q20" i="13"/>
  <c r="Q22" i="13"/>
  <c r="Q23" i="13"/>
  <c r="Q24" i="13"/>
  <c r="Q25" i="13"/>
  <c r="Q26" i="13"/>
  <c r="Q27" i="13"/>
  <c r="Q28" i="13"/>
  <c r="Q29" i="13"/>
  <c r="Q30" i="13"/>
  <c r="Q31" i="13"/>
  <c r="Q32" i="13"/>
  <c r="Q33" i="13"/>
  <c r="Q34" i="13"/>
  <c r="Q36" i="13"/>
  <c r="Q37" i="13"/>
  <c r="Q39" i="13"/>
  <c r="Q42" i="13"/>
  <c r="Q44" i="13"/>
  <c r="Q46" i="13"/>
  <c r="Q47" i="13"/>
  <c r="Q48" i="13"/>
  <c r="Q49" i="13"/>
  <c r="Q51" i="13"/>
  <c r="Q53" i="13"/>
  <c r="L7" i="13"/>
  <c r="L8" i="13"/>
  <c r="L9" i="13"/>
  <c r="L10" i="13"/>
  <c r="L11" i="13"/>
  <c r="L12" i="13"/>
  <c r="L13" i="13"/>
  <c r="L14" i="13"/>
  <c r="L15" i="13"/>
  <c r="L16" i="13"/>
  <c r="L17" i="13"/>
  <c r="L19" i="13"/>
  <c r="L20" i="13"/>
  <c r="L22" i="13"/>
  <c r="L23" i="13"/>
  <c r="L25" i="13"/>
  <c r="L26" i="13"/>
  <c r="L27" i="13"/>
  <c r="L28" i="13"/>
  <c r="L29" i="13"/>
  <c r="L30" i="13"/>
  <c r="L31" i="13"/>
  <c r="L32" i="13"/>
  <c r="L34" i="13"/>
  <c r="L36" i="13"/>
  <c r="L37" i="13"/>
  <c r="L39" i="13"/>
  <c r="L42" i="13"/>
  <c r="L44" i="13"/>
  <c r="L46" i="13"/>
  <c r="L47" i="13"/>
  <c r="L48" i="13"/>
  <c r="L49" i="13"/>
  <c r="L51" i="13"/>
  <c r="L53" i="13"/>
  <c r="G7" i="13"/>
  <c r="G14" i="13"/>
  <c r="G15" i="13"/>
  <c r="G19" i="13"/>
  <c r="G36" i="13"/>
  <c r="P44" i="12"/>
  <c r="P45" i="12" s="1"/>
  <c r="P46" i="12"/>
  <c r="Q46" i="12" s="1"/>
  <c r="O19" i="11"/>
  <c r="P19" i="11"/>
  <c r="T19" i="14" s="1"/>
  <c r="O20" i="11"/>
  <c r="P20" i="11"/>
  <c r="O21" i="11"/>
  <c r="S21" i="14" s="1"/>
  <c r="P21" i="11"/>
  <c r="T21" i="14" s="1"/>
  <c r="O22" i="11"/>
  <c r="S22" i="14" s="1"/>
  <c r="P22" i="11"/>
  <c r="T22" i="14" s="1"/>
  <c r="O23" i="11"/>
  <c r="P23" i="11"/>
  <c r="T23" i="14" s="1"/>
  <c r="O24" i="11"/>
  <c r="S24" i="14" s="1"/>
  <c r="P24" i="11"/>
  <c r="O25" i="11"/>
  <c r="S25" i="14" s="1"/>
  <c r="P25" i="11"/>
  <c r="T25" i="14" s="1"/>
  <c r="O26" i="11"/>
  <c r="P26" i="11"/>
  <c r="O27" i="11"/>
  <c r="S27" i="14" s="1"/>
  <c r="P27" i="11"/>
  <c r="O28" i="11"/>
  <c r="S28" i="14" s="1"/>
  <c r="P28" i="11"/>
  <c r="T28" i="14" s="1"/>
  <c r="O29" i="11"/>
  <c r="S29" i="14" s="1"/>
  <c r="P29" i="11"/>
  <c r="O30" i="11"/>
  <c r="P30" i="11"/>
  <c r="O31" i="11"/>
  <c r="S31" i="14" s="1"/>
  <c r="P31" i="11"/>
  <c r="O32" i="11"/>
  <c r="S32" i="14" s="1"/>
  <c r="P32" i="11"/>
  <c r="O33" i="11"/>
  <c r="S33" i="14" s="1"/>
  <c r="P33" i="11"/>
  <c r="T33" i="14" s="1"/>
  <c r="O34" i="11"/>
  <c r="P34" i="11"/>
  <c r="T34" i="14" s="1"/>
  <c r="O35" i="11"/>
  <c r="P35" i="11"/>
  <c r="O36" i="11"/>
  <c r="S36" i="14" s="1"/>
  <c r="P36" i="11"/>
  <c r="T36" i="14" s="1"/>
  <c r="O37" i="11"/>
  <c r="S37" i="14" s="1"/>
  <c r="P37" i="11"/>
  <c r="T37" i="14" s="1"/>
  <c r="O38" i="11"/>
  <c r="P38" i="11"/>
  <c r="T38" i="14" s="1"/>
  <c r="O39" i="11"/>
  <c r="S39" i="14" s="1"/>
  <c r="P39" i="11"/>
  <c r="O42" i="11"/>
  <c r="S42" i="14" s="1"/>
  <c r="P42" i="11"/>
  <c r="O44" i="11"/>
  <c r="S44" i="14" s="1"/>
  <c r="P44" i="11"/>
  <c r="P45" i="11" s="1"/>
  <c r="O46" i="11"/>
  <c r="S46" i="14" s="1"/>
  <c r="P46" i="11"/>
  <c r="O47" i="11"/>
  <c r="P47" i="11"/>
  <c r="O48" i="11"/>
  <c r="P48" i="11"/>
  <c r="P49" i="11"/>
  <c r="O53" i="11"/>
  <c r="P6" i="11"/>
  <c r="T6" i="14" s="1"/>
  <c r="O6" i="11"/>
  <c r="N23" i="11"/>
  <c r="R23" i="14" s="1"/>
  <c r="N24" i="11"/>
  <c r="R24" i="14" s="1"/>
  <c r="N25" i="11"/>
  <c r="R25" i="14" s="1"/>
  <c r="N26" i="11"/>
  <c r="R26" i="14" s="1"/>
  <c r="N27" i="11"/>
  <c r="Q27" i="11" s="1"/>
  <c r="N28" i="11"/>
  <c r="N29" i="11"/>
  <c r="R29" i="14" s="1"/>
  <c r="N30" i="11"/>
  <c r="R30" i="14" s="1"/>
  <c r="N31" i="11"/>
  <c r="R31" i="14" s="1"/>
  <c r="N32" i="11"/>
  <c r="R32" i="14" s="1"/>
  <c r="N33" i="11"/>
  <c r="R33" i="14" s="1"/>
  <c r="N34" i="11"/>
  <c r="N35" i="11"/>
  <c r="N36" i="11"/>
  <c r="R36" i="14" s="1"/>
  <c r="N37" i="11"/>
  <c r="R37" i="14" s="1"/>
  <c r="N38" i="11"/>
  <c r="R38" i="14" s="1"/>
  <c r="N39" i="11"/>
  <c r="R39" i="14" s="1"/>
  <c r="N42" i="11"/>
  <c r="N44" i="11"/>
  <c r="R44" i="14" s="1"/>
  <c r="N46" i="11"/>
  <c r="R46" i="14" s="1"/>
  <c r="N47" i="11"/>
  <c r="R47" i="14" s="1"/>
  <c r="N48" i="11"/>
  <c r="R48" i="14" s="1"/>
  <c r="N49" i="11"/>
  <c r="R49" i="14" s="1"/>
  <c r="M23" i="11"/>
  <c r="Q23" i="14" s="1"/>
  <c r="M24" i="11"/>
  <c r="Q24" i="14" s="1"/>
  <c r="M25" i="11"/>
  <c r="Q25" i="14" s="1"/>
  <c r="M26" i="11"/>
  <c r="Q26" i="14" s="1"/>
  <c r="M27" i="11"/>
  <c r="Q27" i="14" s="1"/>
  <c r="M28" i="11"/>
  <c r="Q28" i="14" s="1"/>
  <c r="M29" i="11"/>
  <c r="Q29" i="14" s="1"/>
  <c r="M30" i="11"/>
  <c r="Q30" i="14" s="1"/>
  <c r="M31" i="11"/>
  <c r="Q31" i="14" s="1"/>
  <c r="M32" i="11"/>
  <c r="Q32" i="14" s="1"/>
  <c r="M33" i="11"/>
  <c r="Q33" i="14" s="1"/>
  <c r="M34" i="11"/>
  <c r="Q34" i="14" s="1"/>
  <c r="M35" i="11"/>
  <c r="M36" i="11"/>
  <c r="Q36" i="14" s="1"/>
  <c r="M37" i="11"/>
  <c r="Q37" i="14" s="1"/>
  <c r="M38" i="11"/>
  <c r="Q38" i="14" s="1"/>
  <c r="M39" i="11"/>
  <c r="Q39" i="14" s="1"/>
  <c r="M42" i="11"/>
  <c r="Q42" i="14" s="1"/>
  <c r="M44" i="11"/>
  <c r="M45" i="11" s="1"/>
  <c r="M46" i="11"/>
  <c r="Q46" i="14" s="1"/>
  <c r="M47" i="11"/>
  <c r="Q47" i="14" s="1"/>
  <c r="M48" i="11"/>
  <c r="Q48" i="14" s="1"/>
  <c r="M49" i="11"/>
  <c r="Q49" i="14" s="1"/>
  <c r="M53" i="11"/>
  <c r="Q53" i="14" s="1"/>
  <c r="G19" i="10"/>
  <c r="G20" i="10"/>
  <c r="G21" i="10"/>
  <c r="G22" i="10"/>
  <c r="G23" i="10"/>
  <c r="G24" i="10"/>
  <c r="G25" i="10"/>
  <c r="G26" i="10"/>
  <c r="G27" i="10"/>
  <c r="G28" i="10"/>
  <c r="G29" i="10"/>
  <c r="G30" i="10"/>
  <c r="G32" i="10"/>
  <c r="G34" i="10"/>
  <c r="G36" i="10"/>
  <c r="G37" i="10"/>
  <c r="G38" i="10"/>
  <c r="G39" i="10"/>
  <c r="L38" i="10"/>
  <c r="L39" i="10"/>
  <c r="L42" i="10"/>
  <c r="L44" i="10"/>
  <c r="L46" i="10"/>
  <c r="L47" i="10"/>
  <c r="L48" i="10"/>
  <c r="L49" i="10"/>
  <c r="L51" i="10"/>
  <c r="L7" i="10"/>
  <c r="L8" i="10"/>
  <c r="L9" i="10"/>
  <c r="L10" i="10"/>
  <c r="L11" i="10"/>
  <c r="L12" i="10"/>
  <c r="L13" i="10"/>
  <c r="L14" i="10"/>
  <c r="L15" i="10"/>
  <c r="L16" i="10"/>
  <c r="L17" i="10"/>
  <c r="L19" i="10"/>
  <c r="L20" i="10"/>
  <c r="L22" i="10"/>
  <c r="L23" i="10"/>
  <c r="L25" i="10"/>
  <c r="L26" i="10"/>
  <c r="L27" i="10"/>
  <c r="L28" i="10"/>
  <c r="L29" i="10"/>
  <c r="L30" i="10"/>
  <c r="L32" i="10"/>
  <c r="L34" i="10"/>
  <c r="L36" i="10"/>
  <c r="L37" i="10"/>
  <c r="Q38" i="12"/>
  <c r="F18" i="21"/>
  <c r="E18" i="21"/>
  <c r="E43" i="15"/>
  <c r="E18" i="15"/>
  <c r="F18" i="15"/>
  <c r="G18" i="15"/>
  <c r="H18" i="15"/>
  <c r="K18" i="15"/>
  <c r="L18" i="15"/>
  <c r="L41" i="15" s="1"/>
  <c r="M18" i="15"/>
  <c r="N18" i="15"/>
  <c r="P42" i="15"/>
  <c r="Q42" i="15" s="1"/>
  <c r="P44" i="15"/>
  <c r="P45" i="15" s="1"/>
  <c r="P46" i="15"/>
  <c r="Q46" i="15" s="1"/>
  <c r="P47" i="15"/>
  <c r="Q47" i="15" s="1"/>
  <c r="P48" i="15"/>
  <c r="Q48" i="15" s="1"/>
  <c r="P49" i="15"/>
  <c r="Q49" i="15" s="1"/>
  <c r="O42" i="15"/>
  <c r="O46" i="15"/>
  <c r="O47" i="15"/>
  <c r="O48" i="15"/>
  <c r="O49" i="15"/>
  <c r="M7" i="11"/>
  <c r="Q7" i="14" s="1"/>
  <c r="N7" i="11"/>
  <c r="R7" i="14" s="1"/>
  <c r="M8" i="11"/>
  <c r="Q8" i="14" s="1"/>
  <c r="N8" i="11"/>
  <c r="R8" i="14" s="1"/>
  <c r="M9" i="11"/>
  <c r="Q9" i="14" s="1"/>
  <c r="N9" i="11"/>
  <c r="R9" i="14" s="1"/>
  <c r="M10" i="11"/>
  <c r="Q10" i="14" s="1"/>
  <c r="N10" i="11"/>
  <c r="R10" i="14" s="1"/>
  <c r="M11" i="11"/>
  <c r="Q11" i="14" s="1"/>
  <c r="N11" i="11"/>
  <c r="R11" i="14" s="1"/>
  <c r="M12" i="11"/>
  <c r="Q12" i="14" s="1"/>
  <c r="N12" i="11"/>
  <c r="R12" i="14" s="1"/>
  <c r="M13" i="11"/>
  <c r="Q13" i="14" s="1"/>
  <c r="N13" i="11"/>
  <c r="R13" i="14" s="1"/>
  <c r="M14" i="11"/>
  <c r="Q14" i="14"/>
  <c r="N14" i="11"/>
  <c r="R14" i="14" s="1"/>
  <c r="M15" i="11"/>
  <c r="Q15" i="14" s="1"/>
  <c r="N15" i="11"/>
  <c r="R15" i="14" s="1"/>
  <c r="M16" i="11"/>
  <c r="Q16" i="14" s="1"/>
  <c r="N16" i="11"/>
  <c r="R16" i="14" s="1"/>
  <c r="M17" i="11"/>
  <c r="Q17" i="14" s="1"/>
  <c r="N17" i="11"/>
  <c r="R17" i="14" s="1"/>
  <c r="M19" i="11"/>
  <c r="Q19" i="14" s="1"/>
  <c r="N19" i="11"/>
  <c r="R19" i="14" s="1"/>
  <c r="M20" i="11"/>
  <c r="Q20" i="14" s="1"/>
  <c r="N20" i="11"/>
  <c r="R20" i="14" s="1"/>
  <c r="M21" i="11"/>
  <c r="Q21" i="14" s="1"/>
  <c r="N21" i="11"/>
  <c r="R21" i="14" s="1"/>
  <c r="M22" i="11"/>
  <c r="Q22" i="14" s="1"/>
  <c r="N22" i="11"/>
  <c r="N6" i="11"/>
  <c r="R6" i="14" s="1"/>
  <c r="M6" i="11"/>
  <c r="Q6" i="14" s="1"/>
  <c r="M6" i="9"/>
  <c r="M19" i="6"/>
  <c r="O19" i="7" s="1"/>
  <c r="C18" i="28"/>
  <c r="D18" i="28"/>
  <c r="E18" i="28"/>
  <c r="F18" i="28"/>
  <c r="O6" i="15"/>
  <c r="P6" i="15"/>
  <c r="Q6" i="15" s="1"/>
  <c r="O45" i="13"/>
  <c r="P45" i="13"/>
  <c r="Q45" i="13" s="1"/>
  <c r="L7" i="11"/>
  <c r="L8" i="11"/>
  <c r="L9" i="11"/>
  <c r="L10" i="11"/>
  <c r="L11" i="11"/>
  <c r="L12" i="11"/>
  <c r="L13" i="11"/>
  <c r="L14" i="11"/>
  <c r="L15" i="11"/>
  <c r="L16" i="11"/>
  <c r="L17" i="11"/>
  <c r="L19" i="11"/>
  <c r="L20" i="11"/>
  <c r="L23" i="11"/>
  <c r="L25" i="11"/>
  <c r="L26" i="11"/>
  <c r="L27" i="11"/>
  <c r="L28" i="11"/>
  <c r="L29" i="11"/>
  <c r="L30" i="11"/>
  <c r="L32" i="11"/>
  <c r="L33" i="11"/>
  <c r="L34" i="11"/>
  <c r="L36" i="11"/>
  <c r="L44" i="11"/>
  <c r="L45" i="11" s="1"/>
  <c r="L46" i="11"/>
  <c r="L47" i="11"/>
  <c r="L48" i="11"/>
  <c r="L49" i="11"/>
  <c r="J43" i="11"/>
  <c r="K43" i="11"/>
  <c r="E18" i="11"/>
  <c r="F18" i="11"/>
  <c r="J18" i="11"/>
  <c r="J41" i="11" s="1"/>
  <c r="K18" i="11"/>
  <c r="Q43" i="13"/>
  <c r="D45" i="22"/>
  <c r="E45" i="22"/>
  <c r="F45" i="22"/>
  <c r="G45" i="22"/>
  <c r="H45" i="22"/>
  <c r="I45" i="22"/>
  <c r="J45" i="22"/>
  <c r="D43" i="22"/>
  <c r="E43" i="22"/>
  <c r="F43" i="22"/>
  <c r="G43" i="22"/>
  <c r="H43" i="22"/>
  <c r="I43" i="22"/>
  <c r="J43" i="22"/>
  <c r="D18" i="22"/>
  <c r="D41" i="22" s="1"/>
  <c r="E18" i="22"/>
  <c r="F18" i="22"/>
  <c r="F41" i="22" s="1"/>
  <c r="G18" i="22"/>
  <c r="H18" i="22"/>
  <c r="I18" i="22"/>
  <c r="J18" i="22"/>
  <c r="G18" i="21"/>
  <c r="H18" i="21"/>
  <c r="I18" i="21"/>
  <c r="J18" i="21"/>
  <c r="M18" i="21"/>
  <c r="N18" i="21"/>
  <c r="J55" i="21"/>
  <c r="I55" i="21"/>
  <c r="D43" i="17"/>
  <c r="D18" i="17"/>
  <c r="D18" i="7"/>
  <c r="E18" i="7"/>
  <c r="K18" i="21" s="1"/>
  <c r="I18" i="7"/>
  <c r="J18" i="7"/>
  <c r="K18" i="7"/>
  <c r="L18" i="7"/>
  <c r="M18" i="7"/>
  <c r="N18" i="7"/>
  <c r="N41" i="7" s="1"/>
  <c r="N55" i="7" s="1"/>
  <c r="E43" i="6"/>
  <c r="G43" i="6"/>
  <c r="K43" i="6"/>
  <c r="O13" i="6"/>
  <c r="M46" i="6"/>
  <c r="G45" i="3"/>
  <c r="F52" i="34"/>
  <c r="G52" i="34" s="1"/>
  <c r="D52" i="34"/>
  <c r="C52" i="34"/>
  <c r="E67" i="33"/>
  <c r="D67" i="33"/>
  <c r="C67" i="33"/>
  <c r="H26" i="32"/>
  <c r="G26" i="32"/>
  <c r="F26" i="32"/>
  <c r="E26" i="32"/>
  <c r="D26" i="32"/>
  <c r="C26" i="32"/>
  <c r="H49" i="31"/>
  <c r="G49" i="31"/>
  <c r="F49" i="31"/>
  <c r="E49" i="31"/>
  <c r="D49" i="31"/>
  <c r="D50" i="31" s="1"/>
  <c r="J50" i="31" s="1"/>
  <c r="C49" i="31"/>
  <c r="J48" i="31"/>
  <c r="I48" i="31"/>
  <c r="J47" i="31"/>
  <c r="I47" i="31"/>
  <c r="J46" i="31"/>
  <c r="I46" i="31"/>
  <c r="J45" i="31"/>
  <c r="I45" i="31"/>
  <c r="J44" i="31"/>
  <c r="I44" i="31"/>
  <c r="J43" i="31"/>
  <c r="I43" i="31"/>
  <c r="J42" i="31"/>
  <c r="I42" i="31"/>
  <c r="J41" i="31"/>
  <c r="I41" i="31"/>
  <c r="H40" i="31"/>
  <c r="G40" i="31"/>
  <c r="G50" i="31" s="1"/>
  <c r="F40" i="31"/>
  <c r="E40" i="31"/>
  <c r="D40" i="31"/>
  <c r="C40" i="31"/>
  <c r="J39" i="31"/>
  <c r="J40" i="31" s="1"/>
  <c r="I39" i="31"/>
  <c r="J38" i="31"/>
  <c r="I38" i="31"/>
  <c r="I40" i="31" s="1"/>
  <c r="H36" i="31"/>
  <c r="G36" i="31"/>
  <c r="F36" i="31"/>
  <c r="E36" i="31"/>
  <c r="D36" i="31"/>
  <c r="C36" i="31"/>
  <c r="J35" i="31"/>
  <c r="I35" i="31"/>
  <c r="J34" i="31"/>
  <c r="I34" i="31"/>
  <c r="J33" i="31"/>
  <c r="I33" i="31"/>
  <c r="J32" i="31"/>
  <c r="I32" i="31"/>
  <c r="J31" i="31"/>
  <c r="I31" i="31"/>
  <c r="J30" i="31"/>
  <c r="I30" i="31"/>
  <c r="J29" i="31"/>
  <c r="I29" i="31"/>
  <c r="J28" i="31"/>
  <c r="I28" i="31"/>
  <c r="J27" i="31"/>
  <c r="I27" i="31"/>
  <c r="J26" i="31"/>
  <c r="I26" i="31"/>
  <c r="J25" i="31"/>
  <c r="I25" i="31"/>
  <c r="J24" i="31"/>
  <c r="I24" i="31"/>
  <c r="J23" i="31"/>
  <c r="I23" i="31"/>
  <c r="I36" i="31" s="1"/>
  <c r="J22" i="31"/>
  <c r="I22" i="31"/>
  <c r="J21" i="31"/>
  <c r="I21" i="31"/>
  <c r="H19" i="31"/>
  <c r="G19" i="31"/>
  <c r="F19" i="31"/>
  <c r="E19" i="31"/>
  <c r="E50" i="31" s="1"/>
  <c r="D19" i="31"/>
  <c r="C19" i="31"/>
  <c r="J18" i="31"/>
  <c r="I18" i="31"/>
  <c r="J17" i="31"/>
  <c r="I17" i="31"/>
  <c r="J16" i="31"/>
  <c r="I16" i="31"/>
  <c r="J15" i="31"/>
  <c r="I15" i="31"/>
  <c r="J14" i="31"/>
  <c r="I14" i="31"/>
  <c r="J13" i="31"/>
  <c r="I13" i="31"/>
  <c r="J12" i="31"/>
  <c r="I12" i="31"/>
  <c r="J11" i="31"/>
  <c r="I11" i="31"/>
  <c r="J10" i="31"/>
  <c r="I10" i="31"/>
  <c r="J9" i="31"/>
  <c r="I9" i="31"/>
  <c r="J8" i="31"/>
  <c r="I8" i="31"/>
  <c r="J7" i="31"/>
  <c r="I7" i="31"/>
  <c r="H35" i="29"/>
  <c r="G35" i="29"/>
  <c r="F35" i="29"/>
  <c r="E35" i="29"/>
  <c r="D35" i="29"/>
  <c r="C35" i="29"/>
  <c r="C36" i="29" s="1"/>
  <c r="H32" i="29"/>
  <c r="G32" i="29"/>
  <c r="F32" i="29"/>
  <c r="E32" i="29"/>
  <c r="D32" i="29"/>
  <c r="D36" i="29" s="1"/>
  <c r="C32" i="29"/>
  <c r="H17" i="29"/>
  <c r="G17" i="29"/>
  <c r="F17" i="29"/>
  <c r="E17" i="29"/>
  <c r="D17" i="29"/>
  <c r="C17" i="29"/>
  <c r="C54" i="28"/>
  <c r="F45" i="28"/>
  <c r="E45" i="28"/>
  <c r="D45" i="28"/>
  <c r="C45" i="28"/>
  <c r="F40" i="28"/>
  <c r="E40" i="28"/>
  <c r="E41" i="28" s="1"/>
  <c r="D40" i="28"/>
  <c r="C40" i="28"/>
  <c r="C54" i="27"/>
  <c r="C45" i="27"/>
  <c r="C43" i="27"/>
  <c r="C40" i="27"/>
  <c r="C18" i="27"/>
  <c r="N40" i="24"/>
  <c r="M40" i="24"/>
  <c r="L40" i="24"/>
  <c r="K40" i="24"/>
  <c r="J40" i="24"/>
  <c r="I40" i="24"/>
  <c r="H40" i="24"/>
  <c r="G40" i="24"/>
  <c r="F40" i="24"/>
  <c r="E40" i="24"/>
  <c r="D40" i="24"/>
  <c r="C40" i="24"/>
  <c r="N18" i="24"/>
  <c r="M18" i="24"/>
  <c r="M41" i="24" s="1"/>
  <c r="M55" i="24" s="1"/>
  <c r="L18" i="24"/>
  <c r="K18" i="24"/>
  <c r="J18" i="24"/>
  <c r="I18" i="24"/>
  <c r="H18" i="24"/>
  <c r="H41" i="24" s="1"/>
  <c r="G18" i="24"/>
  <c r="F18" i="24"/>
  <c r="E18" i="24"/>
  <c r="D18" i="24"/>
  <c r="C18" i="24"/>
  <c r="J55" i="23"/>
  <c r="I55" i="23"/>
  <c r="H55" i="23"/>
  <c r="G55" i="23"/>
  <c r="F55" i="23"/>
  <c r="E55" i="23"/>
  <c r="D55" i="23"/>
  <c r="C55" i="23"/>
  <c r="C45" i="22"/>
  <c r="C43" i="22"/>
  <c r="C18" i="22"/>
  <c r="C41" i="22" s="1"/>
  <c r="E45" i="21"/>
  <c r="C43" i="17"/>
  <c r="C40" i="17"/>
  <c r="C18" i="17"/>
  <c r="Q35" i="15"/>
  <c r="Q30" i="15"/>
  <c r="L46" i="14"/>
  <c r="P45" i="14"/>
  <c r="O45" i="14"/>
  <c r="K45" i="14"/>
  <c r="L45" i="14" s="1"/>
  <c r="J45" i="14"/>
  <c r="F45" i="14"/>
  <c r="E45" i="14"/>
  <c r="L44" i="14"/>
  <c r="P43" i="14"/>
  <c r="O43" i="14"/>
  <c r="K43" i="14"/>
  <c r="J43" i="14"/>
  <c r="F43" i="14"/>
  <c r="E43" i="14"/>
  <c r="L42" i="14"/>
  <c r="G42" i="14"/>
  <c r="G30" i="14"/>
  <c r="G29" i="14"/>
  <c r="L28" i="14"/>
  <c r="G28" i="14"/>
  <c r="L27" i="14"/>
  <c r="G27" i="14"/>
  <c r="L26" i="14"/>
  <c r="G26" i="14"/>
  <c r="G23" i="14"/>
  <c r="L20" i="14"/>
  <c r="G20" i="14"/>
  <c r="L19" i="14"/>
  <c r="G19" i="14"/>
  <c r="P18" i="14"/>
  <c r="O18" i="14"/>
  <c r="K18" i="14"/>
  <c r="L18" i="14" s="1"/>
  <c r="J18" i="14"/>
  <c r="J41" i="14" s="1"/>
  <c r="F18" i="14"/>
  <c r="G18" i="14" s="1"/>
  <c r="E18" i="14"/>
  <c r="L17" i="14"/>
  <c r="G17" i="14"/>
  <c r="L16" i="14"/>
  <c r="G16" i="14"/>
  <c r="L15" i="14"/>
  <c r="G15" i="14"/>
  <c r="L14" i="14"/>
  <c r="G14" i="14"/>
  <c r="L13" i="14"/>
  <c r="L12" i="14"/>
  <c r="G12" i="14"/>
  <c r="L11" i="14"/>
  <c r="G11" i="14"/>
  <c r="L10" i="14"/>
  <c r="G10" i="14"/>
  <c r="L9" i="14"/>
  <c r="G9" i="14"/>
  <c r="L8" i="14"/>
  <c r="G8" i="14"/>
  <c r="L7" i="14"/>
  <c r="G7" i="14"/>
  <c r="L6" i="14"/>
  <c r="G6" i="14"/>
  <c r="Q6" i="13"/>
  <c r="L6" i="13"/>
  <c r="L6" i="11"/>
  <c r="G6" i="11"/>
  <c r="G49" i="10"/>
  <c r="G48" i="10"/>
  <c r="G47" i="10"/>
  <c r="G46" i="10"/>
  <c r="K45" i="10"/>
  <c r="L45" i="10" s="1"/>
  <c r="J45" i="10"/>
  <c r="C45" i="20"/>
  <c r="F45" i="10"/>
  <c r="G45" i="10" s="1"/>
  <c r="E45" i="10"/>
  <c r="G44" i="10"/>
  <c r="K43" i="10"/>
  <c r="L43" i="10" s="1"/>
  <c r="J43" i="10"/>
  <c r="C43" i="20" s="1"/>
  <c r="F43" i="10"/>
  <c r="P43" i="11" s="1"/>
  <c r="E43" i="10"/>
  <c r="O43" i="11" s="1"/>
  <c r="G42" i="10"/>
  <c r="K18" i="10"/>
  <c r="L18" i="10" s="1"/>
  <c r="J18" i="10"/>
  <c r="C18" i="20" s="1"/>
  <c r="G17" i="10"/>
  <c r="G16" i="10"/>
  <c r="G15" i="10"/>
  <c r="G12" i="10"/>
  <c r="G11" i="10"/>
  <c r="G10" i="10"/>
  <c r="G9" i="10"/>
  <c r="G8" i="10"/>
  <c r="G7" i="10"/>
  <c r="L6" i="10"/>
  <c r="G6" i="10"/>
  <c r="C54" i="9"/>
  <c r="C45" i="9"/>
  <c r="C18" i="9"/>
  <c r="C40" i="8"/>
  <c r="C54" i="7"/>
  <c r="C45" i="7"/>
  <c r="C40" i="7"/>
  <c r="C18" i="7"/>
  <c r="C54" i="6"/>
  <c r="C45" i="6"/>
  <c r="C43" i="6"/>
  <c r="C40" i="6"/>
  <c r="C43" i="5"/>
  <c r="C40" i="5"/>
  <c r="C18" i="5"/>
  <c r="K6" i="5"/>
  <c r="C56" i="2"/>
  <c r="D56" i="3" s="1"/>
  <c r="K55" i="2"/>
  <c r="C54" i="2"/>
  <c r="D54" i="3" s="1"/>
  <c r="K53" i="2"/>
  <c r="J53" i="2"/>
  <c r="I53" i="2"/>
  <c r="K52" i="2"/>
  <c r="J52" i="2"/>
  <c r="I52" i="2"/>
  <c r="J51" i="2"/>
  <c r="I51" i="2"/>
  <c r="K49" i="2"/>
  <c r="J49" i="2"/>
  <c r="I49" i="2"/>
  <c r="K48" i="2"/>
  <c r="J48" i="2"/>
  <c r="I48" i="2"/>
  <c r="K47" i="2"/>
  <c r="J47" i="2"/>
  <c r="I47" i="2"/>
  <c r="K46" i="2"/>
  <c r="J46" i="2"/>
  <c r="I46" i="2"/>
  <c r="C45" i="2"/>
  <c r="I45" i="2" s="1"/>
  <c r="K44" i="2"/>
  <c r="J44" i="2"/>
  <c r="I44" i="2"/>
  <c r="C43" i="2"/>
  <c r="K42" i="2"/>
  <c r="J42" i="2"/>
  <c r="I42" i="2"/>
  <c r="C40" i="2"/>
  <c r="K39" i="2"/>
  <c r="J39" i="2"/>
  <c r="K38" i="2"/>
  <c r="J38" i="2"/>
  <c r="K37" i="2"/>
  <c r="K36" i="2"/>
  <c r="J36" i="2"/>
  <c r="K35" i="2"/>
  <c r="K34" i="2"/>
  <c r="J34" i="2"/>
  <c r="K33" i="2"/>
  <c r="K32" i="2"/>
  <c r="K31" i="2"/>
  <c r="K30" i="2"/>
  <c r="J30" i="2"/>
  <c r="K29" i="2"/>
  <c r="J29" i="2"/>
  <c r="K28" i="2"/>
  <c r="J28" i="2"/>
  <c r="K27" i="2"/>
  <c r="J27" i="2"/>
  <c r="K26" i="2"/>
  <c r="J26" i="2"/>
  <c r="K25" i="2"/>
  <c r="K24" i="2"/>
  <c r="K21" i="2"/>
  <c r="K20" i="2"/>
  <c r="J20" i="2"/>
  <c r="K19" i="2"/>
  <c r="J19" i="2"/>
  <c r="C18" i="2"/>
  <c r="I18" i="2" s="1"/>
  <c r="K17" i="2"/>
  <c r="J17" i="2"/>
  <c r="I17" i="2"/>
  <c r="K16" i="2"/>
  <c r="J16" i="2"/>
  <c r="I16" i="2"/>
  <c r="K15" i="2"/>
  <c r="J15" i="2"/>
  <c r="I15" i="2"/>
  <c r="K14" i="2"/>
  <c r="J14" i="2"/>
  <c r="I14" i="2"/>
  <c r="K13" i="2"/>
  <c r="J13" i="2"/>
  <c r="I13" i="2"/>
  <c r="K12" i="2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7" i="2"/>
  <c r="J7" i="2"/>
  <c r="I7" i="2"/>
  <c r="K6" i="2"/>
  <c r="J6" i="2"/>
  <c r="I6" i="2"/>
  <c r="C57" i="1"/>
  <c r="C19" i="1"/>
  <c r="K26" i="18"/>
  <c r="K20" i="18"/>
  <c r="M18" i="11"/>
  <c r="K48" i="18"/>
  <c r="Q23" i="12"/>
  <c r="Q37" i="12"/>
  <c r="Q11" i="12"/>
  <c r="Q33" i="12"/>
  <c r="Q36" i="12"/>
  <c r="Q16" i="12"/>
  <c r="Q29" i="12"/>
  <c r="H41" i="21"/>
  <c r="I41" i="15"/>
  <c r="M54" i="11"/>
  <c r="S43" i="12"/>
  <c r="R43" i="12"/>
  <c r="P40" i="12"/>
  <c r="Q40" i="12" s="1"/>
  <c r="O40" i="12"/>
  <c r="E41" i="22"/>
  <c r="D43" i="3"/>
  <c r="E41" i="21"/>
  <c r="E55" i="21" s="1"/>
  <c r="K51" i="18"/>
  <c r="K36" i="18"/>
  <c r="K54" i="17"/>
  <c r="O53" i="7"/>
  <c r="O21" i="6"/>
  <c r="L45" i="13"/>
  <c r="C54" i="16"/>
  <c r="J54" i="2"/>
  <c r="H26" i="17"/>
  <c r="C41" i="27"/>
  <c r="G41" i="22"/>
  <c r="H29" i="17"/>
  <c r="M40" i="11"/>
  <c r="F41" i="28"/>
  <c r="F55" i="28" s="1"/>
  <c r="H30" i="17"/>
  <c r="AF18" i="19"/>
  <c r="AP18" i="19"/>
  <c r="J18" i="2"/>
  <c r="D41" i="2"/>
  <c r="G41" i="21"/>
  <c r="C41" i="24"/>
  <c r="E36" i="29"/>
  <c r="D41" i="28"/>
  <c r="L54" i="13"/>
  <c r="Q54" i="13"/>
  <c r="G54" i="11"/>
  <c r="G18" i="13"/>
  <c r="I19" i="31"/>
  <c r="M43" i="11"/>
  <c r="F41" i="21"/>
  <c r="F55" i="21" s="1"/>
  <c r="S15" i="8"/>
  <c r="F50" i="31"/>
  <c r="H50" i="31"/>
  <c r="S47" i="14"/>
  <c r="H28" i="17"/>
  <c r="N55" i="11"/>
  <c r="E41" i="24"/>
  <c r="E55" i="24" s="1"/>
  <c r="T46" i="14"/>
  <c r="H33" i="17"/>
  <c r="I49" i="31"/>
  <c r="E52" i="34"/>
  <c r="N54" i="11"/>
  <c r="D54" i="20"/>
  <c r="H36" i="17"/>
  <c r="N43" i="11"/>
  <c r="S7" i="8"/>
  <c r="E41" i="27"/>
  <c r="O15" i="6"/>
  <c r="K6" i="18"/>
  <c r="D41" i="27"/>
  <c r="D55" i="27" s="1"/>
  <c r="H19" i="17"/>
  <c r="M41" i="11"/>
  <c r="E41" i="2"/>
  <c r="N45" i="17"/>
  <c r="AP55" i="19"/>
  <c r="K11" i="18"/>
  <c r="H39" i="17"/>
  <c r="K10" i="18"/>
  <c r="O8" i="6"/>
  <c r="T30" i="14"/>
  <c r="O43" i="12"/>
  <c r="S17" i="14"/>
  <c r="O43" i="15"/>
  <c r="H41" i="22"/>
  <c r="H55" i="22" s="1"/>
  <c r="Q19" i="11"/>
  <c r="N18" i="11"/>
  <c r="L43" i="11"/>
  <c r="G18" i="11"/>
  <c r="E51" i="17"/>
  <c r="U35" i="14"/>
  <c r="G40" i="13"/>
  <c r="O37" i="7"/>
  <c r="O42" i="7"/>
  <c r="N44" i="6"/>
  <c r="P44" i="7" s="1"/>
  <c r="C45" i="16"/>
  <c r="D45" i="16"/>
  <c r="K45" i="17"/>
  <c r="K45" i="2"/>
  <c r="K41" i="6"/>
  <c r="H37" i="17"/>
  <c r="J15" i="3"/>
  <c r="E41" i="15"/>
  <c r="M41" i="15"/>
  <c r="E41" i="11"/>
  <c r="P43" i="15"/>
  <c r="Q43" i="15" s="1"/>
  <c r="N41" i="15"/>
  <c r="L43" i="14"/>
  <c r="P41" i="13"/>
  <c r="P55" i="13" s="1"/>
  <c r="Q55" i="13" s="1"/>
  <c r="Q40" i="13"/>
  <c r="L40" i="13"/>
  <c r="S53" i="14"/>
  <c r="Q49" i="12"/>
  <c r="Q28" i="12"/>
  <c r="G43" i="11"/>
  <c r="O40" i="11"/>
  <c r="L18" i="11"/>
  <c r="E41" i="10"/>
  <c r="N40" i="11"/>
  <c r="S11" i="8"/>
  <c r="S16" i="8"/>
  <c r="S38" i="8"/>
  <c r="K41" i="24"/>
  <c r="J41" i="24"/>
  <c r="L40" i="21"/>
  <c r="H51" i="17"/>
  <c r="O52" i="7"/>
  <c r="H27" i="17"/>
  <c r="H31" i="17"/>
  <c r="O46" i="7"/>
  <c r="E45" i="20"/>
  <c r="I54" i="2"/>
  <c r="J49" i="3"/>
  <c r="O49" i="6"/>
  <c r="O48" i="6"/>
  <c r="M53" i="5"/>
  <c r="K43" i="2"/>
  <c r="J43" i="2"/>
  <c r="O38" i="6"/>
  <c r="M38" i="5"/>
  <c r="O36" i="6"/>
  <c r="J32" i="3"/>
  <c r="O32" i="6"/>
  <c r="M32" i="5"/>
  <c r="O33" i="6"/>
  <c r="M26" i="5"/>
  <c r="O23" i="6"/>
  <c r="O19" i="6"/>
  <c r="O16" i="6"/>
  <c r="S8" i="8"/>
  <c r="M16" i="5"/>
  <c r="J38" i="3"/>
  <c r="G41" i="3"/>
  <c r="P41" i="12"/>
  <c r="Q41" i="12" s="1"/>
  <c r="O41" i="12"/>
  <c r="N41" i="11"/>
  <c r="H44" i="17"/>
  <c r="M31" i="5" l="1"/>
  <c r="J41" i="5"/>
  <c r="J55" i="3"/>
  <c r="J56" i="3" s="1"/>
  <c r="J42" i="3"/>
  <c r="J46" i="3"/>
  <c r="I46" i="3"/>
  <c r="I8" i="3"/>
  <c r="J19" i="3"/>
  <c r="I42" i="3"/>
  <c r="I32" i="3"/>
  <c r="I38" i="3"/>
  <c r="M42" i="5"/>
  <c r="M28" i="5"/>
  <c r="I28" i="3"/>
  <c r="L18" i="19"/>
  <c r="W55" i="19"/>
  <c r="AA18" i="19"/>
  <c r="T55" i="19"/>
  <c r="O55" i="19"/>
  <c r="Q18" i="19"/>
  <c r="M41" i="19"/>
  <c r="M55" i="19" s="1"/>
  <c r="C40" i="16"/>
  <c r="Q42" i="12"/>
  <c r="F36" i="29"/>
  <c r="H36" i="29"/>
  <c r="J19" i="31"/>
  <c r="J36" i="31"/>
  <c r="J49" i="31"/>
  <c r="D55" i="22"/>
  <c r="F41" i="15"/>
  <c r="O49" i="7"/>
  <c r="E49" i="16" s="1"/>
  <c r="G41" i="24"/>
  <c r="G36" i="29"/>
  <c r="C50" i="31"/>
  <c r="L41" i="17"/>
  <c r="L55" i="17" s="1"/>
  <c r="M54" i="9"/>
  <c r="P51" i="7"/>
  <c r="P26" i="7"/>
  <c r="E54" i="8"/>
  <c r="E43" i="8"/>
  <c r="Q43" i="8" s="1"/>
  <c r="S35" i="8"/>
  <c r="C55" i="19"/>
  <c r="C41" i="28"/>
  <c r="Q8" i="11"/>
  <c r="E55" i="11"/>
  <c r="C41" i="18"/>
  <c r="C55" i="18" s="1"/>
  <c r="F41" i="11"/>
  <c r="G41" i="11" s="1"/>
  <c r="Y55" i="19"/>
  <c r="F45" i="8"/>
  <c r="R22" i="8"/>
  <c r="G18" i="19"/>
  <c r="Q25" i="11"/>
  <c r="P40" i="15"/>
  <c r="Q40" i="15" s="1"/>
  <c r="P36" i="7"/>
  <c r="P20" i="7"/>
  <c r="F20" i="16" s="1"/>
  <c r="G20" i="16" s="1"/>
  <c r="L40" i="19"/>
  <c r="Q6" i="11"/>
  <c r="E55" i="27"/>
  <c r="D41" i="7"/>
  <c r="D55" i="7" s="1"/>
  <c r="O18" i="15"/>
  <c r="T42" i="14"/>
  <c r="AK55" i="19"/>
  <c r="AF55" i="19"/>
  <c r="AK18" i="19"/>
  <c r="S33" i="8"/>
  <c r="O43" i="24"/>
  <c r="F55" i="19"/>
  <c r="X55" i="19"/>
  <c r="P22" i="7"/>
  <c r="M49" i="5"/>
  <c r="P40" i="24"/>
  <c r="J40" i="8" s="1"/>
  <c r="E41" i="18"/>
  <c r="Q41" i="19"/>
  <c r="R55" i="19"/>
  <c r="P11" i="7"/>
  <c r="F43" i="8"/>
  <c r="R43" i="8" s="1"/>
  <c r="S13" i="8"/>
  <c r="C18" i="16"/>
  <c r="J41" i="17"/>
  <c r="J55" i="17" s="1"/>
  <c r="H45" i="17"/>
  <c r="N55" i="15"/>
  <c r="I55" i="15"/>
  <c r="P54" i="15"/>
  <c r="Q54" i="15" s="1"/>
  <c r="E55" i="13"/>
  <c r="O27" i="7"/>
  <c r="E27" i="16" s="1"/>
  <c r="M13" i="5"/>
  <c r="M15" i="5"/>
  <c r="K43" i="5"/>
  <c r="J55" i="5"/>
  <c r="P13" i="7"/>
  <c r="M46" i="5"/>
  <c r="P46" i="7"/>
  <c r="F46" i="16" s="1"/>
  <c r="G46" i="16" s="1"/>
  <c r="O22" i="7"/>
  <c r="E22" i="16" s="1"/>
  <c r="O25" i="7"/>
  <c r="E25" i="16" s="1"/>
  <c r="P49" i="7"/>
  <c r="Q49" i="17" s="1"/>
  <c r="O38" i="7"/>
  <c r="E38" i="16" s="1"/>
  <c r="E49" i="17"/>
  <c r="L45" i="5"/>
  <c r="P45" i="7" s="1"/>
  <c r="Q45" i="17" s="1"/>
  <c r="I50" i="31"/>
  <c r="E55" i="19"/>
  <c r="G57" i="3"/>
  <c r="K41" i="13"/>
  <c r="H55" i="21"/>
  <c r="C41" i="6"/>
  <c r="T47" i="14"/>
  <c r="T31" i="14"/>
  <c r="U31" i="14" s="1"/>
  <c r="G41" i="15"/>
  <c r="G55" i="15" s="1"/>
  <c r="D45" i="3"/>
  <c r="M45" i="6"/>
  <c r="O18" i="24"/>
  <c r="I18" i="8" s="1"/>
  <c r="N18" i="17"/>
  <c r="K41" i="11"/>
  <c r="L41" i="11" s="1"/>
  <c r="M55" i="15"/>
  <c r="I41" i="24"/>
  <c r="I55" i="24" s="1"/>
  <c r="S23" i="14"/>
  <c r="S19" i="14"/>
  <c r="O45" i="12"/>
  <c r="Q44" i="12"/>
  <c r="Q45" i="12" s="1"/>
  <c r="Q12" i="11"/>
  <c r="F41" i="18"/>
  <c r="F41" i="1"/>
  <c r="E18" i="8"/>
  <c r="P54" i="24"/>
  <c r="J54" i="8" s="1"/>
  <c r="E55" i="15"/>
  <c r="Q44" i="15"/>
  <c r="E26" i="16"/>
  <c r="P33" i="7"/>
  <c r="F33" i="16" s="1"/>
  <c r="G33" i="16" s="1"/>
  <c r="E14" i="16"/>
  <c r="K45" i="5"/>
  <c r="O45" i="7" s="1"/>
  <c r="K40" i="2"/>
  <c r="P43" i="24"/>
  <c r="T8" i="14"/>
  <c r="G43" i="10"/>
  <c r="P18" i="15"/>
  <c r="Q18" i="15" s="1"/>
  <c r="S34" i="14"/>
  <c r="E41" i="14"/>
  <c r="J31" i="3"/>
  <c r="G41" i="8"/>
  <c r="G55" i="8" s="1"/>
  <c r="L43" i="5"/>
  <c r="E43" i="17" s="1"/>
  <c r="E40" i="8"/>
  <c r="Q40" i="8" s="1"/>
  <c r="O40" i="24"/>
  <c r="I40" i="8" s="1"/>
  <c r="P40" i="11"/>
  <c r="G40" i="11"/>
  <c r="O54" i="15"/>
  <c r="S15" i="14"/>
  <c r="S50" i="14"/>
  <c r="O54" i="12"/>
  <c r="D18" i="16"/>
  <c r="F45" i="3"/>
  <c r="O45" i="6" s="1"/>
  <c r="O45" i="24"/>
  <c r="I45" i="8" s="1"/>
  <c r="Q45" i="8" s="1"/>
  <c r="I41" i="22"/>
  <c r="I55" i="22" s="1"/>
  <c r="N54" i="9"/>
  <c r="P45" i="24"/>
  <c r="S48" i="14"/>
  <c r="I41" i="17"/>
  <c r="I55" i="17" s="1"/>
  <c r="H41" i="18"/>
  <c r="J55" i="22"/>
  <c r="S7" i="14"/>
  <c r="Q22" i="8"/>
  <c r="F45" i="20"/>
  <c r="M41" i="7"/>
  <c r="J41" i="7"/>
  <c r="S18" i="7"/>
  <c r="D54" i="16"/>
  <c r="O33" i="7"/>
  <c r="E33" i="16" s="1"/>
  <c r="N54" i="6"/>
  <c r="H54" i="17" s="1"/>
  <c r="P50" i="7"/>
  <c r="M54" i="6"/>
  <c r="O51" i="7"/>
  <c r="E51" i="16" s="1"/>
  <c r="O30" i="7"/>
  <c r="E30" i="16" s="1"/>
  <c r="P27" i="7"/>
  <c r="F27" i="16" s="1"/>
  <c r="G27" i="16" s="1"/>
  <c r="M43" i="6"/>
  <c r="D55" i="6"/>
  <c r="P38" i="7"/>
  <c r="Q38" i="7" s="1"/>
  <c r="P7" i="7"/>
  <c r="H7" i="17"/>
  <c r="O11" i="7"/>
  <c r="P42" i="7"/>
  <c r="Q42" i="17" s="1"/>
  <c r="P28" i="7"/>
  <c r="Q28" i="17" s="1"/>
  <c r="E28" i="17"/>
  <c r="O15" i="7"/>
  <c r="E15" i="16" s="1"/>
  <c r="E42" i="17"/>
  <c r="P39" i="7"/>
  <c r="Q39" i="17" s="1"/>
  <c r="K54" i="5"/>
  <c r="L54" i="5"/>
  <c r="O44" i="7"/>
  <c r="E44" i="16" s="1"/>
  <c r="I41" i="5"/>
  <c r="I55" i="5" s="1"/>
  <c r="P10" i="7"/>
  <c r="F10" i="16" s="1"/>
  <c r="G10" i="16" s="1"/>
  <c r="P15" i="7"/>
  <c r="Q15" i="7" s="1"/>
  <c r="O13" i="7"/>
  <c r="E13" i="16" s="1"/>
  <c r="O12" i="7"/>
  <c r="J7" i="3"/>
  <c r="M23" i="5"/>
  <c r="I7" i="3"/>
  <c r="O6" i="6"/>
  <c r="D18" i="3"/>
  <c r="J8" i="3"/>
  <c r="J24" i="3"/>
  <c r="J6" i="3"/>
  <c r="O7" i="6"/>
  <c r="I24" i="3"/>
  <c r="I33" i="3"/>
  <c r="S21" i="8"/>
  <c r="I6" i="3"/>
  <c r="M7" i="5"/>
  <c r="I53" i="3"/>
  <c r="I55" i="3"/>
  <c r="J34" i="3"/>
  <c r="J41" i="18"/>
  <c r="J55" i="18" s="1"/>
  <c r="G41" i="18"/>
  <c r="G55" i="18" s="1"/>
  <c r="N40" i="17"/>
  <c r="M55" i="17"/>
  <c r="D40" i="16"/>
  <c r="D41" i="18"/>
  <c r="D55" i="18" s="1"/>
  <c r="C41" i="17"/>
  <c r="C55" i="17" s="1"/>
  <c r="P41" i="17"/>
  <c r="P55" i="17" s="1"/>
  <c r="O40" i="15"/>
  <c r="F41" i="10"/>
  <c r="G41" i="10" s="1"/>
  <c r="P12" i="7"/>
  <c r="Q22" i="17"/>
  <c r="E60" i="4"/>
  <c r="K54" i="2"/>
  <c r="I50" i="3"/>
  <c r="J13" i="3"/>
  <c r="D57" i="2"/>
  <c r="O50" i="6"/>
  <c r="J50" i="3"/>
  <c r="S50" i="8"/>
  <c r="S46" i="8"/>
  <c r="F54" i="3"/>
  <c r="S42" i="8"/>
  <c r="F43" i="3"/>
  <c r="M12" i="5"/>
  <c r="O12" i="6"/>
  <c r="I10" i="3"/>
  <c r="J12" i="3"/>
  <c r="J10" i="3"/>
  <c r="S12" i="8"/>
  <c r="M10" i="5"/>
  <c r="I16" i="3"/>
  <c r="F18" i="3"/>
  <c r="S25" i="8"/>
  <c r="O25" i="6"/>
  <c r="S26" i="8"/>
  <c r="O26" i="6"/>
  <c r="J20" i="3"/>
  <c r="I25" i="3"/>
  <c r="M19" i="5"/>
  <c r="J25" i="3"/>
  <c r="I26" i="3"/>
  <c r="J26" i="3"/>
  <c r="O37" i="6"/>
  <c r="J37" i="3"/>
  <c r="M37" i="5"/>
  <c r="S30" i="8"/>
  <c r="F55" i="22"/>
  <c r="U55" i="19"/>
  <c r="G55" i="22"/>
  <c r="C55" i="22"/>
  <c r="E55" i="22"/>
  <c r="N41" i="21"/>
  <c r="N55" i="21" s="1"/>
  <c r="M41" i="21"/>
  <c r="M55" i="21" s="1"/>
  <c r="G55" i="21"/>
  <c r="J55" i="24"/>
  <c r="K55" i="24"/>
  <c r="C55" i="24"/>
  <c r="F41" i="24"/>
  <c r="F55" i="24" s="1"/>
  <c r="N41" i="24"/>
  <c r="N55" i="24" s="1"/>
  <c r="D41" i="24"/>
  <c r="D55" i="24" s="1"/>
  <c r="L41" i="24"/>
  <c r="L55" i="24" s="1"/>
  <c r="H55" i="24"/>
  <c r="P41" i="24"/>
  <c r="J41" i="8" s="1"/>
  <c r="G55" i="24"/>
  <c r="J45" i="8"/>
  <c r="C55" i="28"/>
  <c r="E55" i="28"/>
  <c r="D55" i="28"/>
  <c r="F55" i="27"/>
  <c r="C55" i="27"/>
  <c r="Q54" i="8"/>
  <c r="C55" i="26"/>
  <c r="D55" i="26"/>
  <c r="F40" i="8"/>
  <c r="R40" i="8" s="1"/>
  <c r="F41" i="26"/>
  <c r="F55" i="26" s="1"/>
  <c r="E41" i="26"/>
  <c r="E55" i="26" s="1"/>
  <c r="R54" i="8"/>
  <c r="S54" i="8" s="1"/>
  <c r="K55" i="8"/>
  <c r="M41" i="8"/>
  <c r="M55" i="8" s="1"/>
  <c r="H41" i="8"/>
  <c r="H55" i="8" s="1"/>
  <c r="C41" i="8"/>
  <c r="C55" i="8" s="1"/>
  <c r="D41" i="8"/>
  <c r="D55" i="8" s="1"/>
  <c r="R18" i="8"/>
  <c r="R45" i="8"/>
  <c r="S45" i="8" s="1"/>
  <c r="F55" i="18"/>
  <c r="E55" i="18"/>
  <c r="I41" i="18"/>
  <c r="C41" i="16" s="1"/>
  <c r="C55" i="16" s="1"/>
  <c r="H55" i="18"/>
  <c r="O55" i="17"/>
  <c r="G41" i="17"/>
  <c r="G55" i="17" s="1"/>
  <c r="H43" i="17"/>
  <c r="D41" i="17"/>
  <c r="D55" i="17" s="1"/>
  <c r="G41" i="6"/>
  <c r="G55" i="6" s="1"/>
  <c r="J41" i="10"/>
  <c r="C41" i="20" s="1"/>
  <c r="H41" i="15"/>
  <c r="H55" i="15" s="1"/>
  <c r="J55" i="15"/>
  <c r="P14" i="7"/>
  <c r="Q14" i="17" s="1"/>
  <c r="J41" i="6"/>
  <c r="J55" i="6" s="1"/>
  <c r="P16" i="7"/>
  <c r="Q16" i="17" s="1"/>
  <c r="H41" i="6"/>
  <c r="H55" i="6" s="1"/>
  <c r="O17" i="7"/>
  <c r="P17" i="7"/>
  <c r="Q17" i="17" s="1"/>
  <c r="L55" i="15"/>
  <c r="F55" i="15"/>
  <c r="K41" i="15"/>
  <c r="K55" i="15" s="1"/>
  <c r="O41" i="14"/>
  <c r="O55" i="14" s="1"/>
  <c r="Q41" i="13"/>
  <c r="O55" i="13"/>
  <c r="J55" i="13"/>
  <c r="F55" i="13"/>
  <c r="G55" i="13" s="1"/>
  <c r="G41" i="13"/>
  <c r="S49" i="14"/>
  <c r="T48" i="14"/>
  <c r="U48" i="14" s="1"/>
  <c r="T7" i="14"/>
  <c r="U7" i="14" s="1"/>
  <c r="T15" i="14"/>
  <c r="S12" i="14"/>
  <c r="S6" i="14"/>
  <c r="T27" i="14"/>
  <c r="S38" i="14"/>
  <c r="S30" i="14"/>
  <c r="S26" i="14"/>
  <c r="J55" i="11"/>
  <c r="O54" i="11"/>
  <c r="K55" i="11"/>
  <c r="L55" i="11" s="1"/>
  <c r="O41" i="11"/>
  <c r="Q36" i="11"/>
  <c r="Q28" i="11"/>
  <c r="O18" i="11"/>
  <c r="Q42" i="11"/>
  <c r="F55" i="11"/>
  <c r="G55" i="11" s="1"/>
  <c r="D18" i="20"/>
  <c r="Q50" i="11"/>
  <c r="S51" i="14"/>
  <c r="T12" i="14"/>
  <c r="U12" i="14" s="1"/>
  <c r="G18" i="10"/>
  <c r="P18" i="11"/>
  <c r="Q18" i="11" s="1"/>
  <c r="Q15" i="11"/>
  <c r="Q34" i="11"/>
  <c r="E9" i="16"/>
  <c r="P37" i="7"/>
  <c r="Q37" i="17" s="1"/>
  <c r="O7" i="7"/>
  <c r="E7" i="16" s="1"/>
  <c r="F13" i="16"/>
  <c r="G13" i="16" s="1"/>
  <c r="Q11" i="17"/>
  <c r="P9" i="7"/>
  <c r="Q8" i="17"/>
  <c r="O6" i="7"/>
  <c r="E6" i="16" s="1"/>
  <c r="Q32" i="17"/>
  <c r="Q36" i="17"/>
  <c r="O35" i="7"/>
  <c r="E35" i="16" s="1"/>
  <c r="C41" i="5"/>
  <c r="C55" i="5" s="1"/>
  <c r="Q33" i="7"/>
  <c r="O54" i="6"/>
  <c r="O47" i="6"/>
  <c r="I47" i="3"/>
  <c r="S51" i="8"/>
  <c r="O51" i="6"/>
  <c r="M47" i="5"/>
  <c r="S47" i="8"/>
  <c r="J51" i="3"/>
  <c r="M51" i="5"/>
  <c r="J47" i="3"/>
  <c r="I51" i="3"/>
  <c r="O14" i="6"/>
  <c r="I14" i="3"/>
  <c r="M14" i="5"/>
  <c r="O9" i="6"/>
  <c r="J14" i="3"/>
  <c r="O17" i="6"/>
  <c r="I13" i="3"/>
  <c r="S29" i="8"/>
  <c r="O35" i="6"/>
  <c r="O34" i="6"/>
  <c r="F40" i="3"/>
  <c r="J30" i="3"/>
  <c r="J35" i="3"/>
  <c r="O39" i="6"/>
  <c r="I35" i="3"/>
  <c r="I48" i="3"/>
  <c r="I52" i="3"/>
  <c r="I11" i="3"/>
  <c r="K18" i="2"/>
  <c r="C41" i="2"/>
  <c r="J41" i="2"/>
  <c r="I36" i="3"/>
  <c r="J28" i="3"/>
  <c r="F55" i="1"/>
  <c r="F19" i="1"/>
  <c r="F42" i="1" s="1"/>
  <c r="Q45" i="15"/>
  <c r="D45" i="20"/>
  <c r="U47" i="14"/>
  <c r="O55" i="12"/>
  <c r="P54" i="12"/>
  <c r="Q54" i="12" s="1"/>
  <c r="O18" i="12"/>
  <c r="P18" i="12"/>
  <c r="Q18" i="12" s="1"/>
  <c r="S20" i="14"/>
  <c r="T32" i="14"/>
  <c r="U32" i="14" s="1"/>
  <c r="Q13" i="12"/>
  <c r="Q52" i="12"/>
  <c r="T26" i="14"/>
  <c r="U26" i="14" s="1"/>
  <c r="T13" i="14"/>
  <c r="U13" i="14" s="1"/>
  <c r="Q37" i="11"/>
  <c r="R42" i="14"/>
  <c r="U42" i="14" s="1"/>
  <c r="Q7" i="11"/>
  <c r="Q43" i="11"/>
  <c r="N45" i="11"/>
  <c r="Q49" i="11"/>
  <c r="Q29" i="11"/>
  <c r="Q32" i="11"/>
  <c r="Q24" i="11"/>
  <c r="U38" i="14"/>
  <c r="Q44" i="14"/>
  <c r="R34" i="14"/>
  <c r="U34" i="14" s="1"/>
  <c r="Q47" i="11"/>
  <c r="Q39" i="11"/>
  <c r="R27" i="14"/>
  <c r="U11" i="14"/>
  <c r="M55" i="7"/>
  <c r="K55" i="6"/>
  <c r="Q44" i="17"/>
  <c r="K18" i="5"/>
  <c r="O16" i="7"/>
  <c r="E16" i="16" s="1"/>
  <c r="E11" i="16"/>
  <c r="H41" i="9"/>
  <c r="H55" i="9" s="1"/>
  <c r="G41" i="9"/>
  <c r="G55" i="9" s="1"/>
  <c r="E29" i="16"/>
  <c r="E46" i="16"/>
  <c r="I41" i="7"/>
  <c r="I55" i="7" s="1"/>
  <c r="L41" i="7"/>
  <c r="L55" i="7" s="1"/>
  <c r="K41" i="7"/>
  <c r="K55" i="7" s="1"/>
  <c r="F41" i="7"/>
  <c r="K41" i="17" s="1"/>
  <c r="C41" i="7"/>
  <c r="C55" i="7" s="1"/>
  <c r="H41" i="7"/>
  <c r="N41" i="17" s="1"/>
  <c r="G41" i="7"/>
  <c r="G55" i="7" s="1"/>
  <c r="E41" i="7"/>
  <c r="K18" i="17"/>
  <c r="L18" i="21"/>
  <c r="F16" i="16"/>
  <c r="G16" i="16" s="1"/>
  <c r="Q49" i="7"/>
  <c r="Q51" i="17"/>
  <c r="Q51" i="7"/>
  <c r="F51" i="16"/>
  <c r="G51" i="16" s="1"/>
  <c r="O48" i="7"/>
  <c r="E48" i="16" s="1"/>
  <c r="O47" i="7"/>
  <c r="E47" i="16" s="1"/>
  <c r="F49" i="16"/>
  <c r="G49" i="16" s="1"/>
  <c r="O50" i="7"/>
  <c r="E50" i="16" s="1"/>
  <c r="P48" i="7"/>
  <c r="Q48" i="7" s="1"/>
  <c r="I55" i="6"/>
  <c r="H42" i="17"/>
  <c r="C55" i="6"/>
  <c r="P31" i="7"/>
  <c r="Q31" i="7" s="1"/>
  <c r="N40" i="6"/>
  <c r="H40" i="17" s="1"/>
  <c r="P35" i="7"/>
  <c r="Q35" i="7" s="1"/>
  <c r="O31" i="7"/>
  <c r="E31" i="16" s="1"/>
  <c r="P29" i="7"/>
  <c r="F36" i="16"/>
  <c r="G36" i="16" s="1"/>
  <c r="O34" i="7"/>
  <c r="E34" i="16" s="1"/>
  <c r="P34" i="7"/>
  <c r="F26" i="16"/>
  <c r="G26" i="16" s="1"/>
  <c r="Q26" i="7"/>
  <c r="Q26" i="17"/>
  <c r="P24" i="7"/>
  <c r="Q24" i="7" s="1"/>
  <c r="O23" i="7"/>
  <c r="E23" i="16" s="1"/>
  <c r="P25" i="7"/>
  <c r="F41" i="6"/>
  <c r="F55" i="6" s="1"/>
  <c r="E41" i="6"/>
  <c r="E55" i="6" s="1"/>
  <c r="M40" i="6"/>
  <c r="Q13" i="7"/>
  <c r="O10" i="7"/>
  <c r="E10" i="16" s="1"/>
  <c r="M18" i="6"/>
  <c r="Q13" i="17"/>
  <c r="N18" i="6"/>
  <c r="M50" i="5"/>
  <c r="E50" i="17"/>
  <c r="P52" i="7"/>
  <c r="M48" i="5"/>
  <c r="E48" i="17"/>
  <c r="G41" i="5"/>
  <c r="G55" i="5" s="1"/>
  <c r="P6" i="7"/>
  <c r="Q6" i="7" s="1"/>
  <c r="E8" i="17"/>
  <c r="M8" i="5"/>
  <c r="M6" i="5"/>
  <c r="L18" i="5"/>
  <c r="D41" i="5"/>
  <c r="D55" i="5" s="1"/>
  <c r="E9" i="17"/>
  <c r="H41" i="5"/>
  <c r="H55" i="5" s="1"/>
  <c r="F41" i="5"/>
  <c r="F55" i="5" s="1"/>
  <c r="M33" i="5"/>
  <c r="E35" i="17"/>
  <c r="M35" i="5"/>
  <c r="Q27" i="17"/>
  <c r="P23" i="7"/>
  <c r="E29" i="17"/>
  <c r="M34" i="5"/>
  <c r="E34" i="17"/>
  <c r="E32" i="16"/>
  <c r="P30" i="7"/>
  <c r="E24" i="17"/>
  <c r="K40" i="5"/>
  <c r="M24" i="5"/>
  <c r="L40" i="5"/>
  <c r="O20" i="7"/>
  <c r="E20" i="16" s="1"/>
  <c r="P21" i="7"/>
  <c r="P19" i="7"/>
  <c r="E19" i="16"/>
  <c r="E41" i="5"/>
  <c r="E55" i="5" s="1"/>
  <c r="E21" i="17"/>
  <c r="Q44" i="7"/>
  <c r="S44" i="8"/>
  <c r="O44" i="6"/>
  <c r="M44" i="5"/>
  <c r="M45" i="5" s="1"/>
  <c r="J44" i="3"/>
  <c r="M11" i="5"/>
  <c r="M17" i="5"/>
  <c r="I17" i="3"/>
  <c r="H41" i="2"/>
  <c r="H57" i="2" s="1"/>
  <c r="O11" i="6"/>
  <c r="S17" i="8"/>
  <c r="S9" i="8"/>
  <c r="J9" i="3"/>
  <c r="J17" i="3"/>
  <c r="J11" i="3"/>
  <c r="I9" i="3"/>
  <c r="Q11" i="7"/>
  <c r="M9" i="5"/>
  <c r="M52" i="5"/>
  <c r="S48" i="8"/>
  <c r="S52" i="8"/>
  <c r="J52" i="3"/>
  <c r="O52" i="6"/>
  <c r="J43" i="3"/>
  <c r="I43" i="3"/>
  <c r="I43" i="2"/>
  <c r="I39" i="3"/>
  <c r="J39" i="3"/>
  <c r="M39" i="5"/>
  <c r="S39" i="8"/>
  <c r="Q36" i="7"/>
  <c r="J27" i="3"/>
  <c r="S34" i="8"/>
  <c r="J36" i="3"/>
  <c r="F41" i="2"/>
  <c r="F57" i="2" s="1"/>
  <c r="M29" i="5"/>
  <c r="I27" i="3"/>
  <c r="I34" i="3"/>
  <c r="O27" i="6"/>
  <c r="M30" i="5"/>
  <c r="I29" i="3"/>
  <c r="S31" i="8"/>
  <c r="S27" i="8"/>
  <c r="S23" i="8"/>
  <c r="O30" i="6"/>
  <c r="M36" i="5"/>
  <c r="M27" i="5"/>
  <c r="I30" i="3"/>
  <c r="O29" i="6"/>
  <c r="G57" i="2"/>
  <c r="J57" i="2" s="1"/>
  <c r="I20" i="3"/>
  <c r="O20" i="6"/>
  <c r="M20" i="5"/>
  <c r="Q20" i="7"/>
  <c r="J45" i="2"/>
  <c r="I44" i="3"/>
  <c r="I54" i="3"/>
  <c r="J54" i="3"/>
  <c r="D40" i="3"/>
  <c r="J29" i="3"/>
  <c r="C57" i="2"/>
  <c r="I21" i="3"/>
  <c r="I40" i="2"/>
  <c r="I12" i="3"/>
  <c r="E57" i="2"/>
  <c r="I56" i="3"/>
  <c r="K56" i="2"/>
  <c r="C42" i="1"/>
  <c r="S19" i="8"/>
  <c r="P41" i="8"/>
  <c r="P55" i="8" s="1"/>
  <c r="N41" i="8"/>
  <c r="N55" i="8" s="1"/>
  <c r="S53" i="8"/>
  <c r="S49" i="8"/>
  <c r="S36" i="8"/>
  <c r="S32" i="8"/>
  <c r="S28" i="8"/>
  <c r="S24" i="8"/>
  <c r="S14" i="8"/>
  <c r="S10" i="8"/>
  <c r="O41" i="8"/>
  <c r="O55" i="8" s="1"/>
  <c r="L41" i="8"/>
  <c r="L55" i="8" s="1"/>
  <c r="S6" i="8"/>
  <c r="R50" i="14"/>
  <c r="U50" i="14" s="1"/>
  <c r="Q10" i="11"/>
  <c r="Q51" i="11"/>
  <c r="Q17" i="11"/>
  <c r="Q13" i="11"/>
  <c r="Q30" i="11"/>
  <c r="F55" i="10"/>
  <c r="T29" i="14"/>
  <c r="U29" i="14" s="1"/>
  <c r="U30" i="14"/>
  <c r="Q40" i="11"/>
  <c r="T39" i="14"/>
  <c r="U39" i="14" s="1"/>
  <c r="E55" i="10"/>
  <c r="Q33" i="11"/>
  <c r="Q9" i="11"/>
  <c r="T24" i="14"/>
  <c r="U24" i="14" s="1"/>
  <c r="U37" i="14"/>
  <c r="L40" i="10"/>
  <c r="Q48" i="11"/>
  <c r="Q20" i="11"/>
  <c r="K41" i="10"/>
  <c r="Q21" i="11"/>
  <c r="Q53" i="11"/>
  <c r="D43" i="20"/>
  <c r="Q22" i="11"/>
  <c r="U23" i="14"/>
  <c r="O45" i="11"/>
  <c r="S45" i="14" s="1"/>
  <c r="U19" i="14"/>
  <c r="Q16" i="11"/>
  <c r="P54" i="11"/>
  <c r="Q54" i="11" s="1"/>
  <c r="J55" i="10"/>
  <c r="C55" i="20" s="1"/>
  <c r="U14" i="14"/>
  <c r="Q35" i="11"/>
  <c r="R28" i="14"/>
  <c r="U28" i="14" s="1"/>
  <c r="U25" i="14"/>
  <c r="Q11" i="11"/>
  <c r="T52" i="14"/>
  <c r="U52" i="14" s="1"/>
  <c r="T20" i="14"/>
  <c r="U20" i="14" s="1"/>
  <c r="T9" i="14"/>
  <c r="U9" i="14" s="1"/>
  <c r="T51" i="14"/>
  <c r="U51" i="14" s="1"/>
  <c r="T44" i="14"/>
  <c r="U44" i="14" s="1"/>
  <c r="T49" i="14"/>
  <c r="U49" i="14" s="1"/>
  <c r="T10" i="14"/>
  <c r="U10" i="14" s="1"/>
  <c r="Q38" i="11"/>
  <c r="Q43" i="14"/>
  <c r="R54" i="14"/>
  <c r="Q14" i="11"/>
  <c r="Q23" i="11"/>
  <c r="R22" i="14"/>
  <c r="U22" i="14" s="1"/>
  <c r="U8" i="14"/>
  <c r="Q26" i="11"/>
  <c r="Q46" i="11"/>
  <c r="Q44" i="11"/>
  <c r="Q45" i="11" s="1"/>
  <c r="Q53" i="17"/>
  <c r="Q32" i="7"/>
  <c r="Q20" i="17"/>
  <c r="E53" i="16"/>
  <c r="E37" i="16"/>
  <c r="E12" i="16"/>
  <c r="Q8" i="7"/>
  <c r="E17" i="16"/>
  <c r="F11" i="16"/>
  <c r="G11" i="16" s="1"/>
  <c r="F53" i="16"/>
  <c r="G53" i="16" s="1"/>
  <c r="F22" i="16"/>
  <c r="E52" i="16"/>
  <c r="E36" i="16"/>
  <c r="E24" i="16"/>
  <c r="L41" i="19"/>
  <c r="Q55" i="19"/>
  <c r="P41" i="14"/>
  <c r="P55" i="14" s="1"/>
  <c r="U21" i="14"/>
  <c r="R41" i="14"/>
  <c r="U53" i="14"/>
  <c r="G43" i="14"/>
  <c r="Q55" i="14"/>
  <c r="S54" i="14"/>
  <c r="U6" i="14"/>
  <c r="R18" i="14"/>
  <c r="U17" i="14"/>
  <c r="Q40" i="14"/>
  <c r="U46" i="14"/>
  <c r="U36" i="14"/>
  <c r="K43" i="18"/>
  <c r="K46" i="18"/>
  <c r="M45" i="9"/>
  <c r="K28" i="18"/>
  <c r="K17" i="18"/>
  <c r="E41" i="9"/>
  <c r="E55" i="9" s="1"/>
  <c r="F41" i="9"/>
  <c r="F55" i="9" s="1"/>
  <c r="N45" i="9"/>
  <c r="L18" i="9"/>
  <c r="J41" i="9"/>
  <c r="J55" i="9" s="1"/>
  <c r="I41" i="9"/>
  <c r="I55" i="9" s="1"/>
  <c r="E47" i="17"/>
  <c r="P47" i="7"/>
  <c r="K33" i="18"/>
  <c r="K47" i="18"/>
  <c r="K25" i="18"/>
  <c r="K52" i="18"/>
  <c r="K24" i="18"/>
  <c r="K23" i="18"/>
  <c r="F12" i="16"/>
  <c r="G12" i="16" s="1"/>
  <c r="K12" i="18"/>
  <c r="K38" i="18"/>
  <c r="F32" i="16"/>
  <c r="G32" i="16" s="1"/>
  <c r="K32" i="18"/>
  <c r="K30" i="18"/>
  <c r="K14" i="18"/>
  <c r="N44" i="9"/>
  <c r="N8" i="9"/>
  <c r="K7" i="18"/>
  <c r="C41" i="9"/>
  <c r="C55" i="9" s="1"/>
  <c r="D41" i="9"/>
  <c r="K41" i="9"/>
  <c r="K55" i="9" s="1"/>
  <c r="L40" i="9"/>
  <c r="N40" i="9" s="1"/>
  <c r="N21" i="9"/>
  <c r="U16" i="14"/>
  <c r="Q45" i="14"/>
  <c r="E55" i="14"/>
  <c r="Q18" i="14"/>
  <c r="S43" i="14"/>
  <c r="T43" i="14"/>
  <c r="F41" i="14"/>
  <c r="F55" i="14" s="1"/>
  <c r="U15" i="14"/>
  <c r="U33" i="14"/>
  <c r="Q41" i="14"/>
  <c r="R55" i="14"/>
  <c r="T40" i="14"/>
  <c r="R45" i="14"/>
  <c r="K41" i="14"/>
  <c r="L41" i="14" s="1"/>
  <c r="S40" i="14"/>
  <c r="T45" i="14"/>
  <c r="Q54" i="14"/>
  <c r="R43" i="14"/>
  <c r="G40" i="14"/>
  <c r="L54" i="14"/>
  <c r="J55" i="14"/>
  <c r="R40" i="14"/>
  <c r="E42" i="16"/>
  <c r="M40" i="9"/>
  <c r="M18" i="9"/>
  <c r="F54" i="20"/>
  <c r="M54" i="5"/>
  <c r="E54" i="17"/>
  <c r="S18" i="8" l="1"/>
  <c r="S43" i="8"/>
  <c r="I45" i="3"/>
  <c r="L55" i="19"/>
  <c r="J40" i="3"/>
  <c r="Q27" i="7"/>
  <c r="F28" i="16"/>
  <c r="G28" i="16" s="1"/>
  <c r="Q28" i="7"/>
  <c r="E41" i="8"/>
  <c r="E55" i="8" s="1"/>
  <c r="O41" i="24"/>
  <c r="I41" i="8" s="1"/>
  <c r="O55" i="11"/>
  <c r="J45" i="3"/>
  <c r="Q18" i="8"/>
  <c r="P41" i="11"/>
  <c r="Q41" i="11" s="1"/>
  <c r="M40" i="5"/>
  <c r="S41" i="14"/>
  <c r="V41" i="19"/>
  <c r="S55" i="19"/>
  <c r="V55" i="19" s="1"/>
  <c r="Q33" i="17"/>
  <c r="Q46" i="7"/>
  <c r="F42" i="16"/>
  <c r="G42" i="16" s="1"/>
  <c r="P43" i="7"/>
  <c r="F43" i="16" s="1"/>
  <c r="G43" i="16" s="1"/>
  <c r="Q42" i="7"/>
  <c r="M43" i="5"/>
  <c r="Q46" i="17"/>
  <c r="F37" i="16"/>
  <c r="G37" i="16" s="1"/>
  <c r="O43" i="7"/>
  <c r="E43" i="16" s="1"/>
  <c r="Q12" i="17"/>
  <c r="E45" i="17"/>
  <c r="Q7" i="17"/>
  <c r="F38" i="16"/>
  <c r="G38" i="16" s="1"/>
  <c r="Q12" i="7"/>
  <c r="Q7" i="7"/>
  <c r="F7" i="16"/>
  <c r="G7" i="16" s="1"/>
  <c r="Q17" i="7"/>
  <c r="Q39" i="7"/>
  <c r="Q50" i="17"/>
  <c r="Q50" i="7"/>
  <c r="F39" i="16"/>
  <c r="G39" i="16" s="1"/>
  <c r="Q37" i="7"/>
  <c r="F17" i="16"/>
  <c r="G17" i="16" s="1"/>
  <c r="F50" i="16"/>
  <c r="G50" i="16" s="1"/>
  <c r="Q10" i="17"/>
  <c r="Q45" i="7"/>
  <c r="Q10" i="7"/>
  <c r="O18" i="6"/>
  <c r="L41" i="13"/>
  <c r="K55" i="13"/>
  <c r="L55" i="13" s="1"/>
  <c r="S18" i="14"/>
  <c r="F41" i="8"/>
  <c r="F55" i="8" s="1"/>
  <c r="D55" i="19"/>
  <c r="G55" i="19" s="1"/>
  <c r="G41" i="19"/>
  <c r="Q48" i="17"/>
  <c r="F45" i="16"/>
  <c r="G45" i="16" s="1"/>
  <c r="I18" i="3"/>
  <c r="E45" i="16"/>
  <c r="L41" i="21"/>
  <c r="Q38" i="17"/>
  <c r="J55" i="7"/>
  <c r="S55" i="7" s="1"/>
  <c r="S41" i="7"/>
  <c r="Q16" i="7"/>
  <c r="P54" i="7"/>
  <c r="Q54" i="7" s="1"/>
  <c r="Q15" i="17"/>
  <c r="F15" i="16"/>
  <c r="G15" i="16" s="1"/>
  <c r="Q9" i="7"/>
  <c r="Q9" i="17"/>
  <c r="Q19" i="17"/>
  <c r="F48" i="16"/>
  <c r="G48" i="16" s="1"/>
  <c r="O54" i="7"/>
  <c r="J18" i="3"/>
  <c r="M18" i="5"/>
  <c r="I55" i="18"/>
  <c r="D41" i="16"/>
  <c r="D55" i="16" s="1"/>
  <c r="K41" i="2"/>
  <c r="O43" i="6"/>
  <c r="O40" i="6"/>
  <c r="F41" i="3"/>
  <c r="O41" i="6" s="1"/>
  <c r="D41" i="3"/>
  <c r="D57" i="3" s="1"/>
  <c r="J55" i="8"/>
  <c r="P55" i="24"/>
  <c r="I55" i="8"/>
  <c r="O55" i="24"/>
  <c r="N55" i="6"/>
  <c r="H55" i="17" s="1"/>
  <c r="P41" i="15"/>
  <c r="F14" i="16"/>
  <c r="G14" i="16" s="1"/>
  <c r="Q14" i="7"/>
  <c r="N41" i="6"/>
  <c r="H41" i="17" s="1"/>
  <c r="F55" i="7"/>
  <c r="K41" i="5"/>
  <c r="K55" i="5" s="1"/>
  <c r="O41" i="15"/>
  <c r="O55" i="15" s="1"/>
  <c r="O56" i="15" s="1"/>
  <c r="K55" i="14"/>
  <c r="L55" i="14" s="1"/>
  <c r="P55" i="12"/>
  <c r="Q55" i="12" s="1"/>
  <c r="U27" i="14"/>
  <c r="T18" i="14"/>
  <c r="U18" i="14" s="1"/>
  <c r="Q31" i="17"/>
  <c r="Q29" i="17"/>
  <c r="Q29" i="7"/>
  <c r="F9" i="16"/>
  <c r="G9" i="16" s="1"/>
  <c r="F6" i="16"/>
  <c r="G6" i="16" s="1"/>
  <c r="F31" i="16"/>
  <c r="G31" i="16" s="1"/>
  <c r="E41" i="20"/>
  <c r="E55" i="20"/>
  <c r="F34" i="16"/>
  <c r="G34" i="16" s="1"/>
  <c r="Q23" i="17"/>
  <c r="Q30" i="17"/>
  <c r="F41" i="20"/>
  <c r="F55" i="20"/>
  <c r="F25" i="16"/>
  <c r="G25" i="16" s="1"/>
  <c r="F24" i="16"/>
  <c r="G24" i="16" s="1"/>
  <c r="Q24" i="17"/>
  <c r="F29" i="16"/>
  <c r="G29" i="16" s="1"/>
  <c r="F35" i="16"/>
  <c r="G35" i="16" s="1"/>
  <c r="F58" i="1"/>
  <c r="Q52" i="17"/>
  <c r="Q47" i="7"/>
  <c r="L41" i="9"/>
  <c r="L55" i="9" s="1"/>
  <c r="Q35" i="17"/>
  <c r="H55" i="7"/>
  <c r="Q19" i="7"/>
  <c r="E55" i="7"/>
  <c r="K55" i="21" s="1"/>
  <c r="K41" i="21"/>
  <c r="L55" i="21"/>
  <c r="Q6" i="17"/>
  <c r="M55" i="6"/>
  <c r="E54" i="16"/>
  <c r="Q34" i="17"/>
  <c r="Q34" i="7"/>
  <c r="Q25" i="17"/>
  <c r="Q25" i="7"/>
  <c r="F19" i="16"/>
  <c r="G19" i="16" s="1"/>
  <c r="M41" i="6"/>
  <c r="O18" i="7"/>
  <c r="E18" i="16" s="1"/>
  <c r="H18" i="17"/>
  <c r="Q52" i="7"/>
  <c r="F52" i="16"/>
  <c r="G52" i="16" s="1"/>
  <c r="E18" i="17"/>
  <c r="P18" i="7"/>
  <c r="O40" i="7"/>
  <c r="E40" i="16" s="1"/>
  <c r="Q30" i="7"/>
  <c r="Q23" i="7"/>
  <c r="F23" i="16"/>
  <c r="G23" i="16" s="1"/>
  <c r="F30" i="16"/>
  <c r="G30" i="16" s="1"/>
  <c r="Q21" i="7"/>
  <c r="Q21" i="17"/>
  <c r="P40" i="7"/>
  <c r="L41" i="5"/>
  <c r="L55" i="5" s="1"/>
  <c r="E40" i="17"/>
  <c r="I57" i="2"/>
  <c r="F57" i="3"/>
  <c r="K57" i="2"/>
  <c r="I41" i="2"/>
  <c r="I40" i="3"/>
  <c r="C58" i="1"/>
  <c r="S20" i="8"/>
  <c r="S40" i="8"/>
  <c r="P55" i="11"/>
  <c r="Q55" i="11" s="1"/>
  <c r="G55" i="10"/>
  <c r="T54" i="14"/>
  <c r="U54" i="14" s="1"/>
  <c r="L41" i="10"/>
  <c r="K55" i="10"/>
  <c r="D41" i="20"/>
  <c r="Q47" i="17"/>
  <c r="Z55" i="19"/>
  <c r="AA55" i="19" s="1"/>
  <c r="AA41" i="19"/>
  <c r="G41" i="14"/>
  <c r="U43" i="14"/>
  <c r="U45" i="14"/>
  <c r="K45" i="18"/>
  <c r="M41" i="9"/>
  <c r="M55" i="9" s="1"/>
  <c r="F47" i="16"/>
  <c r="K40" i="18"/>
  <c r="K21" i="18"/>
  <c r="F21" i="16"/>
  <c r="G21" i="16" s="1"/>
  <c r="D55" i="9"/>
  <c r="K54" i="18"/>
  <c r="K8" i="18"/>
  <c r="F8" i="16"/>
  <c r="G8" i="16" s="1"/>
  <c r="K44" i="18"/>
  <c r="F44" i="16"/>
  <c r="G44" i="16" s="1"/>
  <c r="N18" i="9"/>
  <c r="S55" i="14"/>
  <c r="T41" i="14"/>
  <c r="U41" i="14" s="1"/>
  <c r="G55" i="14"/>
  <c r="U40" i="14"/>
  <c r="Q43" i="7" l="1"/>
  <c r="Q43" i="17"/>
  <c r="O55" i="6"/>
  <c r="J57" i="3"/>
  <c r="N55" i="17"/>
  <c r="Q41" i="8"/>
  <c r="K55" i="17"/>
  <c r="Q55" i="8"/>
  <c r="R55" i="8"/>
  <c r="S55" i="8" s="1"/>
  <c r="R41" i="8"/>
  <c r="S41" i="8" s="1"/>
  <c r="I41" i="3"/>
  <c r="Q54" i="17"/>
  <c r="J41" i="3"/>
  <c r="O41" i="7"/>
  <c r="O55" i="7" s="1"/>
  <c r="Q41" i="15"/>
  <c r="P55" i="15"/>
  <c r="F40" i="16"/>
  <c r="G40" i="16" s="1"/>
  <c r="T55" i="14"/>
  <c r="U55" i="14" s="1"/>
  <c r="F54" i="16"/>
  <c r="G54" i="16" s="1"/>
  <c r="N41" i="9"/>
  <c r="N55" i="9" s="1"/>
  <c r="K55" i="18" s="1"/>
  <c r="G47" i="16"/>
  <c r="Q18" i="17"/>
  <c r="Q18" i="7"/>
  <c r="P41" i="7"/>
  <c r="E41" i="17"/>
  <c r="M41" i="5"/>
  <c r="Q40" i="17"/>
  <c r="Q40" i="7"/>
  <c r="I57" i="3"/>
  <c r="D55" i="20"/>
  <c r="L55" i="10"/>
  <c r="K18" i="18"/>
  <c r="F18" i="16"/>
  <c r="G18" i="16" s="1"/>
  <c r="E55" i="16" l="1"/>
  <c r="Q55" i="15"/>
  <c r="P56" i="15"/>
  <c r="E41" i="16"/>
  <c r="K41" i="18"/>
  <c r="F41" i="16"/>
  <c r="G41" i="16" s="1"/>
  <c r="M55" i="5"/>
  <c r="E55" i="17"/>
  <c r="Q41" i="17"/>
  <c r="P55" i="7"/>
  <c r="Q41" i="7"/>
  <c r="Q55" i="17" l="1"/>
  <c r="Q55" i="7"/>
  <c r="F55" i="16"/>
  <c r="G55" i="16" s="1"/>
</calcChain>
</file>

<file path=xl/sharedStrings.xml><?xml version="1.0" encoding="utf-8"?>
<sst xmlns="http://schemas.openxmlformats.org/spreadsheetml/2006/main" count="3117" uniqueCount="1092">
  <si>
    <t>Sr.</t>
  </si>
  <si>
    <t>BANKS</t>
  </si>
  <si>
    <t>RURAL</t>
  </si>
  <si>
    <t>SEMI URBAN</t>
  </si>
  <si>
    <t>URBAN</t>
  </si>
  <si>
    <t>TOTAL</t>
  </si>
  <si>
    <t>Bank of Baroda</t>
  </si>
  <si>
    <t>Bank of India</t>
  </si>
  <si>
    <t>Bank of Maharashtra</t>
  </si>
  <si>
    <t>Canara Bank</t>
  </si>
  <si>
    <t>Central Bank of India</t>
  </si>
  <si>
    <t>Indian Bank</t>
  </si>
  <si>
    <t>Indian Overseas Bank</t>
  </si>
  <si>
    <t>Punjab National Bank</t>
  </si>
  <si>
    <t>State Bank of India</t>
  </si>
  <si>
    <t>UCO Bank</t>
  </si>
  <si>
    <t>Union Bank of India</t>
  </si>
  <si>
    <t>PSBs - SUB TOTAL</t>
  </si>
  <si>
    <t>Axis Bank</t>
  </si>
  <si>
    <t>Bandhan Bank</t>
  </si>
  <si>
    <t>Catholic Syrian Bank</t>
  </si>
  <si>
    <t>City Union Bank</t>
  </si>
  <si>
    <t>Development Credit Bank</t>
  </si>
  <si>
    <t>Dhan Lakshmi Bank</t>
  </si>
  <si>
    <t>Federal Bank Ltd.</t>
  </si>
  <si>
    <t>HDFC Bank</t>
  </si>
  <si>
    <t>ICICI Bank</t>
  </si>
  <si>
    <t>IDBI Bank</t>
  </si>
  <si>
    <t>IDFC First Bank</t>
  </si>
  <si>
    <t>Indusind Bank Limited</t>
  </si>
  <si>
    <t>Jammu and Kashmir Bank</t>
  </si>
  <si>
    <t>Karnataka Bank Limited</t>
  </si>
  <si>
    <t>Karur Vysya Bank Ltd.</t>
  </si>
  <si>
    <t>Kotak Mahindra Bank</t>
  </si>
  <si>
    <t>Lakshmi Vilas Bank</t>
  </si>
  <si>
    <t>Ratnakar Bank Ltd. (RBL)</t>
  </si>
  <si>
    <t>South Indian Bank</t>
  </si>
  <si>
    <t>Standard Chartered Bank</t>
  </si>
  <si>
    <t>Tamilnadu Mercantile Bank</t>
  </si>
  <si>
    <t>Yes Bank</t>
  </si>
  <si>
    <t>PRIVATE BANK SUB TOTAL</t>
  </si>
  <si>
    <t>COMMERCIAL BANKS SUB TOTAL</t>
  </si>
  <si>
    <t>MGB</t>
  </si>
  <si>
    <t>MPGB</t>
  </si>
  <si>
    <t>RRBs - SUB TOTAL</t>
  </si>
  <si>
    <t>DCCB &amp; Apex Bank</t>
  </si>
  <si>
    <t>CO-OPERATIVE BANK - SUB TOTAL</t>
  </si>
  <si>
    <t>AU Small Finance Bank</t>
  </si>
  <si>
    <t>Equitas Small Finance Bank</t>
  </si>
  <si>
    <t>ESAF</t>
  </si>
  <si>
    <t>Fincare Small Finance Bank</t>
  </si>
  <si>
    <t>Jana Small Finance Bank</t>
  </si>
  <si>
    <t>Suryoday Small Finance Bank</t>
  </si>
  <si>
    <t>Ujjivan Small Finance Bank</t>
  </si>
  <si>
    <t>Utkarsh Small Finance Bank</t>
  </si>
  <si>
    <t>SMALL FINANCE BANK SUB TOTAL</t>
  </si>
  <si>
    <t>INDIA POST PAYMENT BANK</t>
  </si>
  <si>
    <t>PAYMENT BANK - SUB TOTAL</t>
  </si>
  <si>
    <t>Page-</t>
  </si>
  <si>
    <t>SLBC, Madhya Pradesh  Convenor: Central Bank of India</t>
  </si>
  <si>
    <t>[Amt. in lacs]</t>
  </si>
  <si>
    <t>TABLE-2</t>
  </si>
  <si>
    <t>DEPOSIT</t>
  </si>
  <si>
    <t>ADVANCES</t>
  </si>
  <si>
    <t>C.D RATIO</t>
  </si>
  <si>
    <t>SLBC, Madhya Pradesh Convenor-Central Bank of India</t>
  </si>
  <si>
    <t>TABLE: 3(i)</t>
  </si>
  <si>
    <t>SR</t>
  </si>
  <si>
    <t>DEPOSITS</t>
  </si>
  <si>
    <t xml:space="preserve">Amount in lakh </t>
  </si>
  <si>
    <t>District Name</t>
  </si>
  <si>
    <t>Deposits</t>
  </si>
  <si>
    <t>Total</t>
  </si>
  <si>
    <t>Amt. in Lakhs</t>
  </si>
  <si>
    <t>No. in actual</t>
  </si>
  <si>
    <t>TABLE: 4</t>
  </si>
  <si>
    <t>Banks</t>
  </si>
  <si>
    <t>Farm Credit</t>
  </si>
  <si>
    <t>Out of Farm Credit total Crop Loans</t>
  </si>
  <si>
    <t>Agri Infrastructure</t>
  </si>
  <si>
    <t>Ancillary Activities</t>
  </si>
  <si>
    <t>Total Agri</t>
  </si>
  <si>
    <t>No.</t>
  </si>
  <si>
    <t>Amt.</t>
  </si>
  <si>
    <t>TABLE:5</t>
  </si>
  <si>
    <t>% of Micro credit to total advances</t>
  </si>
  <si>
    <t>Micro</t>
  </si>
  <si>
    <t>Small</t>
  </si>
  <si>
    <t>Medium</t>
  </si>
  <si>
    <t>KVIC</t>
  </si>
  <si>
    <t>Other MSME</t>
  </si>
  <si>
    <t>No</t>
  </si>
  <si>
    <t>Amt</t>
  </si>
  <si>
    <t>Number in Actual</t>
  </si>
  <si>
    <t>TABLE:6</t>
  </si>
  <si>
    <t>% of Total Pri Sec loans to total advances</t>
  </si>
  <si>
    <t>Export Credit</t>
  </si>
  <si>
    <t>Education</t>
  </si>
  <si>
    <t>Housing</t>
  </si>
  <si>
    <t>Social Infra</t>
  </si>
  <si>
    <t>Renewable Energy</t>
  </si>
  <si>
    <t>Others</t>
  </si>
  <si>
    <t>Total Priority Sector</t>
  </si>
  <si>
    <t>PRIVATE BANK - SUB TOTAL</t>
  </si>
  <si>
    <t>TABLE:7</t>
  </si>
  <si>
    <t>Loans to small &amp; marginal farmers</t>
  </si>
  <si>
    <t>Loans to SC/ST</t>
  </si>
  <si>
    <t>Loans to SHGs</t>
  </si>
  <si>
    <t>Loans to Minority Communities</t>
  </si>
  <si>
    <t>OD under PMJDY</t>
  </si>
  <si>
    <t>Beneficiaries of DRI scheme</t>
  </si>
  <si>
    <t>Other loans to weaker sections</t>
  </si>
  <si>
    <t>Total advances to weaker sections</t>
  </si>
  <si>
    <t>Agriculture</t>
  </si>
  <si>
    <t>Personal loans under NPS</t>
  </si>
  <si>
    <t>Total NPS</t>
  </si>
  <si>
    <t>Table: 9(i)</t>
  </si>
  <si>
    <t>FARM CREDIT</t>
  </si>
  <si>
    <t>Achievement % (Amt.)</t>
  </si>
  <si>
    <t>CROP LOANS (Out of Farm Credit)</t>
  </si>
  <si>
    <t>TARGET</t>
  </si>
  <si>
    <t>ACHIVEMENT</t>
  </si>
  <si>
    <t>Number</t>
  </si>
  <si>
    <t>Amount</t>
  </si>
  <si>
    <t>TABLE: 9(ii)</t>
  </si>
  <si>
    <t>AGRI INFRASTRUCTURE</t>
  </si>
  <si>
    <t>ANCILLARY ACTIVITIES</t>
  </si>
  <si>
    <t>TOTAL AGRICULTURE (Farm Credit+Agri Infr+Anci Acti)</t>
  </si>
  <si>
    <t>TABLE:10</t>
  </si>
  <si>
    <t xml:space="preserve">TARGET </t>
  </si>
  <si>
    <t>Total MSME</t>
  </si>
  <si>
    <t>TABLE: 11(i)</t>
  </si>
  <si>
    <t>EXPORT CREDIT</t>
  </si>
  <si>
    <t>EDUCATION</t>
  </si>
  <si>
    <t>HOUSING</t>
  </si>
  <si>
    <t>TABLE:11(ii)</t>
  </si>
  <si>
    <t>SOCIAL INFRASTRUCTURE</t>
  </si>
  <si>
    <t>RENEWABLE ENERGY</t>
  </si>
  <si>
    <t>OTHERS</t>
  </si>
  <si>
    <t>TOTAL PRIORITY SECTOR</t>
  </si>
  <si>
    <t>Page</t>
  </si>
  <si>
    <t>TABLE:12</t>
  </si>
  <si>
    <t>Sr</t>
  </si>
  <si>
    <t>Bank</t>
  </si>
  <si>
    <t>Target</t>
  </si>
  <si>
    <t>Achievement %</t>
  </si>
  <si>
    <t xml:space="preserve">                                                                 SLBC Madhya Pradesh. Convenor-Central Bank of India                                                               </t>
  </si>
  <si>
    <t>TABLE-13</t>
  </si>
  <si>
    <t>Sr.No</t>
  </si>
  <si>
    <t>TOTAL NPA</t>
  </si>
  <si>
    <t>TOTAL ADVANCES</t>
  </si>
  <si>
    <t>NPA %</t>
  </si>
  <si>
    <r>
      <rPr>
        <b/>
        <sz val="11"/>
        <rFont val="Times New Roman"/>
        <family val="1"/>
      </rPr>
      <t xml:space="preserve">SLBC Madhya Pradesh. Convenor-Central Bank of India                                                              </t>
    </r>
    <r>
      <rPr>
        <b/>
        <sz val="12"/>
        <rFont val="Times New Roman"/>
        <family val="1"/>
      </rPr>
      <t xml:space="preserve"> </t>
    </r>
  </si>
  <si>
    <t>AGRICULTURE</t>
  </si>
  <si>
    <t>MSME</t>
  </si>
  <si>
    <t xml:space="preserve">                                             SLBC Madhya Pradesh. Convenor Central Bank of India                                                               </t>
  </si>
  <si>
    <t>TABLE: 15</t>
  </si>
  <si>
    <t>TOTAL NPS</t>
  </si>
  <si>
    <t>MMYUY/MMSY</t>
  </si>
  <si>
    <t>PMEGP</t>
  </si>
  <si>
    <t>CMRHM</t>
  </si>
  <si>
    <t>MUDRA LOANS</t>
  </si>
  <si>
    <t>SR.</t>
  </si>
  <si>
    <t>NPA</t>
  </si>
  <si>
    <t>OUTSTANDING</t>
  </si>
  <si>
    <t>NPA%</t>
  </si>
  <si>
    <t>NO.</t>
  </si>
  <si>
    <t>AMT.</t>
  </si>
  <si>
    <t>TABLE:17</t>
  </si>
  <si>
    <t>TABLE: 18</t>
  </si>
  <si>
    <t xml:space="preserve">Sr. No. </t>
  </si>
  <si>
    <t>Name of the Bank</t>
  </si>
  <si>
    <t xml:space="preserve">TARGET for FY   2021-22 </t>
  </si>
  <si>
    <t>Sanctioned during the year (including application received during previous year)</t>
  </si>
  <si>
    <t>of which no of loans guaranteed by  MP STATE GOVT</t>
  </si>
  <si>
    <t xml:space="preserve">Education Loan Outstanding </t>
  </si>
  <si>
    <t xml:space="preserve">      </t>
  </si>
  <si>
    <t>TABLE-19</t>
  </si>
  <si>
    <t>Current FY</t>
  </si>
  <si>
    <t>Savings Linked</t>
  </si>
  <si>
    <t>Credit Linked</t>
  </si>
  <si>
    <t>RELIEF MEASURES EXTENDED BY BANKS ON ACCOUNT OF NATURAL CALAMITIES IN MADHYA PRADESH</t>
  </si>
  <si>
    <t>TABLE: 33</t>
  </si>
  <si>
    <t>Year 2014-15</t>
  </si>
  <si>
    <t>Year 2015-16 (31.03.2016)</t>
  </si>
  <si>
    <t>Amt. In Crore</t>
  </si>
  <si>
    <t>S.No.</t>
  </si>
  <si>
    <t>Name of Bank</t>
  </si>
  <si>
    <t>Amt. Restructure / Rescheduled</t>
  </si>
  <si>
    <t>Fresh Finance / Relending provided</t>
  </si>
  <si>
    <t>No. of A/c</t>
  </si>
  <si>
    <t>Allahabad Bank</t>
  </si>
  <si>
    <t>Andhra Bank</t>
  </si>
  <si>
    <t>Corporation Bank</t>
  </si>
  <si>
    <t>Dena Bank</t>
  </si>
  <si>
    <t>Oriental Bank of Commerce</t>
  </si>
  <si>
    <t>Punjab &amp; Sind Bank</t>
  </si>
  <si>
    <t>Syndicate Bank</t>
  </si>
  <si>
    <t>Uco Bank</t>
  </si>
  <si>
    <t>United Bank of India</t>
  </si>
  <si>
    <t>Vijaya Bank</t>
  </si>
  <si>
    <t>Bandan Bank</t>
  </si>
  <si>
    <t>Bharatiya Mahila Bank</t>
  </si>
  <si>
    <t>S.B. of Hyderabad</t>
  </si>
  <si>
    <t>S.B.of Mysore</t>
  </si>
  <si>
    <t>S.B.of Patiala</t>
  </si>
  <si>
    <t>S.B.of Travancore</t>
  </si>
  <si>
    <t>S.B. of Bikaner &amp; Jaipur</t>
  </si>
  <si>
    <t>Karnataka Bank Ltd</t>
  </si>
  <si>
    <t>Dhan Laxmi Bank Ltd.</t>
  </si>
  <si>
    <t>Indusind Bank Ltd.</t>
  </si>
  <si>
    <t>Laxmi Vilas Bank Ltd.</t>
  </si>
  <si>
    <t>The Federal Bank Ltd.</t>
  </si>
  <si>
    <t xml:space="preserve">The Jammu &amp; Kashmir Bank </t>
  </si>
  <si>
    <t>Karur Vysya Bank</t>
  </si>
  <si>
    <t>Ratnakar Bank</t>
  </si>
  <si>
    <t>The South Indian Bank</t>
  </si>
  <si>
    <t>Citi Bank</t>
  </si>
  <si>
    <t>DCB Bank</t>
  </si>
  <si>
    <t xml:space="preserve">M G B </t>
  </si>
  <si>
    <t>NJGB</t>
  </si>
  <si>
    <t>CMPGB</t>
  </si>
  <si>
    <t>M.P.Co-operative Bank</t>
  </si>
  <si>
    <t xml:space="preserve">TOTAL </t>
  </si>
  <si>
    <t>TABLE-20</t>
  </si>
  <si>
    <t>CHRISTIANS</t>
  </si>
  <si>
    <t>MUSLIMS</t>
  </si>
  <si>
    <t>BUDDHISTS</t>
  </si>
  <si>
    <t>SIKHS</t>
  </si>
  <si>
    <t>ZORASTRIANS</t>
  </si>
  <si>
    <t>JAINS</t>
  </si>
  <si>
    <t>Table: 22</t>
  </si>
  <si>
    <t>SCHEDULED CASTE</t>
  </si>
  <si>
    <t>SCHEDULED TRIBES</t>
  </si>
  <si>
    <t>Table: 23</t>
  </si>
  <si>
    <t>Table: 24</t>
  </si>
  <si>
    <t>Outstanding loans to Women</t>
  </si>
  <si>
    <t>Pradhan Mantri Jan Dhan Yojana (PMJDY) Cumulative status                          as on 31.03.2021</t>
  </si>
  <si>
    <t xml:space="preserve">No. in Actual </t>
  </si>
  <si>
    <t>Bank Name</t>
  </si>
  <si>
    <t>Total no. of A/cs</t>
  </si>
  <si>
    <t>Out of total Female A/cs</t>
  </si>
  <si>
    <t>No. of RuPay card issued</t>
  </si>
  <si>
    <t>Aadhaar Seeded</t>
  </si>
  <si>
    <t>Zero Balance A/cs</t>
  </si>
  <si>
    <t>Total Deposit in Rs crore</t>
  </si>
  <si>
    <t>PSBs Sub Total</t>
  </si>
  <si>
    <t>Axis Bank Ltd</t>
  </si>
  <si>
    <t>City Union Bank Ltd</t>
  </si>
  <si>
    <t>Federal Bank Ltd</t>
  </si>
  <si>
    <t>HDFC Bank Ltd</t>
  </si>
  <si>
    <t>ICICI Bank Ltd</t>
  </si>
  <si>
    <t>IDBI Bank Ltd.</t>
  </si>
  <si>
    <t>IndusInd Bank Ltd</t>
  </si>
  <si>
    <t>Jammu &amp; Kashmir Bank Ltd</t>
  </si>
  <si>
    <t>Kotak Mahindra Bank Ltd</t>
  </si>
  <si>
    <t>Lakshmi Vilas Bank Ltd</t>
  </si>
  <si>
    <t>RBL Bank Ltd</t>
  </si>
  <si>
    <t>South Indian Bank Ltd</t>
  </si>
  <si>
    <t>Yes Bank Ltd</t>
  </si>
  <si>
    <t>PVTs Sub Total</t>
  </si>
  <si>
    <t>MP Gramin Bank</t>
  </si>
  <si>
    <t>Madhyanchal Gramin Bank</t>
  </si>
  <si>
    <t>RRBs Sub Total</t>
  </si>
  <si>
    <t>Grand Total</t>
  </si>
  <si>
    <t>PROGRESS OF RURAL SELF EMPLOYMENT TRAINING INSTITUTES (RSETIs) IN THE STATE OF MADHYA PRADESH AS ON MAR- 2021</t>
  </si>
  <si>
    <t>RSETI</t>
  </si>
  <si>
    <t>Targets                 FY 2020-21</t>
  </si>
  <si>
    <t>Achievement FY-2020-21</t>
  </si>
  <si>
    <t>Cummulative achievement since 01.04.11</t>
  </si>
  <si>
    <t>No.of pro.</t>
  </si>
  <si>
    <t>No of Candidates</t>
  </si>
  <si>
    <t>No.ofpro</t>
  </si>
  <si>
    <t>No. of Candidates</t>
  </si>
  <si>
    <t>BPL</t>
  </si>
  <si>
    <t>APL</t>
  </si>
  <si>
    <t>SC</t>
  </si>
  <si>
    <t>ST</t>
  </si>
  <si>
    <t>OBC</t>
  </si>
  <si>
    <t>Minority</t>
  </si>
  <si>
    <t>No.ofpro.</t>
  </si>
  <si>
    <t>No.ofcanidatestrained</t>
  </si>
  <si>
    <t>No.of Candidates settled</t>
  </si>
  <si>
    <t>BF</t>
  </si>
  <si>
    <t>SF</t>
  </si>
  <si>
    <t>WE</t>
  </si>
  <si>
    <t>ALHBSatna</t>
  </si>
  <si>
    <t>  14  </t>
  </si>
  <si>
    <t>401  </t>
  </si>
  <si>
    <t>  8  </t>
  </si>
  <si>
    <t>  127  </t>
  </si>
  <si>
    <t>  29  </t>
  </si>
  <si>
    <t>  153  </t>
  </si>
  <si>
    <t>  236  </t>
  </si>
  <si>
    <t>  6884  </t>
  </si>
  <si>
    <t>  4836  </t>
  </si>
  <si>
    <t>  1508  </t>
  </si>
  <si>
    <t>  3328  </t>
  </si>
  <si>
    <t>  183  </t>
  </si>
  <si>
    <t>BF-Bank Finance</t>
  </si>
  <si>
    <t>BOBAlirajpur</t>
  </si>
  <si>
    <t>  461  </t>
  </si>
  <si>
    <t>422  </t>
  </si>
  <si>
    <t>  39  </t>
  </si>
  <si>
    <t>  3  </t>
  </si>
  <si>
    <t>  458  </t>
  </si>
  <si>
    <t>  169  </t>
  </si>
  <si>
    <t>  5028  </t>
  </si>
  <si>
    <t>  3371  </t>
  </si>
  <si>
    <t>  1893  </t>
  </si>
  <si>
    <t>  1478  </t>
  </si>
  <si>
    <t>  22  </t>
  </si>
  <si>
    <t>SF-Self Employed</t>
  </si>
  <si>
    <t>BOBJhabua</t>
  </si>
  <si>
    <t>  13  </t>
  </si>
  <si>
    <t>  376  </t>
  </si>
  <si>
    <t>376  </t>
  </si>
  <si>
    <t>  7  </t>
  </si>
  <si>
    <t>  362  </t>
  </si>
  <si>
    <t>  6  </t>
  </si>
  <si>
    <t>  234  </t>
  </si>
  <si>
    <t>  6887  </t>
  </si>
  <si>
    <t>  4814  </t>
  </si>
  <si>
    <t>  1485  </t>
  </si>
  <si>
    <t>  3329  </t>
  </si>
  <si>
    <t>  57  </t>
  </si>
  <si>
    <t>WE-Wage Employed</t>
  </si>
  <si>
    <t>BOIBarwani</t>
  </si>
  <si>
    <t>  17  </t>
  </si>
  <si>
    <t>  451  </t>
  </si>
  <si>
    <t>392  </t>
  </si>
  <si>
    <t>  5  </t>
  </si>
  <si>
    <t>  354  </t>
  </si>
  <si>
    <t>  88  </t>
  </si>
  <si>
    <t>  177  </t>
  </si>
  <si>
    <t>  4920  </t>
  </si>
  <si>
    <t>  3403  </t>
  </si>
  <si>
    <t>  1062  </t>
  </si>
  <si>
    <t>  2341  </t>
  </si>
  <si>
    <t>  68  </t>
  </si>
  <si>
    <t>BOIBhopal</t>
  </si>
  <si>
    <t>0</t>
  </si>
  <si>
    <t>  84  </t>
  </si>
  <si>
    <t>  2398  </t>
  </si>
  <si>
    <t>  1912  </t>
  </si>
  <si>
    <t>  1302  </t>
  </si>
  <si>
    <t>  610  </t>
  </si>
  <si>
    <t>  111  </t>
  </si>
  <si>
    <t>BOIBurhanpur</t>
  </si>
  <si>
    <t>  19  </t>
  </si>
  <si>
    <t>  455  </t>
  </si>
  <si>
    <t>426  </t>
  </si>
  <si>
    <t>  70  </t>
  </si>
  <si>
    <t>  43  </t>
  </si>
  <si>
    <t>  294  </t>
  </si>
  <si>
    <t>  37  </t>
  </si>
  <si>
    <t>  208  </t>
  </si>
  <si>
    <t>  5596  </t>
  </si>
  <si>
    <t>  4144  </t>
  </si>
  <si>
    <t>  1439  </t>
  </si>
  <si>
    <t>  2705  </t>
  </si>
  <si>
    <t>  187  </t>
  </si>
  <si>
    <t>BOIDewas</t>
  </si>
  <si>
    <t>  501  </t>
  </si>
  <si>
    <t>497  </t>
  </si>
  <si>
    <t>  4  </t>
  </si>
  <si>
    <t>  231  </t>
  </si>
  <si>
    <t>  64  </t>
  </si>
  <si>
    <t>  133  </t>
  </si>
  <si>
    <t>  49  </t>
  </si>
  <si>
    <t>  193  </t>
  </si>
  <si>
    <t>  5500  </t>
  </si>
  <si>
    <t>  3897  </t>
  </si>
  <si>
    <t>  1894  </t>
  </si>
  <si>
    <t>  2003  </t>
  </si>
  <si>
    <t>  160  </t>
  </si>
  <si>
    <t>BOIDhar</t>
  </si>
  <si>
    <t>  16  </t>
  </si>
  <si>
    <t>  410  </t>
  </si>
  <si>
    <t>400  </t>
  </si>
  <si>
    <t>  10  </t>
  </si>
  <si>
    <t>  51  </t>
  </si>
  <si>
    <t>  277  </t>
  </si>
  <si>
    <t>  44  </t>
  </si>
  <si>
    <t>  11  </t>
  </si>
  <si>
    <t>  5059  </t>
  </si>
  <si>
    <t>  3414  </t>
  </si>
  <si>
    <t>  1158  </t>
  </si>
  <si>
    <t>  2256  </t>
  </si>
  <si>
    <t>BOIKhandwa</t>
  </si>
  <si>
    <t>  15  </t>
  </si>
  <si>
    <t>  460  </t>
  </si>
  <si>
    <t>213  </t>
  </si>
  <si>
    <t>  151  </t>
  </si>
  <si>
    <t>  237  </t>
  </si>
  <si>
    <t>  6209  </t>
  </si>
  <si>
    <t>  4250  </t>
  </si>
  <si>
    <t>  1781  </t>
  </si>
  <si>
    <t>  2469  </t>
  </si>
  <si>
    <t>BOIKhargone</t>
  </si>
  <si>
    <t>  18  </t>
  </si>
  <si>
    <t>  454  </t>
  </si>
  <si>
    <t>167  </t>
  </si>
  <si>
    <t>  69  </t>
  </si>
  <si>
    <t>  50  </t>
  </si>
  <si>
    <t>  135  </t>
  </si>
  <si>
    <t>  244  </t>
  </si>
  <si>
    <t>  1  </t>
  </si>
  <si>
    <t>  194  </t>
  </si>
  <si>
    <t>  5405  </t>
  </si>
  <si>
    <t>  3981  </t>
  </si>
  <si>
    <t>  1459  </t>
  </si>
  <si>
    <t>  2522  </t>
  </si>
  <si>
    <t>  239  </t>
  </si>
  <si>
    <t>BOIRajgarh</t>
  </si>
  <si>
    <t>461  </t>
  </si>
  <si>
    <t>  107  </t>
  </si>
  <si>
    <t>  313  </t>
  </si>
  <si>
    <t>  257  </t>
  </si>
  <si>
    <t>  7821  </t>
  </si>
  <si>
    <t>  6455  </t>
  </si>
  <si>
    <t>  4978  </t>
  </si>
  <si>
    <t>  1477  </t>
  </si>
  <si>
    <t>  189  </t>
  </si>
  <si>
    <t>BOISehore</t>
  </si>
  <si>
    <t>  12  </t>
  </si>
  <si>
    <t>  308  </t>
  </si>
  <si>
    <t>242  </t>
  </si>
  <si>
    <t>  66  </t>
  </si>
  <si>
    <t>  113  </t>
  </si>
  <si>
    <t>  2  </t>
  </si>
  <si>
    <t>  170  </t>
  </si>
  <si>
    <t>  158  </t>
  </si>
  <si>
    <t>  4783  </t>
  </si>
  <si>
    <t>  3323  </t>
  </si>
  <si>
    <t>  2212  </t>
  </si>
  <si>
    <t>  1111  </t>
  </si>
  <si>
    <t>  63  </t>
  </si>
  <si>
    <t>BOIShajapur</t>
  </si>
  <si>
    <t>  453  </t>
  </si>
  <si>
    <t>332  </t>
  </si>
  <si>
    <t>  121  </t>
  </si>
  <si>
    <t>  179  </t>
  </si>
  <si>
    <t>  174  </t>
  </si>
  <si>
    <t>  5556  </t>
  </si>
  <si>
    <t>  4179  </t>
  </si>
  <si>
    <t>  1831  </t>
  </si>
  <si>
    <t>  2348  </t>
  </si>
  <si>
    <t>  387  </t>
  </si>
  <si>
    <t>BOIUjjain</t>
  </si>
  <si>
    <t>  486  </t>
  </si>
  <si>
    <t>306  </t>
  </si>
  <si>
    <t>  9  </t>
  </si>
  <si>
    <t>  161  </t>
  </si>
  <si>
    <t>  201  </t>
  </si>
  <si>
    <t>  5058  </t>
  </si>
  <si>
    <t>  3547  </t>
  </si>
  <si>
    <t>  1777  </t>
  </si>
  <si>
    <t>  1770  </t>
  </si>
  <si>
    <t>CBIAnuppur</t>
  </si>
  <si>
    <t>  372  </t>
  </si>
  <si>
    <t>370  </t>
  </si>
  <si>
    <t>  2</t>
  </si>
  <si>
    <t>  40  </t>
  </si>
  <si>
    <t>  211  </t>
  </si>
  <si>
    <t>  100  </t>
  </si>
  <si>
    <t>  165  </t>
  </si>
  <si>
    <t>  4205  </t>
  </si>
  <si>
    <t>  3246  </t>
  </si>
  <si>
    <t>  1457  </t>
  </si>
  <si>
    <t>  1789  </t>
  </si>
  <si>
    <t>  147  </t>
  </si>
  <si>
    <t>CBIBalaghat</t>
  </si>
  <si>
    <t>  457  </t>
  </si>
  <si>
    <t>349  </t>
  </si>
  <si>
    <t>  93  </t>
  </si>
  <si>
    <t>  391  </t>
  </si>
  <si>
    <t>  5429  </t>
  </si>
  <si>
    <t>  3797  </t>
  </si>
  <si>
    <t>  1751  </t>
  </si>
  <si>
    <t>  2046  </t>
  </si>
  <si>
    <t>  129  </t>
  </si>
  <si>
    <t>CBIBetul</t>
  </si>
  <si>
    <t>  405  </t>
  </si>
  <si>
    <t>236  </t>
  </si>
  <si>
    <t>  167  </t>
  </si>
  <si>
    <t>  150  </t>
  </si>
  <si>
    <t>  166  </t>
  </si>
  <si>
    <t>  4238  </t>
  </si>
  <si>
    <t>  2675  </t>
  </si>
  <si>
    <t>  1150  </t>
  </si>
  <si>
    <t>  1525  </t>
  </si>
  <si>
    <t>  -  </t>
  </si>
  <si>
    <t>CBIBhind</t>
  </si>
  <si>
    <t>  325  </t>
  </si>
  <si>
    <t>121  </t>
  </si>
  <si>
    <t>  204  </t>
  </si>
  <si>
    <t>  134  </t>
  </si>
  <si>
    <t>  144  </t>
  </si>
  <si>
    <t>  3964  </t>
  </si>
  <si>
    <t>  2470  </t>
  </si>
  <si>
    <t>  1089  </t>
  </si>
  <si>
    <t>  1381  </t>
  </si>
  <si>
    <t>  116  </t>
  </si>
  <si>
    <t>CBIChhindwara</t>
  </si>
  <si>
    <t>  343  </t>
  </si>
  <si>
    <t>274  </t>
  </si>
  <si>
    <t>  125  </t>
  </si>
  <si>
    <t>  148  </t>
  </si>
  <si>
    <t>  163  </t>
  </si>
  <si>
    <t>  4542  </t>
  </si>
  <si>
    <t>  2691  </t>
  </si>
  <si>
    <t>  1022  </t>
  </si>
  <si>
    <t>  1669  </t>
  </si>
  <si>
    <t>  137  </t>
  </si>
  <si>
    <t>CBIDindori</t>
  </si>
  <si>
    <t>  421  </t>
  </si>
  <si>
    <t>412  </t>
  </si>
  <si>
    <t>  271  </t>
  </si>
  <si>
    <t>  216  </t>
  </si>
  <si>
    <t>  6071  </t>
  </si>
  <si>
    <t>  3944  </t>
  </si>
  <si>
    <t>  1638  </t>
  </si>
  <si>
    <t>  2306  </t>
  </si>
  <si>
    <t>  25  </t>
  </si>
  <si>
    <t>CBIGwalior</t>
  </si>
  <si>
    <t>  490  </t>
  </si>
  <si>
    <t>266  </t>
  </si>
  <si>
    <t>  198  </t>
  </si>
  <si>
    <t>  97  </t>
  </si>
  <si>
    <t>  71  </t>
  </si>
  <si>
    <t>  35  </t>
  </si>
  <si>
    <t>  221  </t>
  </si>
  <si>
    <t>  5521  </t>
  </si>
  <si>
    <t>  3382  </t>
  </si>
  <si>
    <t>  2080  </t>
  </si>
  <si>
    <t>  89  </t>
  </si>
  <si>
    <t>CBIHoshangabad</t>
  </si>
  <si>
    <t>  360  </t>
  </si>
  <si>
    <t>181  </t>
  </si>
  <si>
    <t>  38  </t>
  </si>
  <si>
    <t>  172  </t>
  </si>
  <si>
    <t>  217  </t>
  </si>
  <si>
    <t>  5581  </t>
  </si>
  <si>
    <t>  3737  </t>
  </si>
  <si>
    <t>  2100  </t>
  </si>
  <si>
    <t>  1637  </t>
  </si>
  <si>
    <t>CBIJabalpur</t>
  </si>
  <si>
    <t>  383  </t>
  </si>
  <si>
    <t>  77  </t>
  </si>
  <si>
    <t>  56  </t>
  </si>
  <si>
    <t>  141  </t>
  </si>
  <si>
    <t>  162  </t>
  </si>
  <si>
    <t>  5910  </t>
  </si>
  <si>
    <t>  3811  </t>
  </si>
  <si>
    <t>  2972  </t>
  </si>
  <si>
    <t>  839  </t>
  </si>
  <si>
    <t>  159  </t>
  </si>
  <si>
    <t>CBIMandla</t>
  </si>
  <si>
    <t>  316  </t>
  </si>
  <si>
    <t>241  </t>
  </si>
  <si>
    <t>  74  </t>
  </si>
  <si>
    <t>  168  </t>
  </si>
  <si>
    <t>  171  </t>
  </si>
  <si>
    <t>  4651  </t>
  </si>
  <si>
    <t>  3049  </t>
  </si>
  <si>
    <t>  1254  </t>
  </si>
  <si>
    <t>  1795  </t>
  </si>
  <si>
    <t>  67  </t>
  </si>
  <si>
    <t>CBIMandsaur</t>
  </si>
  <si>
    <t>  353  </t>
  </si>
  <si>
    <t>205  </t>
  </si>
  <si>
    <t>  80  </t>
  </si>
  <si>
    <t>  154  </t>
  </si>
  <si>
    <t>  191  </t>
  </si>
  <si>
    <t>  5466  </t>
  </si>
  <si>
    <t>  3497  </t>
  </si>
  <si>
    <t>  1340  </t>
  </si>
  <si>
    <t>  2157  </t>
  </si>
  <si>
    <t>  514  </t>
  </si>
  <si>
    <t>CBIMorena</t>
  </si>
  <si>
    <t>228  </t>
  </si>
  <si>
    <t>  5044  </t>
  </si>
  <si>
    <t>  3461  </t>
  </si>
  <si>
    <t>  1102  </t>
  </si>
  <si>
    <t>  2359  </t>
  </si>
  <si>
    <t>  276  </t>
  </si>
  <si>
    <t>CBINarsinghpur</t>
  </si>
  <si>
    <t>232  </t>
  </si>
  <si>
    <t>  85  </t>
  </si>
  <si>
    <t>  32  </t>
  </si>
  <si>
    <t>  212  </t>
  </si>
  <si>
    <t>  6462  </t>
  </si>
  <si>
    <t>  4972  </t>
  </si>
  <si>
    <t>  3343  </t>
  </si>
  <si>
    <t>  1629  </t>
  </si>
  <si>
    <t>  175  </t>
  </si>
  <si>
    <t>CBIRaisen</t>
  </si>
  <si>
    <t>  304  </t>
  </si>
  <si>
    <t>281  </t>
  </si>
  <si>
    <t>  23  </t>
  </si>
  <si>
    <t>  46  </t>
  </si>
  <si>
    <t>  99  </t>
  </si>
  <si>
    <t>  192  </t>
  </si>
  <si>
    <t>  5966  </t>
  </si>
  <si>
    <t>  3825  </t>
  </si>
  <si>
    <t>  2806  </t>
  </si>
  <si>
    <t>  1019  </t>
  </si>
  <si>
    <t>CBIRatlam</t>
  </si>
  <si>
    <t>  279  </t>
  </si>
  <si>
    <t>230  </t>
  </si>
  <si>
    <t>  45  </t>
  </si>
  <si>
    <t>  58  </t>
  </si>
  <si>
    <t>  210  </t>
  </si>
  <si>
    <t>  256  </t>
  </si>
  <si>
    <t>  7016  </t>
  </si>
  <si>
    <t>  5492  </t>
  </si>
  <si>
    <t>  3086  </t>
  </si>
  <si>
    <t>  2406  </t>
  </si>
  <si>
    <t>CBISagar</t>
  </si>
  <si>
    <t>  203  </t>
  </si>
  <si>
    <t>173  </t>
  </si>
  <si>
    <t>  126  </t>
  </si>
  <si>
    <t>  6680  </t>
  </si>
  <si>
    <t>  4602  </t>
  </si>
  <si>
    <t>  2524  </t>
  </si>
  <si>
    <t>  2078  </t>
  </si>
  <si>
    <t>  55  </t>
  </si>
  <si>
    <t>CBISeoni</t>
  </si>
  <si>
    <t>  314  </t>
  </si>
  <si>
    <t>139  </t>
  </si>
  <si>
    <t>  72  </t>
  </si>
  <si>
    <t>  34  </t>
  </si>
  <si>
    <t>  105  </t>
  </si>
  <si>
    <t>  181  </t>
  </si>
  <si>
    <t>  4594  </t>
  </si>
  <si>
    <t>  3191  </t>
  </si>
  <si>
    <t>  1246  </t>
  </si>
  <si>
    <t>  1945  </t>
  </si>
  <si>
    <t>CBIShahdol</t>
  </si>
  <si>
    <t>  358  </t>
  </si>
  <si>
    <t>358  </t>
  </si>
  <si>
    <t>  233  </t>
  </si>
  <si>
    <t>  6951  </t>
  </si>
  <si>
    <t>  4358  </t>
  </si>
  <si>
    <t>  1808  </t>
  </si>
  <si>
    <t>  2550  </t>
  </si>
  <si>
    <t>PNBDatia</t>
  </si>
  <si>
    <t>  502  </t>
  </si>
  <si>
    <t>  250  </t>
  </si>
  <si>
    <t>  326  </t>
  </si>
  <si>
    <t>  8754  </t>
  </si>
  <si>
    <t>  5460  </t>
  </si>
  <si>
    <t>  586  </t>
  </si>
  <si>
    <t>RUDSETIBhopal</t>
  </si>
  <si>
    <t>  651  </t>
  </si>
  <si>
    <t>581  </t>
  </si>
  <si>
    <t>  42  </t>
  </si>
  <si>
    <t>  368  </t>
  </si>
  <si>
    <t>  24  </t>
  </si>
  <si>
    <t>  345  </t>
  </si>
  <si>
    <t>  9680  </t>
  </si>
  <si>
    <t>  6570  </t>
  </si>
  <si>
    <t>  2369  </t>
  </si>
  <si>
    <t>  4201  </t>
  </si>
  <si>
    <t>  1483  </t>
  </si>
  <si>
    <t>SBIAshokNagar</t>
  </si>
  <si>
    <t>  255  </t>
  </si>
  <si>
    <t>150  </t>
  </si>
  <si>
    <t>  90  </t>
  </si>
  <si>
    <t>  130  </t>
  </si>
  <si>
    <t>  186  </t>
  </si>
  <si>
    <t>  4642  </t>
  </si>
  <si>
    <t>  2886  </t>
  </si>
  <si>
    <t>  1199  </t>
  </si>
  <si>
    <t>  1687  </t>
  </si>
  <si>
    <t>  447  </t>
  </si>
  <si>
    <t>SBIChhatarpur</t>
  </si>
  <si>
    <t>  414  </t>
  </si>
  <si>
    <t>  119  </t>
  </si>
  <si>
    <t>  222  </t>
  </si>
  <si>
    <t>  240  </t>
  </si>
  <si>
    <t>  6809  </t>
  </si>
  <si>
    <t>  4431  </t>
  </si>
  <si>
    <t>  1807  </t>
  </si>
  <si>
    <t>  2637  </t>
  </si>
  <si>
    <t>SBIDamoh</t>
  </si>
  <si>
    <t>  307  </t>
  </si>
  <si>
    <t>305  </t>
  </si>
  <si>
    <t>  61  </t>
  </si>
  <si>
    <t>  7069  </t>
  </si>
  <si>
    <t>  4592  </t>
  </si>
  <si>
    <t>  1406  </t>
  </si>
  <si>
    <t>  3186  </t>
  </si>
  <si>
    <t>  1359  </t>
  </si>
  <si>
    <t>SBIGuna</t>
  </si>
  <si>
    <t>193  </t>
  </si>
  <si>
    <t>  54  </t>
  </si>
  <si>
    <t>  36  </t>
  </si>
  <si>
    <t>  136  </t>
  </si>
  <si>
    <t>  195  </t>
  </si>
  <si>
    <t>  5623  </t>
  </si>
  <si>
    <t>  3430  </t>
  </si>
  <si>
    <t>  1015  </t>
  </si>
  <si>
    <t>  2415  </t>
  </si>
  <si>
    <t>  1021  </t>
  </si>
  <si>
    <t>SBIHarda</t>
  </si>
  <si>
    <t>149  </t>
  </si>
  <si>
    <t>  52  </t>
  </si>
  <si>
    <t>  81  </t>
  </si>
  <si>
    <t>  164  </t>
  </si>
  <si>
    <t>  4163  </t>
  </si>
  <si>
    <t>  2658  </t>
  </si>
  <si>
    <t>  710  </t>
  </si>
  <si>
    <t>  1948  </t>
  </si>
  <si>
    <t>  247  </t>
  </si>
  <si>
    <t>SBIKatni</t>
  </si>
  <si>
    <t>  21  </t>
  </si>
  <si>
    <t>  592  </t>
  </si>
  <si>
    <t>425  </t>
  </si>
  <si>
    <t>  306  </t>
  </si>
  <si>
    <t>  5868  </t>
  </si>
  <si>
    <t>  4256  </t>
  </si>
  <si>
    <t>  1833  </t>
  </si>
  <si>
    <t>  2423  </t>
  </si>
  <si>
    <t>  337  </t>
  </si>
  <si>
    <t>SBINeemuch</t>
  </si>
  <si>
    <t>  328  </t>
  </si>
  <si>
    <t>191  </t>
  </si>
  <si>
    <t>  30  </t>
  </si>
  <si>
    <t>  185  </t>
  </si>
  <si>
    <t>  4684  </t>
  </si>
  <si>
    <t>  3025  </t>
  </si>
  <si>
    <t>  1014  </t>
  </si>
  <si>
    <t>  2011  </t>
  </si>
  <si>
    <t>  850  </t>
  </si>
  <si>
    <t>SBIPanna</t>
  </si>
  <si>
    <t>210  </t>
  </si>
  <si>
    <t>  3077  </t>
  </si>
  <si>
    <t>  1326  </t>
  </si>
  <si>
    <t>SBISheopur</t>
  </si>
  <si>
    <t>  351  </t>
  </si>
  <si>
    <t>327  </t>
  </si>
  <si>
    <t>  87  </t>
  </si>
  <si>
    <t>  5880  </t>
  </si>
  <si>
    <t>  3828  </t>
  </si>
  <si>
    <t>  1625  </t>
  </si>
  <si>
    <t>  2203  </t>
  </si>
  <si>
    <t>SBIShivpuri</t>
  </si>
  <si>
    <t>  303  </t>
  </si>
  <si>
    <t>143  </t>
  </si>
  <si>
    <t>  75  </t>
  </si>
  <si>
    <t>  188  </t>
  </si>
  <si>
    <t>  5064  </t>
  </si>
  <si>
    <t>  3064  </t>
  </si>
  <si>
    <t>  1352  </t>
  </si>
  <si>
    <t>  1712  </t>
  </si>
  <si>
    <t>  268  </t>
  </si>
  <si>
    <t>SBITikamgarh</t>
  </si>
  <si>
    <t>  366  </t>
  </si>
  <si>
    <t>189  </t>
  </si>
  <si>
    <t>  109  </t>
  </si>
  <si>
    <t>  219  </t>
  </si>
  <si>
    <t>  6022  </t>
  </si>
  <si>
    <t>  4037  </t>
  </si>
  <si>
    <t>  1417  </t>
  </si>
  <si>
    <t>  2620  </t>
  </si>
  <si>
    <t>  363  </t>
  </si>
  <si>
    <t>SBIUmaria</t>
  </si>
  <si>
    <t>  305  </t>
  </si>
  <si>
    <t>280  </t>
  </si>
  <si>
    <t>  190  </t>
  </si>
  <si>
    <t>  5499  </t>
  </si>
  <si>
    <t>  3968  </t>
  </si>
  <si>
    <t>  1210  </t>
  </si>
  <si>
    <t>  2758  </t>
  </si>
  <si>
    <t>  466  </t>
  </si>
  <si>
    <t>SBIVidisha</t>
  </si>
  <si>
    <t>  373  </t>
  </si>
  <si>
    <t>373  </t>
  </si>
  <si>
    <t>  228  </t>
  </si>
  <si>
    <t>  28  </t>
  </si>
  <si>
    <t>  4768  </t>
  </si>
  <si>
    <t>  3352  </t>
  </si>
  <si>
    <t>  1630  </t>
  </si>
  <si>
    <t>  1722  </t>
  </si>
  <si>
    <t>  346  </t>
  </si>
  <si>
    <t>UBIRewa</t>
  </si>
  <si>
    <t>  450  </t>
  </si>
  <si>
    <t>311  </t>
  </si>
  <si>
    <t>  139  </t>
  </si>
  <si>
    <t>  120  </t>
  </si>
  <si>
    <t>  245  </t>
  </si>
  <si>
    <t>  6689  </t>
  </si>
  <si>
    <t>  4362  </t>
  </si>
  <si>
    <t>  1785  </t>
  </si>
  <si>
    <t>  2577  </t>
  </si>
  <si>
    <t>UBISidhi</t>
  </si>
  <si>
    <t>  558  </t>
  </si>
  <si>
    <t>524  </t>
  </si>
  <si>
    <t>  33  </t>
  </si>
  <si>
    <t>  173  </t>
  </si>
  <si>
    <t>  196  </t>
  </si>
  <si>
    <t>  5404  </t>
  </si>
  <si>
    <t>  3213  </t>
  </si>
  <si>
    <t>  1041  </t>
  </si>
  <si>
    <t>  2172  </t>
  </si>
  <si>
    <t>  218  </t>
  </si>
  <si>
    <t>UBIsingarauli</t>
  </si>
  <si>
    <t>  300  </t>
  </si>
  <si>
    <t>294  </t>
  </si>
  <si>
    <t>  176  </t>
  </si>
  <si>
    <t>  5062  </t>
  </si>
  <si>
    <t>  3308  </t>
  </si>
  <si>
    <t>  1343  </t>
  </si>
  <si>
    <t>  1965  </t>
  </si>
  <si>
    <t>  128  </t>
  </si>
  <si>
    <t>BOBIndore</t>
  </si>
  <si>
    <t>145  </t>
  </si>
  <si>
    <t>  155  </t>
  </si>
  <si>
    <t>  106  </t>
  </si>
  <si>
    <t>  209  </t>
  </si>
  <si>
    <t>  4819  </t>
  </si>
  <si>
    <t>  3593  </t>
  </si>
  <si>
    <t>  1441  </t>
  </si>
  <si>
    <t>  2152  </t>
  </si>
  <si>
    <t>  413  </t>
  </si>
  <si>
    <t>  704  </t>
  </si>
  <si>
    <t>  19215  </t>
  </si>
  <si>
    <t>761  </t>
  </si>
  <si>
    <t>  2564  </t>
  </si>
  <si>
    <t>  4271  </t>
  </si>
  <si>
    <t>  4960  </t>
  </si>
  <si>
    <t>  7795  </t>
  </si>
  <si>
    <t>  438  </t>
  </si>
  <si>
    <t>  10342  </t>
  </si>
  <si>
    <t>  286814  </t>
  </si>
  <si>
    <t>  194836  </t>
  </si>
  <si>
    <t>  87116  </t>
  </si>
  <si>
    <t>  107733  </t>
  </si>
  <si>
    <t>  13837  </t>
  </si>
  <si>
    <t>Pradhan Mantri MUDRA Yojana Progress FY 2020-21</t>
  </si>
  <si>
    <t xml:space="preserve">        Numbers in actual &amp; Disbursed amount in Crore</t>
  </si>
  <si>
    <t>As on 31.03.2021</t>
  </si>
  <si>
    <t>Shishu</t>
  </si>
  <si>
    <t>Kishor</t>
  </si>
  <si>
    <t>Tarun</t>
  </si>
  <si>
    <t>Accounts</t>
  </si>
  <si>
    <t>Public Sector Banks</t>
  </si>
  <si>
    <t>Private Sector Banks</t>
  </si>
  <si>
    <t>Dhanlaxmi Bank</t>
  </si>
  <si>
    <t>Federal Bank</t>
  </si>
  <si>
    <t>IDBI Bank Limited</t>
  </si>
  <si>
    <t>IDFC Bank Limited</t>
  </si>
  <si>
    <t>IndusInd Bank</t>
  </si>
  <si>
    <t>Jammu &amp; Kashmir Bank</t>
  </si>
  <si>
    <t>Karnataka Bank</t>
  </si>
  <si>
    <t>Regional Rural Banks</t>
  </si>
  <si>
    <t>Madhya Pradesh Gramin Bank</t>
  </si>
  <si>
    <t>Jana Small Finance Bank Limited</t>
  </si>
  <si>
    <t>AU Small Finance Bank Limited</t>
  </si>
  <si>
    <t>ESAF Small Finance Bank</t>
  </si>
  <si>
    <t>SFBs Sub Total</t>
  </si>
  <si>
    <t>Stand-up India Scheme- District wise progress FY 2018-19</t>
  </si>
  <si>
    <t xml:space="preserve">As on 30.09.2018 </t>
  </si>
  <si>
    <t>Sanctioned amount in lakh</t>
  </si>
  <si>
    <t>District</t>
  </si>
  <si>
    <t>Female</t>
  </si>
  <si>
    <t>Male</t>
  </si>
  <si>
    <t>Sanc. Amount</t>
  </si>
  <si>
    <t>Barwani</t>
  </si>
  <si>
    <t>Bhopal</t>
  </si>
  <si>
    <t>Chhatarpur</t>
  </si>
  <si>
    <t>Dewas</t>
  </si>
  <si>
    <t>Dhar</t>
  </si>
  <si>
    <t>Gwalior</t>
  </si>
  <si>
    <t>Indore</t>
  </si>
  <si>
    <t>Jabalpur</t>
  </si>
  <si>
    <t>Katni</t>
  </si>
  <si>
    <t>Mandsaur</t>
  </si>
  <si>
    <t>Raisen</t>
  </si>
  <si>
    <t>Ratlam</t>
  </si>
  <si>
    <t>Rewa</t>
  </si>
  <si>
    <t>Seoni</t>
  </si>
  <si>
    <t>Shahdol</t>
  </si>
  <si>
    <t>Sidhi</t>
  </si>
  <si>
    <t>Singrauli</t>
  </si>
  <si>
    <t>Ujjain</t>
  </si>
  <si>
    <t>PRADHAN MANTRI AWAS YOJANA-URBAN AS ON 30.09.2018</t>
  </si>
  <si>
    <t>Rs. In Lakhs</t>
  </si>
  <si>
    <t>Sr. No.</t>
  </si>
  <si>
    <t>Name of Bank/HFC</t>
  </si>
  <si>
    <t>No. of Cases Disbursed</t>
  </si>
  <si>
    <t>Loan Sanctioned</t>
  </si>
  <si>
    <t>Subsidy Released</t>
  </si>
  <si>
    <t>Aadhar Housing Finance Ltd.</t>
  </si>
  <si>
    <t>Aditya Birla Housing Finance Ltd.</t>
  </si>
  <si>
    <t>Aspire Home Finance Corporation Ltd.</t>
  </si>
  <si>
    <t>AU Housing Finance Ltd.</t>
  </si>
  <si>
    <t>Axis Bank Ltd.</t>
  </si>
  <si>
    <t>Bhartiya Mahila Bank Ltd.</t>
  </si>
  <si>
    <t>Can Fin Homes Ltd.</t>
  </si>
  <si>
    <t>Capital First Home Finance Ltd.</t>
  </si>
  <si>
    <t>Cent Bank Home Finance Ltd.</t>
  </si>
  <si>
    <t>Central Madhya Pradesh Gramin Bank</t>
  </si>
  <si>
    <t xml:space="preserve">Centrum Housing Finance Ltd. </t>
  </si>
  <si>
    <t>Dewan Housing Finance Corporation Ltd.</t>
  </si>
  <si>
    <t>Equitas Housing Finance Pvt. Ltd.</t>
  </si>
  <si>
    <t xml:space="preserve">Equitas Small Finance Bank </t>
  </si>
  <si>
    <t>GIC Housing Finance Ltd.</t>
  </si>
  <si>
    <t>GRUH Finance Ltd.</t>
  </si>
  <si>
    <t>Home First Finance Company India Pvt. Ltd.</t>
  </si>
  <si>
    <t>Housing Development Finance Corporation Ltd.</t>
  </si>
  <si>
    <t>ICICI Bank Ltd.</t>
  </si>
  <si>
    <t>ICICI Home Finance Company Ltd.</t>
  </si>
  <si>
    <t>India Bulls Housing Finance Ltd.</t>
  </si>
  <si>
    <t>India Infoline Housing Finance Ltd.</t>
  </si>
  <si>
    <t>India Shelter Finance Corporation Ltd.</t>
  </si>
  <si>
    <t>Karnataka Bank Ltd.</t>
  </si>
  <si>
    <t>Kotak Mahindra Bank Ltd.</t>
  </si>
  <si>
    <t>LIC Housing Finance Ltd.</t>
  </si>
  <si>
    <t xml:space="preserve">Magma Housing Finance </t>
  </si>
  <si>
    <t>Mahindra Rural Housing Finance Ltd.</t>
  </si>
  <si>
    <t>Mentor Home Loans India Ltd.</t>
  </si>
  <si>
    <t>Micro Housing Finance Corporation Ltd.</t>
  </si>
  <si>
    <t>Muthoot Homefin(India) Ltd.</t>
  </si>
  <si>
    <t>Muthoot Housing Finance Company  Ltd.</t>
  </si>
  <si>
    <t>Narmada Jhabua Gramin Bank</t>
  </si>
  <si>
    <t>PNB Housing Finance Ltd.</t>
  </si>
  <si>
    <t>Reliance Home Finance Ltd.</t>
  </si>
  <si>
    <t>Repco Home Finance Ltd.</t>
  </si>
  <si>
    <t>SEWA Grih Rin Ltd.</t>
  </si>
  <si>
    <t xml:space="preserve">Shivalik Mercantile Co-Operative Bank </t>
  </si>
  <si>
    <t>Shriram Housing Finance Ltd.</t>
  </si>
  <si>
    <t>Shubham Housing Development Finance Company Pvt. Ltd.</t>
  </si>
  <si>
    <t>State Bank of Patiala</t>
  </si>
  <si>
    <t>Sundaram BNP Paribas Home Finance Ltd.</t>
  </si>
  <si>
    <t>Tata Capital Housing Finance Ltd.</t>
  </si>
  <si>
    <t>Vastu Housing Finance Corporation Ltd.</t>
  </si>
  <si>
    <t>BANK WISE CASA AND AADHAAR AUTHENTICATION AS ON 30.09.2018</t>
  </si>
  <si>
    <t>Number in Lakh</t>
  </si>
  <si>
    <t>Number of operative CASA</t>
  </si>
  <si>
    <t>Number of Aadhaar seeded CASA</t>
  </si>
  <si>
    <t>% of CASA Aadhaar seeding</t>
  </si>
  <si>
    <t>Number of Authenticated CASA</t>
  </si>
  <si>
    <t>% CASA authentication</t>
  </si>
  <si>
    <t>PSBs SUB TOTAL</t>
  </si>
  <si>
    <t>Airtel Payment Bank</t>
  </si>
  <si>
    <t>Catholic Syrian Bank Ltd</t>
  </si>
  <si>
    <t>DCB Bank Limited</t>
  </si>
  <si>
    <t>Dhanalakshmi Bank Ltd</t>
  </si>
  <si>
    <t>IDFC Bank Ltd.</t>
  </si>
  <si>
    <t>Tamilnadu Mercantile Bank Ltd</t>
  </si>
  <si>
    <t>PVBs SUB TOTAL</t>
  </si>
  <si>
    <t>RRBs SUB TOTAL</t>
  </si>
  <si>
    <t>BANK WISE AADHAAR AUTHENTICATION STATUS AS ON 31.12.2017</t>
  </si>
  <si>
    <t>Number in lakh</t>
  </si>
  <si>
    <t>Page-98</t>
  </si>
  <si>
    <t>Rural</t>
  </si>
  <si>
    <t>Semi-Urban</t>
  </si>
  <si>
    <t>Urban &amp; Metro</t>
  </si>
  <si>
    <t>Numbers</t>
  </si>
  <si>
    <t>% of Agri adv. to total credit</t>
  </si>
  <si>
    <t>Amt. in Lakh</t>
  </si>
  <si>
    <t>Outstanding at the end of the quarter (Amt in Lakh)</t>
  </si>
  <si>
    <r>
      <t>of which girl student</t>
    </r>
    <r>
      <rPr>
        <sz val="10.5"/>
        <rFont val="Times New Roman"/>
        <family val="1"/>
      </rPr>
      <t xml:space="preserve">          </t>
    </r>
    <r>
      <rPr>
        <b/>
        <sz val="10.5"/>
        <rFont val="Times New Roman"/>
        <family val="1"/>
      </rPr>
      <t>(Out of column 3)</t>
    </r>
  </si>
  <si>
    <r>
      <t>of Which Girl Student</t>
    </r>
    <r>
      <rPr>
        <sz val="10.5"/>
        <rFont val="Times New Roman"/>
        <family val="1"/>
      </rPr>
      <t> </t>
    </r>
  </si>
  <si>
    <t>Punjab and Sind Bank</t>
  </si>
  <si>
    <t>Alirajpur</t>
  </si>
  <si>
    <t>Anuppur</t>
  </si>
  <si>
    <t>Ashoknagar</t>
  </si>
  <si>
    <t>Balaghat</t>
  </si>
  <si>
    <t>Betul</t>
  </si>
  <si>
    <t>Bhind</t>
  </si>
  <si>
    <t>Burhanpur</t>
  </si>
  <si>
    <t>Chhindwara</t>
  </si>
  <si>
    <t>Damoh</t>
  </si>
  <si>
    <t>Datia</t>
  </si>
  <si>
    <t>Dindori</t>
  </si>
  <si>
    <t>Guna</t>
  </si>
  <si>
    <t>Harda</t>
  </si>
  <si>
    <t>Hoshangabad</t>
  </si>
  <si>
    <t>Jhabua</t>
  </si>
  <si>
    <t>Khargone</t>
  </si>
  <si>
    <t>Mandla</t>
  </si>
  <si>
    <t>Morena</t>
  </si>
  <si>
    <t>Neemuch</t>
  </si>
  <si>
    <t>Panna</t>
  </si>
  <si>
    <t>Rajgarh</t>
  </si>
  <si>
    <t>Sagar</t>
  </si>
  <si>
    <t>Satna</t>
  </si>
  <si>
    <t>Sehore</t>
  </si>
  <si>
    <t>Shajapur</t>
  </si>
  <si>
    <t>Shivpuri</t>
  </si>
  <si>
    <t>Tikamgarh</t>
  </si>
  <si>
    <t>Vidisha</t>
  </si>
  <si>
    <t>% of loans to weaker sections to total advances</t>
  </si>
  <si>
    <t>SHG LOANS (All SHGs loans)</t>
  </si>
  <si>
    <t>South Indian bank</t>
  </si>
  <si>
    <t>IDFC</t>
  </si>
  <si>
    <t>Tamilnad Merchantile Bank</t>
  </si>
  <si>
    <t>Agar-malwa</t>
  </si>
  <si>
    <t>East nimar</t>
  </si>
  <si>
    <t>Narsimhapur</t>
  </si>
  <si>
    <t>Niwari</t>
  </si>
  <si>
    <t>Sheopur</t>
  </si>
  <si>
    <t>Umaria</t>
  </si>
  <si>
    <t>Shivalik Small Finance Bank</t>
  </si>
  <si>
    <t>ATM</t>
  </si>
  <si>
    <t>Savings Linked qtrly</t>
  </si>
  <si>
    <t>Credit Linked qtrly</t>
  </si>
  <si>
    <t xml:space="preserve">Quaterly </t>
  </si>
  <si>
    <t>Column1</t>
  </si>
  <si>
    <t>Column2</t>
  </si>
  <si>
    <t>Column3</t>
  </si>
  <si>
    <t>Column4</t>
  </si>
  <si>
    <t>Column5</t>
  </si>
  <si>
    <t>Column6</t>
  </si>
  <si>
    <t>Column7</t>
  </si>
  <si>
    <t>Advances</t>
  </si>
  <si>
    <t>Maihar</t>
  </si>
  <si>
    <t>Mauganj</t>
  </si>
  <si>
    <t>Pandhurna</t>
  </si>
  <si>
    <t>PM SVANIDHI</t>
  </si>
  <si>
    <t>CM Street Vendor</t>
  </si>
  <si>
    <t>Mukhya Mantri Udyam Kranti Yojana</t>
  </si>
  <si>
    <r>
      <t xml:space="preserve">SLBC Madhya Pradesh. Convenor-Central Bank of India                                 TABLE-16                             </t>
    </r>
    <r>
      <rPr>
        <b/>
        <sz val="12"/>
        <rFont val="Times New Roman"/>
        <family val="1"/>
      </rPr>
      <t xml:space="preserve"> </t>
    </r>
  </si>
  <si>
    <t xml:space="preserve">SLBC Madhya Pradesh Convenor: Central Bank of India   </t>
  </si>
  <si>
    <t>Page-89</t>
  </si>
  <si>
    <t>Page-93</t>
  </si>
  <si>
    <t>Page-96</t>
  </si>
  <si>
    <t>S</t>
  </si>
  <si>
    <t>Column8</t>
  </si>
  <si>
    <t>Page-90</t>
  </si>
  <si>
    <t>Page-92</t>
  </si>
  <si>
    <t>Page-101</t>
  </si>
  <si>
    <t>Page-102</t>
  </si>
  <si>
    <t>Page-103</t>
  </si>
  <si>
    <t>Page-104</t>
  </si>
  <si>
    <t>Page-97</t>
  </si>
  <si>
    <t>Page 98</t>
  </si>
  <si>
    <t>Page-99</t>
  </si>
  <si>
    <t>Page-106</t>
  </si>
  <si>
    <t>Bank wise Position of Branches/ATM as on 30.06.2026</t>
  </si>
  <si>
    <t>Previous Quarter 31.03.2026</t>
  </si>
  <si>
    <t>Current Quarter 30.06.2026</t>
  </si>
  <si>
    <t>Current Quarter  30.06.2026</t>
  </si>
  <si>
    <t>Including Cr. as per place of utilization 30.06.2026</t>
  </si>
  <si>
    <t>Credit as per place of Utilization Jun-26</t>
  </si>
  <si>
    <t>CENTRE WISE DEPOSITS, ADVANCES AND C.D.RATIO  30.06.2026</t>
  </si>
  <si>
    <t>BANKWISE TOTAL DEPOSITS, ADVANCES AND C.D.RATIO  As on 30.06.2026</t>
  </si>
  <si>
    <t>AGRICULTURE LOANS OUTSTANDING AS ON 30.06.2026</t>
  </si>
  <si>
    <t>Outstanding at the end of  quarter 30.06.2026</t>
  </si>
  <si>
    <t>MSME  (PRIORITY SECTOR) OUTSTANDING AS ON 30.06.2026</t>
  </si>
  <si>
    <t>PRIORITY SECTOR  OUTSTANDING AS ON 30.06.2026</t>
  </si>
  <si>
    <t>Outstanding at the end of quarter 30.06.2026</t>
  </si>
  <si>
    <t>ANNUAL CREDIT PLAN ACHIEVEMENT UNDER AGRICULTURE AS ON 30.06.2026</t>
  </si>
  <si>
    <t>ANNUAL CREDIT PLAN ACHIEVEMENT UNDER MSME (PRI SEC) AS ON 30.06.2026</t>
  </si>
  <si>
    <t>Disbursement upto the end of current quarter 30.06.2026</t>
  </si>
  <si>
    <t>ANNUAL CREDIT PLAN ACHIEVEMENT UNDER PRIORITY SECTOR AS ON 30.06.2026</t>
  </si>
  <si>
    <t>NON-PRIORITY SECTOR  OUTSTANDING AS ON 30.06.2026 Table: 8</t>
  </si>
  <si>
    <t>POSITION OF NPA AS ON 30.06.2026</t>
  </si>
  <si>
    <t>POSITION OF SECTOR WISE NPA (PRIORITY SECTOR) As on 30.06.2026</t>
  </si>
  <si>
    <t>POSITION OF SECTOR WISE NPA (NON PRIORITY SECTOR) As on 30.06.2026</t>
  </si>
  <si>
    <t>Outstanding at the end of the quarter 30.06.2026</t>
  </si>
  <si>
    <t>LOANS OUTSTANDING TO SC/ST AS ON 30.06.2026</t>
  </si>
  <si>
    <t>LOANS DISBURSED TO SC/ST 01.04.2026 TO 30.06.2026</t>
  </si>
  <si>
    <t>ADVANCES TO WOMEN AS ON 30.06.2026</t>
  </si>
  <si>
    <t>Loans disbursed to women 01.04.2026 to 30.06.2026</t>
  </si>
  <si>
    <t>LOANS OUTSTANDING TO MINORITY COMMUNITIES AS ON 30.06.2026</t>
  </si>
  <si>
    <t>No. of KCC issued from 01.04.26 to 30.06.2026 (Including renewal)</t>
  </si>
  <si>
    <t>Total no. of KCC as on 30.06.2026</t>
  </si>
  <si>
    <t>PROGRESS UNDER HIGHER EDUCATION LOANS AS ON 30.06.2026</t>
  </si>
  <si>
    <t>POSITION SHG BANK LINKAGE PROGRAMME AS ON 30.06.2026</t>
  </si>
  <si>
    <t>PROGRESS UNDER KISAN CREDIT CARD (as on 30.06.2026)</t>
  </si>
  <si>
    <t>CREDIT DEPOSIT RATIO (DISTRICT WISE) as on June 30, 2026</t>
  </si>
  <si>
    <r>
      <t xml:space="preserve">ANNUAL CREDIT PLAN ACHIEVEMENT UNDER NON-PRIORITY SECTOR AS ON </t>
    </r>
    <r>
      <rPr>
        <b/>
        <sz val="14"/>
        <color rgb="FFFF0000"/>
        <rFont val="Times New Roman"/>
        <family val="1"/>
      </rPr>
      <t>31.03.2026</t>
    </r>
  </si>
  <si>
    <t>CD Ratio</t>
  </si>
  <si>
    <t>POSITION OF NPA UNDER GOVT. SPONSORED SCHEME As on 30.06.2026</t>
  </si>
  <si>
    <t>Page-91</t>
  </si>
  <si>
    <t>Page 94</t>
  </si>
  <si>
    <t>Page 95</t>
  </si>
  <si>
    <t>Page-100</t>
  </si>
  <si>
    <t>Page 105</t>
  </si>
  <si>
    <t>Page 107</t>
  </si>
  <si>
    <t>Page-108</t>
  </si>
  <si>
    <t>Page-109</t>
  </si>
  <si>
    <t>Page-110</t>
  </si>
  <si>
    <t>Page-111</t>
  </si>
  <si>
    <t>Page-112</t>
  </si>
  <si>
    <t>Page-113</t>
  </si>
  <si>
    <t>Page-88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</si>
</sst>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"/>
    <numFmt numFmtId="165" formatCode="0.000"/>
    <numFmt numFmtId="166" formatCode="0.0000"/>
    <numFmt numFmtId="167" formatCode="[$-10409]0.00"/>
    <numFmt numFmtId="168" formatCode="0.000000"/>
  </numFmts>
  <fonts count="42" x14ac:knownFonts="1">
    <font>
      <sz val="10"/>
      <color rgb="FF21798F"/>
      <name val="Calibri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Calibri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3"/>
      <name val="Times New Roman"/>
      <family val="1"/>
    </font>
    <font>
      <b/>
      <sz val="10.5"/>
      <name val="Times New Roman"/>
      <family val="1"/>
    </font>
    <font>
      <sz val="10.5"/>
      <name val="Calibri"/>
      <family val="2"/>
    </font>
    <font>
      <sz val="10.5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21798F"/>
      <name val="Times New Roman"/>
      <family val="1"/>
    </font>
    <font>
      <b/>
      <sz val="10"/>
      <color rgb="FF21798F"/>
      <name val="Calibri"/>
      <family val="2"/>
    </font>
    <font>
      <sz val="10.5"/>
      <color rgb="FF000000"/>
      <name val="Times New Roman"/>
      <family val="1"/>
    </font>
    <font>
      <b/>
      <sz val="10.5"/>
      <color rgb="FF000000"/>
      <name val="Times New Roman"/>
      <family val="1"/>
    </font>
    <font>
      <sz val="9"/>
      <name val="Calibri"/>
      <family val="2"/>
    </font>
    <font>
      <sz val="9"/>
      <name val="Times New Roman"/>
      <family val="1"/>
    </font>
    <font>
      <b/>
      <sz val="12"/>
      <name val="Times New Roman"/>
      <family val="1"/>
    </font>
    <font>
      <sz val="11"/>
      <color rgb="FF21798F"/>
      <name val="Calibri"/>
      <family val="2"/>
    </font>
    <font>
      <sz val="10"/>
      <color theme="1"/>
      <name val="Calibri"/>
      <family val="2"/>
    </font>
    <font>
      <sz val="10"/>
      <color rgb="FF21798F"/>
      <name val="Calibri"/>
      <family val="2"/>
    </font>
    <font>
      <sz val="8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21798F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b/>
      <sz val="10"/>
      <name val="Arial"/>
      <family val="2"/>
    </font>
    <font>
      <b/>
      <sz val="10"/>
      <color rgb="FF21798F"/>
      <name val="Times New Roman"/>
      <family val="1"/>
    </font>
    <font>
      <b/>
      <sz val="14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AF0E6"/>
      </patternFill>
    </fill>
    <fill>
      <patternFill patternType="solid">
        <fgColor theme="0"/>
        <bgColor rgb="FFDAEEF3"/>
      </patternFill>
    </fill>
    <fill>
      <patternFill patternType="solid">
        <fgColor theme="0"/>
        <bgColor rgb="FFDBE5F1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2" fillId="0" borderId="10"/>
    <xf numFmtId="9" fontId="36" fillId="0" borderId="0" applyFont="0" applyFill="0" applyBorder="0" applyAlignment="0" applyProtection="0"/>
    <xf numFmtId="0" fontId="36" fillId="0" borderId="10"/>
  </cellStyleXfs>
  <cellXfs count="626"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" fontId="6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2" fontId="6" fillId="0" borderId="2" xfId="0" applyNumberFormat="1" applyFont="1" applyBorder="1" applyAlignment="1">
      <alignment vertical="center"/>
    </xf>
    <xf numFmtId="2" fontId="5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vertical="center"/>
    </xf>
    <xf numFmtId="1" fontId="3" fillId="0" borderId="2" xfId="0" applyNumberFormat="1" applyFont="1" applyBorder="1" applyAlignment="1">
      <alignment vertical="center"/>
    </xf>
    <xf numFmtId="2" fontId="3" fillId="0" borderId="2" xfId="0" applyNumberFormat="1" applyFont="1" applyBorder="1" applyAlignment="1">
      <alignment vertical="center"/>
    </xf>
    <xf numFmtId="1" fontId="3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" fontId="13" fillId="0" borderId="9" xfId="0" applyNumberFormat="1" applyFont="1" applyBorder="1" applyAlignment="1">
      <alignment horizontal="center" vertical="center" wrapText="1"/>
    </xf>
    <xf numFmtId="1" fontId="13" fillId="0" borderId="13" xfId="0" applyNumberFormat="1" applyFont="1" applyBorder="1" applyAlignment="1">
      <alignment horizontal="left" vertical="center" wrapText="1"/>
    </xf>
    <xf numFmtId="1" fontId="13" fillId="0" borderId="13" xfId="0" applyNumberFormat="1" applyFont="1" applyBorder="1" applyAlignment="1">
      <alignment horizontal="right" vertical="center" wrapText="1"/>
    </xf>
    <xf numFmtId="1" fontId="13" fillId="0" borderId="9" xfId="0" applyNumberFormat="1" applyFont="1" applyBorder="1" applyAlignment="1">
      <alignment horizontal="left" vertical="center" wrapText="1"/>
    </xf>
    <xf numFmtId="1" fontId="12" fillId="0" borderId="13" xfId="0" applyNumberFormat="1" applyFont="1" applyBorder="1" applyAlignment="1">
      <alignment horizontal="left" vertical="center" wrapText="1"/>
    </xf>
    <xf numFmtId="1" fontId="12" fillId="0" borderId="13" xfId="0" applyNumberFormat="1" applyFont="1" applyBorder="1" applyAlignment="1">
      <alignment horizontal="right" vertical="center" wrapText="1"/>
    </xf>
    <xf numFmtId="1" fontId="13" fillId="0" borderId="7" xfId="0" applyNumberFormat="1" applyFont="1" applyBorder="1" applyAlignment="1">
      <alignment horizontal="center" vertical="center" wrapText="1"/>
    </xf>
    <xf numFmtId="1" fontId="13" fillId="0" borderId="17" xfId="0" applyNumberFormat="1" applyFont="1" applyBorder="1" applyAlignment="1">
      <alignment horizontal="left" vertical="center" wrapText="1"/>
    </xf>
    <xf numFmtId="1" fontId="13" fillId="0" borderId="17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1" fontId="12" fillId="0" borderId="2" xfId="0" applyNumberFormat="1" applyFont="1" applyBorder="1" applyAlignment="1">
      <alignment horizontal="left" vertical="center" wrapText="1"/>
    </xf>
    <xf numFmtId="1" fontId="12" fillId="0" borderId="2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2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vertical="center" wrapText="1"/>
    </xf>
    <xf numFmtId="2" fontId="3" fillId="0" borderId="0" xfId="0" applyNumberFormat="1" applyFont="1" applyAlignment="1">
      <alignment vertical="center" wrapText="1"/>
    </xf>
    <xf numFmtId="0" fontId="2" fillId="0" borderId="0" xfId="0" applyFont="1"/>
    <xf numFmtId="0" fontId="5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right"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3" fillId="2" borderId="0" xfId="0" applyFont="1" applyFill="1" applyAlignment="1">
      <alignment vertical="center" wrapText="1"/>
    </xf>
    <xf numFmtId="0" fontId="22" fillId="2" borderId="10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top" wrapText="1"/>
    </xf>
    <xf numFmtId="1" fontId="6" fillId="2" borderId="0" xfId="0" applyNumberFormat="1" applyFont="1" applyFill="1" applyAlignment="1">
      <alignment horizontal="center" vertical="top" wrapText="1"/>
    </xf>
    <xf numFmtId="1" fontId="16" fillId="2" borderId="6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1" fontId="5" fillId="2" borderId="2" xfId="0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vertical="center"/>
    </xf>
    <xf numFmtId="1" fontId="6" fillId="2" borderId="2" xfId="0" applyNumberFormat="1" applyFont="1" applyFill="1" applyBorder="1"/>
    <xf numFmtId="1" fontId="5" fillId="2" borderId="2" xfId="0" applyNumberFormat="1" applyFont="1" applyFill="1" applyBorder="1" applyAlignment="1">
      <alignment vertical="center"/>
    </xf>
    <xf numFmtId="1" fontId="16" fillId="2" borderId="2" xfId="0" applyNumberFormat="1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vertical="center"/>
    </xf>
    <xf numFmtId="0" fontId="18" fillId="2" borderId="2" xfId="0" applyFont="1" applyFill="1" applyBorder="1" applyAlignment="1">
      <alignment horizontal="center" vertical="center"/>
    </xf>
    <xf numFmtId="1" fontId="16" fillId="2" borderId="2" xfId="0" applyNumberFormat="1" applyFont="1" applyFill="1" applyBorder="1" applyAlignment="1">
      <alignment horizontal="right" vertical="center"/>
    </xf>
    <xf numFmtId="1" fontId="18" fillId="2" borderId="2" xfId="0" applyNumberFormat="1" applyFont="1" applyFill="1" applyBorder="1" applyAlignment="1">
      <alignment horizontal="right" vertical="center"/>
    </xf>
    <xf numFmtId="1" fontId="18" fillId="3" borderId="2" xfId="0" applyNumberFormat="1" applyFont="1" applyFill="1" applyBorder="1" applyAlignment="1">
      <alignment vertical="center"/>
    </xf>
    <xf numFmtId="0" fontId="16" fillId="2" borderId="2" xfId="0" applyFont="1" applyFill="1" applyBorder="1" applyAlignment="1">
      <alignment horizontal="center" vertical="center"/>
    </xf>
    <xf numFmtId="1" fontId="16" fillId="2" borderId="2" xfId="0" applyNumberFormat="1" applyFont="1" applyFill="1" applyBorder="1" applyAlignment="1">
      <alignment vertical="center"/>
    </xf>
    <xf numFmtId="1" fontId="6" fillId="2" borderId="0" xfId="0" applyNumberFormat="1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1" fontId="3" fillId="2" borderId="0" xfId="0" applyNumberFormat="1" applyFont="1" applyFill="1" applyAlignment="1">
      <alignment vertical="center"/>
    </xf>
    <xf numFmtId="1" fontId="21" fillId="2" borderId="0" xfId="0" applyNumberFormat="1" applyFont="1" applyFill="1" applyAlignment="1">
      <alignment vertical="center"/>
    </xf>
    <xf numFmtId="1" fontId="22" fillId="2" borderId="0" xfId="0" applyNumberFormat="1" applyFont="1" applyFill="1" applyAlignment="1">
      <alignment vertical="center"/>
    </xf>
    <xf numFmtId="0" fontId="24" fillId="2" borderId="0" xfId="0" applyFont="1" applyFill="1" applyAlignment="1">
      <alignment vertical="top" wrapText="1"/>
    </xf>
    <xf numFmtId="2" fontId="2" fillId="2" borderId="0" xfId="0" applyNumberFormat="1" applyFont="1" applyFill="1" applyAlignment="1">
      <alignment vertical="center"/>
    </xf>
    <xf numFmtId="1" fontId="16" fillId="2" borderId="2" xfId="0" applyNumberFormat="1" applyFont="1" applyFill="1" applyBorder="1" applyAlignment="1">
      <alignment horizontal="center" vertical="center"/>
    </xf>
    <xf numFmtId="2" fontId="18" fillId="2" borderId="2" xfId="0" applyNumberFormat="1" applyFont="1" applyFill="1" applyBorder="1" applyAlignment="1">
      <alignment vertical="center"/>
    </xf>
    <xf numFmtId="2" fontId="16" fillId="2" borderId="2" xfId="0" applyNumberFormat="1" applyFont="1" applyFill="1" applyBorder="1" applyAlignment="1">
      <alignment vertical="center"/>
    </xf>
    <xf numFmtId="2" fontId="21" fillId="2" borderId="0" xfId="0" applyNumberFormat="1" applyFont="1" applyFill="1" applyAlignment="1">
      <alignment vertical="center"/>
    </xf>
    <xf numFmtId="0" fontId="24" fillId="2" borderId="0" xfId="0" applyFont="1" applyFill="1" applyAlignment="1">
      <alignment vertical="center" wrapText="1"/>
    </xf>
    <xf numFmtId="1" fontId="5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/>
    <xf numFmtId="1" fontId="18" fillId="2" borderId="2" xfId="0" applyNumberFormat="1" applyFont="1" applyFill="1" applyBorder="1" applyAlignment="1">
      <alignment horizontal="center" vertical="center"/>
    </xf>
    <xf numFmtId="1" fontId="22" fillId="2" borderId="2" xfId="0" applyNumberFormat="1" applyFont="1" applyFill="1" applyBorder="1" applyAlignment="1">
      <alignment horizontal="center" vertical="center"/>
    </xf>
    <xf numFmtId="1" fontId="21" fillId="2" borderId="2" xfId="0" applyNumberFormat="1" applyFont="1" applyFill="1" applyBorder="1" applyAlignment="1">
      <alignment horizontal="center" vertical="center"/>
    </xf>
    <xf numFmtId="1" fontId="21" fillId="2" borderId="2" xfId="0" applyNumberFormat="1" applyFont="1" applyFill="1" applyBorder="1" applyAlignment="1">
      <alignment vertical="center"/>
    </xf>
    <xf numFmtId="2" fontId="21" fillId="2" borderId="2" xfId="0" applyNumberFormat="1" applyFont="1" applyFill="1" applyBorder="1" applyAlignment="1">
      <alignment vertical="center"/>
    </xf>
    <xf numFmtId="1" fontId="22" fillId="2" borderId="2" xfId="0" applyNumberFormat="1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center" wrapText="1"/>
    </xf>
    <xf numFmtId="1" fontId="6" fillId="2" borderId="0" xfId="0" applyNumberFormat="1" applyFont="1" applyFill="1" applyAlignment="1">
      <alignment vertical="top" wrapText="1"/>
    </xf>
    <xf numFmtId="2" fontId="6" fillId="2" borderId="0" xfId="0" applyNumberFormat="1" applyFont="1" applyFill="1" applyAlignment="1">
      <alignment vertical="top" wrapText="1"/>
    </xf>
    <xf numFmtId="1" fontId="5" fillId="2" borderId="0" xfId="0" applyNumberFormat="1" applyFont="1" applyFill="1" applyAlignment="1">
      <alignment vertical="top" wrapText="1"/>
    </xf>
    <xf numFmtId="164" fontId="6" fillId="2" borderId="2" xfId="0" applyNumberFormat="1" applyFont="1" applyFill="1" applyBorder="1" applyAlignment="1">
      <alignment vertical="top" wrapText="1"/>
    </xf>
    <xf numFmtId="164" fontId="5" fillId="2" borderId="2" xfId="0" applyNumberFormat="1" applyFont="1" applyFill="1" applyBorder="1" applyAlignment="1">
      <alignment vertical="top" wrapText="1"/>
    </xf>
    <xf numFmtId="164" fontId="2" fillId="2" borderId="0" xfId="0" applyNumberFormat="1" applyFont="1" applyFill="1" applyAlignment="1">
      <alignment vertical="center" wrapText="1"/>
    </xf>
    <xf numFmtId="1" fontId="2" fillId="2" borderId="0" xfId="0" applyNumberFormat="1" applyFont="1" applyFill="1" applyAlignment="1">
      <alignment vertical="center" wrapText="1"/>
    </xf>
    <xf numFmtId="1" fontId="3" fillId="2" borderId="0" xfId="0" applyNumberFormat="1" applyFont="1" applyFill="1" applyAlignment="1">
      <alignment vertical="center" wrapText="1"/>
    </xf>
    <xf numFmtId="2" fontId="2" fillId="2" borderId="0" xfId="0" applyNumberFormat="1" applyFont="1" applyFill="1" applyAlignment="1">
      <alignment vertical="center" wrapText="1"/>
    </xf>
    <xf numFmtId="164" fontId="16" fillId="2" borderId="2" xfId="0" applyNumberFormat="1" applyFont="1" applyFill="1" applyBorder="1" applyAlignment="1">
      <alignment horizontal="center" vertical="center" wrapText="1"/>
    </xf>
    <xf numFmtId="1" fontId="16" fillId="2" borderId="2" xfId="0" applyNumberFormat="1" applyFont="1" applyFill="1" applyBorder="1" applyAlignment="1">
      <alignment vertical="center" wrapText="1"/>
    </xf>
    <xf numFmtId="1" fontId="26" fillId="2" borderId="2" xfId="0" applyNumberFormat="1" applyFont="1" applyFill="1" applyBorder="1" applyAlignment="1">
      <alignment horizontal="left" vertical="top" wrapText="1" readingOrder="1"/>
    </xf>
    <xf numFmtId="1" fontId="18" fillId="2" borderId="3" xfId="0" applyNumberFormat="1" applyFont="1" applyFill="1" applyBorder="1" applyAlignment="1">
      <alignment horizontal="center" vertical="center"/>
    </xf>
    <xf numFmtId="1" fontId="18" fillId="2" borderId="3" xfId="0" applyNumberFormat="1" applyFont="1" applyFill="1" applyBorder="1" applyAlignment="1">
      <alignment vertical="center"/>
    </xf>
    <xf numFmtId="1" fontId="18" fillId="2" borderId="2" xfId="0" applyNumberFormat="1" applyFont="1" applyFill="1" applyBorder="1" applyAlignment="1">
      <alignment horizontal="right" vertical="center" wrapText="1"/>
    </xf>
    <xf numFmtId="164" fontId="18" fillId="2" borderId="2" xfId="0" applyNumberFormat="1" applyFont="1" applyFill="1" applyBorder="1" applyAlignment="1">
      <alignment horizontal="right" vertical="center" wrapText="1"/>
    </xf>
    <xf numFmtId="164" fontId="25" fillId="2" borderId="2" xfId="0" applyNumberFormat="1" applyFont="1" applyFill="1" applyBorder="1" applyAlignment="1">
      <alignment horizontal="right" vertical="center" wrapText="1"/>
    </xf>
    <xf numFmtId="164" fontId="26" fillId="2" borderId="2" xfId="0" applyNumberFormat="1" applyFont="1" applyFill="1" applyBorder="1" applyAlignment="1">
      <alignment horizontal="right" vertical="center" wrapText="1"/>
    </xf>
    <xf numFmtId="1" fontId="26" fillId="2" borderId="2" xfId="0" applyNumberFormat="1" applyFont="1" applyFill="1" applyBorder="1" applyAlignment="1">
      <alignment horizontal="right" vertical="center" wrapText="1"/>
    </xf>
    <xf numFmtId="1" fontId="11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1" fontId="2" fillId="2" borderId="0" xfId="0" applyNumberFormat="1" applyFont="1" applyFill="1" applyAlignment="1">
      <alignment vertical="top" wrapText="1"/>
    </xf>
    <xf numFmtId="1" fontId="3" fillId="2" borderId="0" xfId="0" applyNumberFormat="1" applyFont="1" applyFill="1" applyAlignment="1">
      <alignment vertical="top" wrapText="1"/>
    </xf>
    <xf numFmtId="2" fontId="18" fillId="2" borderId="2" xfId="0" applyNumberFormat="1" applyFont="1" applyFill="1" applyBorder="1" applyAlignment="1">
      <alignment vertical="center" wrapText="1"/>
    </xf>
    <xf numFmtId="2" fontId="16" fillId="2" borderId="2" xfId="0" applyNumberFormat="1" applyFont="1" applyFill="1" applyBorder="1" applyAlignment="1">
      <alignment vertical="center" wrapText="1"/>
    </xf>
    <xf numFmtId="1" fontId="21" fillId="2" borderId="0" xfId="0" applyNumberFormat="1" applyFont="1" applyFill="1" applyAlignment="1">
      <alignment vertical="center" wrapText="1"/>
    </xf>
    <xf numFmtId="1" fontId="21" fillId="2" borderId="0" xfId="0" applyNumberFormat="1" applyFont="1" applyFill="1" applyAlignment="1">
      <alignment horizontal="center" vertical="center" wrapText="1"/>
    </xf>
    <xf numFmtId="1" fontId="22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top" wrapText="1"/>
    </xf>
    <xf numFmtId="1" fontId="28" fillId="2" borderId="2" xfId="0" applyNumberFormat="1" applyFont="1" applyFill="1" applyBorder="1" applyAlignment="1">
      <alignment vertical="center"/>
    </xf>
    <xf numFmtId="0" fontId="14" fillId="2" borderId="0" xfId="0" applyFont="1" applyFill="1" applyAlignment="1">
      <alignment vertical="center" wrapText="1"/>
    </xf>
    <xf numFmtId="1" fontId="14" fillId="2" borderId="0" xfId="0" applyNumberFormat="1" applyFont="1" applyFill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1" fontId="6" fillId="2" borderId="9" xfId="0" applyNumberFormat="1" applyFont="1" applyFill="1" applyBorder="1" applyAlignment="1">
      <alignment vertical="center"/>
    </xf>
    <xf numFmtId="1" fontId="6" fillId="2" borderId="21" xfId="0" applyNumberFormat="1" applyFont="1" applyFill="1" applyBorder="1" applyAlignment="1">
      <alignment horizontal="center" vertical="center"/>
    </xf>
    <xf numFmtId="1" fontId="6" fillId="2" borderId="21" xfId="0" applyNumberFormat="1" applyFont="1" applyFill="1" applyBorder="1" applyAlignment="1">
      <alignment vertical="center"/>
    </xf>
    <xf numFmtId="1" fontId="6" fillId="2" borderId="21" xfId="0" applyNumberFormat="1" applyFont="1" applyFill="1" applyBorder="1" applyAlignment="1">
      <alignment vertical="center" wrapText="1"/>
    </xf>
    <xf numFmtId="1" fontId="19" fillId="2" borderId="2" xfId="0" applyNumberFormat="1" applyFont="1" applyFill="1" applyBorder="1" applyAlignment="1">
      <alignment vertical="center"/>
    </xf>
    <xf numFmtId="2" fontId="19" fillId="2" borderId="0" xfId="0" applyNumberFormat="1" applyFont="1" applyFill="1" applyAlignment="1">
      <alignment vertical="center"/>
    </xf>
    <xf numFmtId="2" fontId="20" fillId="2" borderId="0" xfId="0" applyNumberFormat="1" applyFont="1" applyFill="1" applyAlignment="1">
      <alignment vertical="center" wrapText="1"/>
    </xf>
    <xf numFmtId="1" fontId="20" fillId="2" borderId="0" xfId="0" applyNumberFormat="1" applyFont="1" applyFill="1" applyAlignment="1">
      <alignment vertical="center" wrapText="1"/>
    </xf>
    <xf numFmtId="0" fontId="30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top" wrapText="1"/>
    </xf>
    <xf numFmtId="1" fontId="25" fillId="2" borderId="2" xfId="0" applyNumberFormat="1" applyFont="1" applyFill="1" applyBorder="1" applyAlignment="1">
      <alignment horizontal="left" vertical="top" wrapText="1" readingOrder="1"/>
    </xf>
    <xf numFmtId="1" fontId="18" fillId="2" borderId="2" xfId="0" applyNumberFormat="1" applyFont="1" applyFill="1" applyBorder="1" applyAlignment="1">
      <alignment vertical="top" wrapText="1"/>
    </xf>
    <xf numFmtId="1" fontId="25" fillId="2" borderId="2" xfId="0" applyNumberFormat="1" applyFont="1" applyFill="1" applyBorder="1" applyAlignment="1">
      <alignment horizontal="right" vertical="top" wrapText="1" readingOrder="1"/>
    </xf>
    <xf numFmtId="1" fontId="18" fillId="2" borderId="2" xfId="0" applyNumberFormat="1" applyFont="1" applyFill="1" applyBorder="1" applyAlignment="1">
      <alignment horizontal="right" vertical="top" wrapText="1"/>
    </xf>
    <xf numFmtId="1" fontId="16" fillId="2" borderId="2" xfId="0" applyNumberFormat="1" applyFont="1" applyFill="1" applyBorder="1" applyAlignment="1">
      <alignment vertical="top" wrapText="1"/>
    </xf>
    <xf numFmtId="1" fontId="26" fillId="2" borderId="2" xfId="0" applyNumberFormat="1" applyFont="1" applyFill="1" applyBorder="1" applyAlignment="1">
      <alignment horizontal="right" vertical="top" wrapText="1" readingOrder="1"/>
    </xf>
    <xf numFmtId="1" fontId="18" fillId="2" borderId="9" xfId="0" applyNumberFormat="1" applyFont="1" applyFill="1" applyBorder="1" applyAlignment="1">
      <alignment vertical="center"/>
    </xf>
    <xf numFmtId="1" fontId="25" fillId="2" borderId="9" xfId="0" applyNumberFormat="1" applyFont="1" applyFill="1" applyBorder="1" applyAlignment="1">
      <alignment horizontal="left" vertical="top" wrapText="1" readingOrder="1"/>
    </xf>
    <xf numFmtId="1" fontId="18" fillId="2" borderId="9" xfId="0" applyNumberFormat="1" applyFont="1" applyFill="1" applyBorder="1" applyAlignment="1">
      <alignment vertical="top" wrapText="1"/>
    </xf>
    <xf numFmtId="1" fontId="25" fillId="2" borderId="9" xfId="0" applyNumberFormat="1" applyFont="1" applyFill="1" applyBorder="1" applyAlignment="1">
      <alignment horizontal="right" vertical="top" wrapText="1" readingOrder="1"/>
    </xf>
    <xf numFmtId="1" fontId="18" fillId="2" borderId="9" xfId="0" applyNumberFormat="1" applyFont="1" applyFill="1" applyBorder="1" applyAlignment="1">
      <alignment horizontal="right" vertical="top" wrapText="1"/>
    </xf>
    <xf numFmtId="1" fontId="16" fillId="2" borderId="2" xfId="0" applyNumberFormat="1" applyFont="1" applyFill="1" applyBorder="1" applyAlignment="1">
      <alignment horizontal="right" vertical="top" wrapText="1"/>
    </xf>
    <xf numFmtId="1" fontId="18" fillId="2" borderId="2" xfId="0" applyNumberFormat="1" applyFont="1" applyFill="1" applyBorder="1" applyAlignment="1">
      <alignment horizontal="center" vertical="center" wrapText="1"/>
    </xf>
    <xf numFmtId="1" fontId="16" fillId="2" borderId="6" xfId="0" applyNumberFormat="1" applyFont="1" applyFill="1" applyBorder="1" applyAlignment="1">
      <alignment vertical="top" wrapText="1"/>
    </xf>
    <xf numFmtId="1" fontId="18" fillId="2" borderId="6" xfId="0" applyNumberFormat="1" applyFont="1" applyFill="1" applyBorder="1" applyAlignment="1">
      <alignment vertical="top" wrapText="1"/>
    </xf>
    <xf numFmtId="1" fontId="18" fillId="2" borderId="5" xfId="0" applyNumberFormat="1" applyFont="1" applyFill="1" applyBorder="1" applyAlignment="1">
      <alignment horizontal="right" vertical="top" wrapText="1"/>
    </xf>
    <xf numFmtId="1" fontId="18" fillId="2" borderId="3" xfId="0" applyNumberFormat="1" applyFont="1" applyFill="1" applyBorder="1" applyAlignment="1">
      <alignment horizontal="right" vertical="top" wrapText="1"/>
    </xf>
    <xf numFmtId="1" fontId="16" fillId="2" borderId="21" xfId="0" applyNumberFormat="1" applyFont="1" applyFill="1" applyBorder="1" applyAlignment="1">
      <alignment horizontal="right" vertical="top" wrapText="1"/>
    </xf>
    <xf numFmtId="1" fontId="18" fillId="2" borderId="21" xfId="0" applyNumberFormat="1" applyFont="1" applyFill="1" applyBorder="1" applyAlignment="1">
      <alignment horizontal="right" vertical="top" wrapText="1"/>
    </xf>
    <xf numFmtId="1" fontId="18" fillId="2" borderId="21" xfId="0" applyNumberFormat="1" applyFont="1" applyFill="1" applyBorder="1" applyAlignment="1">
      <alignment horizontal="right"/>
    </xf>
    <xf numFmtId="2" fontId="5" fillId="2" borderId="0" xfId="0" applyNumberFormat="1" applyFont="1" applyFill="1" applyAlignment="1">
      <alignment vertical="center"/>
    </xf>
    <xf numFmtId="2" fontId="6" fillId="2" borderId="0" xfId="0" applyNumberFormat="1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vertical="center" wrapText="1"/>
    </xf>
    <xf numFmtId="2" fontId="6" fillId="2" borderId="0" xfId="0" applyNumberFormat="1" applyFont="1" applyFill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18" fillId="2" borderId="6" xfId="0" applyNumberFormat="1" applyFont="1" applyFill="1" applyBorder="1" applyAlignment="1">
      <alignment horizontal="left" vertical="center" wrapText="1"/>
    </xf>
    <xf numFmtId="2" fontId="5" fillId="2" borderId="0" xfId="0" applyNumberFormat="1" applyFont="1" applyFill="1" applyAlignment="1">
      <alignment vertical="center" wrapText="1"/>
    </xf>
    <xf numFmtId="1" fontId="5" fillId="2" borderId="1" xfId="0" applyNumberFormat="1" applyFont="1" applyFill="1" applyBorder="1" applyAlignment="1">
      <alignment vertical="center" wrapText="1"/>
    </xf>
    <xf numFmtId="1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1" fontId="22" fillId="2" borderId="2" xfId="0" applyNumberFormat="1" applyFont="1" applyFill="1" applyBorder="1" applyAlignment="1">
      <alignment horizontal="center" vertical="center" wrapText="1"/>
    </xf>
    <xf numFmtId="2" fontId="20" fillId="2" borderId="0" xfId="0" applyNumberFormat="1" applyFont="1" applyFill="1" applyAlignment="1">
      <alignment horizontal="center" vertical="center" wrapText="1"/>
    </xf>
    <xf numFmtId="1" fontId="20" fillId="2" borderId="2" xfId="0" applyNumberFormat="1" applyFont="1" applyFill="1" applyBorder="1" applyAlignment="1">
      <alignment vertical="center"/>
    </xf>
    <xf numFmtId="1" fontId="21" fillId="2" borderId="2" xfId="0" applyNumberFormat="1" applyFont="1" applyFill="1" applyBorder="1" applyAlignment="1">
      <alignment vertical="center" wrapText="1"/>
    </xf>
    <xf numFmtId="1" fontId="22" fillId="2" borderId="2" xfId="0" applyNumberFormat="1" applyFont="1" applyFill="1" applyBorder="1" applyAlignment="1">
      <alignment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vertical="center" wrapText="1"/>
    </xf>
    <xf numFmtId="1" fontId="19" fillId="2" borderId="0" xfId="0" applyNumberFormat="1" applyFont="1" applyFill="1" applyAlignment="1">
      <alignment vertical="center" wrapText="1"/>
    </xf>
    <xf numFmtId="1" fontId="5" fillId="2" borderId="0" xfId="0" applyNumberFormat="1" applyFont="1" applyFill="1" applyAlignment="1">
      <alignment vertical="center"/>
    </xf>
    <xf numFmtId="1" fontId="18" fillId="3" borderId="2" xfId="0" applyNumberFormat="1" applyFont="1" applyFill="1" applyBorder="1" applyAlignment="1">
      <alignment horizontal="center" vertical="center"/>
    </xf>
    <xf numFmtId="1" fontId="8" fillId="2" borderId="0" xfId="0" applyNumberFormat="1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164" fontId="6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vertical="center"/>
    </xf>
    <xf numFmtId="1" fontId="3" fillId="2" borderId="0" xfId="0" applyNumberFormat="1" applyFont="1" applyFill="1" applyAlignment="1">
      <alignment horizontal="center" vertical="center"/>
    </xf>
    <xf numFmtId="0" fontId="2" fillId="3" borderId="10" xfId="0" applyFont="1" applyFill="1" applyBorder="1" applyAlignment="1">
      <alignment vertical="center"/>
    </xf>
    <xf numFmtId="1" fontId="2" fillId="3" borderId="10" xfId="0" applyNumberFormat="1" applyFont="1" applyFill="1" applyBorder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" fontId="2" fillId="2" borderId="2" xfId="0" applyNumberFormat="1" applyFont="1" applyFill="1" applyBorder="1"/>
    <xf numFmtId="1" fontId="3" fillId="2" borderId="2" xfId="0" applyNumberFormat="1" applyFont="1" applyFill="1" applyBorder="1"/>
    <xf numFmtId="1" fontId="2" fillId="2" borderId="2" xfId="0" applyNumberFormat="1" applyFont="1" applyFill="1" applyBorder="1" applyAlignment="1">
      <alignment horizontal="right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2" fontId="3" fillId="2" borderId="2" xfId="0" applyNumberFormat="1" applyFont="1" applyFill="1" applyBorder="1" applyAlignment="1">
      <alignment vertical="center"/>
    </xf>
    <xf numFmtId="1" fontId="12" fillId="2" borderId="2" xfId="0" applyNumberFormat="1" applyFont="1" applyFill="1" applyBorder="1" applyAlignment="1">
      <alignment horizontal="center" vertical="center"/>
    </xf>
    <xf numFmtId="1" fontId="12" fillId="2" borderId="2" xfId="0" applyNumberFormat="1" applyFont="1" applyFill="1" applyBorder="1" applyAlignment="1">
      <alignment vertical="center"/>
    </xf>
    <xf numFmtId="1" fontId="12" fillId="2" borderId="2" xfId="0" applyNumberFormat="1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vertical="center" wrapText="1"/>
    </xf>
    <xf numFmtId="1" fontId="0" fillId="2" borderId="0" xfId="0" applyNumberFormat="1" applyFill="1" applyAlignment="1">
      <alignment vertical="top" wrapText="1"/>
    </xf>
    <xf numFmtId="1" fontId="6" fillId="2" borderId="6" xfId="0" applyNumberFormat="1" applyFont="1" applyFill="1" applyBorder="1" applyAlignment="1">
      <alignment vertical="center"/>
    </xf>
    <xf numFmtId="0" fontId="31" fillId="2" borderId="10" xfId="0" applyFont="1" applyFill="1" applyBorder="1" applyAlignment="1">
      <alignment vertical="top" wrapText="1"/>
    </xf>
    <xf numFmtId="1" fontId="5" fillId="2" borderId="6" xfId="0" applyNumberFormat="1" applyFont="1" applyFill="1" applyBorder="1" applyAlignment="1">
      <alignment vertical="center"/>
    </xf>
    <xf numFmtId="1" fontId="6" fillId="2" borderId="3" xfId="0" applyNumberFormat="1" applyFont="1" applyFill="1" applyBorder="1"/>
    <xf numFmtId="164" fontId="6" fillId="2" borderId="3" xfId="0" applyNumberFormat="1" applyFont="1" applyFill="1" applyBorder="1" applyAlignment="1">
      <alignment vertical="center"/>
    </xf>
    <xf numFmtId="1" fontId="5" fillId="2" borderId="9" xfId="0" applyNumberFormat="1" applyFont="1" applyFill="1" applyBorder="1"/>
    <xf numFmtId="164" fontId="5" fillId="2" borderId="9" xfId="0" applyNumberFormat="1" applyFont="1" applyFill="1" applyBorder="1" applyAlignment="1">
      <alignment vertical="center"/>
    </xf>
    <xf numFmtId="1" fontId="6" fillId="2" borderId="21" xfId="0" applyNumberFormat="1" applyFont="1" applyFill="1" applyBorder="1"/>
    <xf numFmtId="164" fontId="6" fillId="2" borderId="21" xfId="0" applyNumberFormat="1" applyFont="1" applyFill="1" applyBorder="1" applyAlignment="1">
      <alignment vertical="center"/>
    </xf>
    <xf numFmtId="0" fontId="31" fillId="2" borderId="21" xfId="0" applyFont="1" applyFill="1" applyBorder="1" applyAlignment="1">
      <alignment vertical="top" wrapText="1"/>
    </xf>
    <xf numFmtId="1" fontId="5" fillId="2" borderId="21" xfId="0" applyNumberFormat="1" applyFont="1" applyFill="1" applyBorder="1"/>
    <xf numFmtId="164" fontId="5" fillId="2" borderId="21" xfId="0" applyNumberFormat="1" applyFont="1" applyFill="1" applyBorder="1" applyAlignment="1">
      <alignment vertical="center"/>
    </xf>
    <xf numFmtId="1" fontId="5" fillId="2" borderId="21" xfId="0" applyNumberFormat="1" applyFont="1" applyFill="1" applyBorder="1" applyAlignment="1">
      <alignment vertical="center" wrapText="1"/>
    </xf>
    <xf numFmtId="1" fontId="5" fillId="2" borderId="21" xfId="0" applyNumberFormat="1" applyFont="1" applyFill="1" applyBorder="1" applyAlignment="1">
      <alignment vertical="center"/>
    </xf>
    <xf numFmtId="164" fontId="6" fillId="2" borderId="9" xfId="0" applyNumberFormat="1" applyFont="1" applyFill="1" applyBorder="1" applyAlignment="1">
      <alignment vertical="center"/>
    </xf>
    <xf numFmtId="0" fontId="5" fillId="2" borderId="21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right" vertical="center"/>
    </xf>
    <xf numFmtId="164" fontId="16" fillId="2" borderId="2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vertical="center" wrapText="1"/>
    </xf>
    <xf numFmtId="164" fontId="0" fillId="2" borderId="0" xfId="0" applyNumberForma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5" fillId="2" borderId="2" xfId="0" applyNumberFormat="1" applyFont="1" applyFill="1" applyBorder="1" applyAlignment="1">
      <alignment vertical="center" wrapText="1"/>
    </xf>
    <xf numFmtId="0" fontId="6" fillId="2" borderId="21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vertical="center"/>
    </xf>
    <xf numFmtId="1" fontId="5" fillId="2" borderId="21" xfId="0" applyNumberFormat="1" applyFont="1" applyFill="1" applyBorder="1" applyAlignment="1">
      <alignment horizontal="center" vertical="center"/>
    </xf>
    <xf numFmtId="2" fontId="5" fillId="2" borderId="21" xfId="0" applyNumberFormat="1" applyFont="1" applyFill="1" applyBorder="1" applyAlignment="1">
      <alignment horizontal="center" vertical="center"/>
    </xf>
    <xf numFmtId="2" fontId="6" fillId="2" borderId="21" xfId="0" applyNumberFormat="1" applyFont="1" applyFill="1" applyBorder="1" applyAlignment="1">
      <alignment vertical="center"/>
    </xf>
    <xf numFmtId="2" fontId="5" fillId="2" borderId="21" xfId="0" applyNumberFormat="1" applyFont="1" applyFill="1" applyBorder="1" applyAlignment="1">
      <alignment vertical="center"/>
    </xf>
    <xf numFmtId="1" fontId="13" fillId="2" borderId="2" xfId="0" applyNumberFormat="1" applyFont="1" applyFill="1" applyBorder="1" applyAlignment="1">
      <alignment vertical="center"/>
    </xf>
    <xf numFmtId="0" fontId="34" fillId="2" borderId="2" xfId="0" applyFont="1" applyFill="1" applyBorder="1" applyAlignment="1">
      <alignment vertical="top" wrapText="1" readingOrder="1"/>
    </xf>
    <xf numFmtId="0" fontId="35" fillId="4" borderId="2" xfId="0" applyFont="1" applyFill="1" applyBorder="1" applyAlignment="1">
      <alignment vertical="top" wrapText="1" readingOrder="1"/>
    </xf>
    <xf numFmtId="0" fontId="35" fillId="2" borderId="2" xfId="0" applyFont="1" applyFill="1" applyBorder="1" applyAlignment="1">
      <alignment horizontal="right" vertical="center"/>
    </xf>
    <xf numFmtId="0" fontId="34" fillId="4" borderId="2" xfId="0" applyFont="1" applyFill="1" applyBorder="1" applyAlignment="1">
      <alignment vertical="top" wrapText="1" readingOrder="1"/>
    </xf>
    <xf numFmtId="1" fontId="34" fillId="5" borderId="2" xfId="0" applyNumberFormat="1" applyFont="1" applyFill="1" applyBorder="1" applyAlignment="1">
      <alignment horizontal="right" vertical="center"/>
    </xf>
    <xf numFmtId="1" fontId="35" fillId="4" borderId="2" xfId="0" applyNumberFormat="1" applyFont="1" applyFill="1" applyBorder="1" applyAlignment="1">
      <alignment vertical="top" wrapText="1" readingOrder="1"/>
    </xf>
    <xf numFmtId="1" fontId="35" fillId="2" borderId="2" xfId="0" applyNumberFormat="1" applyFont="1" applyFill="1" applyBorder="1" applyAlignment="1">
      <alignment horizontal="right" vertical="center"/>
    </xf>
    <xf numFmtId="1" fontId="34" fillId="2" borderId="2" xfId="0" applyNumberFormat="1" applyFont="1" applyFill="1" applyBorder="1" applyAlignment="1">
      <alignment vertical="top" wrapText="1" readingOrder="1"/>
    </xf>
    <xf numFmtId="1" fontId="34" fillId="4" borderId="2" xfId="0" applyNumberFormat="1" applyFont="1" applyFill="1" applyBorder="1" applyAlignment="1">
      <alignment vertical="top" wrapText="1" readingOrder="1"/>
    </xf>
    <xf numFmtId="1" fontId="34" fillId="6" borderId="2" xfId="0" applyNumberFormat="1" applyFont="1" applyFill="1" applyBorder="1" applyAlignment="1">
      <alignment horizontal="right" vertical="center"/>
    </xf>
    <xf numFmtId="1" fontId="13" fillId="2" borderId="2" xfId="0" applyNumberFormat="1" applyFont="1" applyFill="1" applyBorder="1" applyAlignment="1">
      <alignment horizontal="center" vertical="center"/>
    </xf>
    <xf numFmtId="164" fontId="13" fillId="2" borderId="2" xfId="0" applyNumberFormat="1" applyFont="1" applyFill="1" applyBorder="1" applyAlignment="1">
      <alignment vertical="center" wrapText="1"/>
    </xf>
    <xf numFmtId="1" fontId="13" fillId="3" borderId="2" xfId="0" applyNumberFormat="1" applyFont="1" applyFill="1" applyBorder="1" applyAlignment="1">
      <alignment horizontal="center" vertical="center"/>
    </xf>
    <xf numFmtId="1" fontId="13" fillId="3" borderId="2" xfId="0" applyNumberFormat="1" applyFont="1" applyFill="1" applyBorder="1" applyAlignment="1">
      <alignment vertical="center"/>
    </xf>
    <xf numFmtId="0" fontId="38" fillId="2" borderId="21" xfId="0" applyFont="1" applyFill="1" applyBorder="1" applyAlignment="1">
      <alignment vertical="center" wrapText="1"/>
    </xf>
    <xf numFmtId="0" fontId="38" fillId="2" borderId="0" xfId="0" applyFont="1" applyFill="1" applyAlignment="1">
      <alignment vertical="center" wrapText="1"/>
    </xf>
    <xf numFmtId="1" fontId="37" fillId="2" borderId="21" xfId="3" applyNumberFormat="1" applyFont="1" applyFill="1" applyBorder="1" applyAlignment="1">
      <alignment horizontal="right" vertical="center"/>
    </xf>
    <xf numFmtId="2" fontId="37" fillId="2" borderId="21" xfId="3" applyNumberFormat="1" applyFont="1" applyFill="1" applyBorder="1" applyAlignment="1">
      <alignment horizontal="right" vertical="center"/>
    </xf>
    <xf numFmtId="10" fontId="37" fillId="2" borderId="21" xfId="2" applyNumberFormat="1" applyFont="1" applyFill="1" applyBorder="1" applyAlignment="1">
      <alignment horizontal="right" vertical="center" wrapText="1"/>
    </xf>
    <xf numFmtId="0" fontId="4" fillId="2" borderId="21" xfId="0" applyFont="1" applyFill="1" applyBorder="1" applyAlignment="1">
      <alignment horizontal="right" vertical="center" wrapText="1"/>
    </xf>
    <xf numFmtId="10" fontId="39" fillId="2" borderId="21" xfId="2" applyNumberFormat="1" applyFont="1" applyFill="1" applyBorder="1" applyAlignment="1">
      <alignment horizontal="right" vertical="center" wrapText="1"/>
    </xf>
    <xf numFmtId="2" fontId="5" fillId="2" borderId="0" xfId="0" applyNumberFormat="1" applyFont="1" applyFill="1" applyAlignment="1">
      <alignment vertical="top" wrapText="1"/>
    </xf>
    <xf numFmtId="0" fontId="21" fillId="2" borderId="0" xfId="0" applyFont="1" applyFill="1" applyAlignment="1">
      <alignment vertical="top" wrapText="1"/>
    </xf>
    <xf numFmtId="2" fontId="26" fillId="2" borderId="2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Alignment="1">
      <alignment vertical="center"/>
    </xf>
    <xf numFmtId="164" fontId="16" fillId="2" borderId="2" xfId="0" applyNumberFormat="1" applyFont="1" applyFill="1" applyBorder="1" applyAlignment="1">
      <alignment horizontal="right" vertical="center" wrapText="1"/>
    </xf>
    <xf numFmtId="1" fontId="16" fillId="2" borderId="6" xfId="0" applyNumberFormat="1" applyFont="1" applyFill="1" applyBorder="1" applyAlignment="1">
      <alignment vertical="center"/>
    </xf>
    <xf numFmtId="1" fontId="18" fillId="2" borderId="6" xfId="0" applyNumberFormat="1" applyFont="1" applyFill="1" applyBorder="1" applyAlignment="1">
      <alignment vertical="center"/>
    </xf>
    <xf numFmtId="1" fontId="16" fillId="2" borderId="5" xfId="0" applyNumberFormat="1" applyFont="1" applyFill="1" applyBorder="1" applyAlignment="1">
      <alignment vertical="center"/>
    </xf>
    <xf numFmtId="1" fontId="18" fillId="2" borderId="5" xfId="0" applyNumberFormat="1" applyFont="1" applyFill="1" applyBorder="1" applyAlignment="1">
      <alignment vertical="center"/>
    </xf>
    <xf numFmtId="1" fontId="16" fillId="2" borderId="21" xfId="0" applyNumberFormat="1" applyFont="1" applyFill="1" applyBorder="1" applyAlignment="1">
      <alignment vertical="center"/>
    </xf>
    <xf numFmtId="1" fontId="18" fillId="2" borderId="21" xfId="0" applyNumberFormat="1" applyFont="1" applyFill="1" applyBorder="1" applyAlignment="1">
      <alignment vertical="center"/>
    </xf>
    <xf numFmtId="1" fontId="5" fillId="0" borderId="0" xfId="0" applyNumberFormat="1" applyFont="1" applyAlignment="1">
      <alignment horizontal="center" vertical="top" wrapText="1"/>
    </xf>
    <xf numFmtId="1" fontId="21" fillId="2" borderId="5" xfId="0" applyNumberFormat="1" applyFont="1" applyFill="1" applyBorder="1" applyAlignment="1">
      <alignment vertical="center"/>
    </xf>
    <xf numFmtId="1" fontId="21" fillId="2" borderId="9" xfId="0" applyNumberFormat="1" applyFont="1" applyFill="1" applyBorder="1" applyAlignment="1">
      <alignment vertical="center"/>
    </xf>
    <xf numFmtId="1" fontId="21" fillId="2" borderId="21" xfId="0" applyNumberFormat="1" applyFont="1" applyFill="1" applyBorder="1" applyAlignment="1">
      <alignment vertical="center"/>
    </xf>
    <xf numFmtId="164" fontId="6" fillId="2" borderId="3" xfId="0" applyNumberFormat="1" applyFont="1" applyFill="1" applyBorder="1" applyAlignment="1">
      <alignment horizontal="right" vertical="center"/>
    </xf>
    <xf numFmtId="0" fontId="34" fillId="2" borderId="3" xfId="0" applyFont="1" applyFill="1" applyBorder="1" applyAlignment="1">
      <alignment vertical="top" wrapText="1" readingOrder="1"/>
    </xf>
    <xf numFmtId="1" fontId="34" fillId="2" borderId="3" xfId="0" applyNumberFormat="1" applyFont="1" applyFill="1" applyBorder="1" applyAlignment="1">
      <alignment vertical="top" wrapText="1" readingOrder="1"/>
    </xf>
    <xf numFmtId="1" fontId="6" fillId="2" borderId="9" xfId="0" applyNumberFormat="1" applyFont="1" applyFill="1" applyBorder="1"/>
    <xf numFmtId="164" fontId="6" fillId="2" borderId="9" xfId="0" applyNumberFormat="1" applyFont="1" applyFill="1" applyBorder="1" applyAlignment="1">
      <alignment horizontal="right" vertical="center"/>
    </xf>
    <xf numFmtId="0" fontId="34" fillId="2" borderId="9" xfId="0" applyFont="1" applyFill="1" applyBorder="1" applyAlignment="1">
      <alignment vertical="top" wrapText="1" readingOrder="1"/>
    </xf>
    <xf numFmtId="1" fontId="34" fillId="2" borderId="9" xfId="0" applyNumberFormat="1" applyFont="1" applyFill="1" applyBorder="1" applyAlignment="1">
      <alignment vertical="top" wrapText="1" readingOrder="1"/>
    </xf>
    <xf numFmtId="164" fontId="6" fillId="2" borderId="21" xfId="0" applyNumberFormat="1" applyFont="1" applyFill="1" applyBorder="1" applyAlignment="1">
      <alignment horizontal="right" vertical="center"/>
    </xf>
    <xf numFmtId="1" fontId="6" fillId="2" borderId="6" xfId="0" applyNumberFormat="1" applyFont="1" applyFill="1" applyBorder="1"/>
    <xf numFmtId="0" fontId="34" fillId="2" borderId="21" xfId="0" applyFont="1" applyFill="1" applyBorder="1" applyAlignment="1">
      <alignment vertical="top" wrapText="1" readingOrder="1"/>
    </xf>
    <xf numFmtId="1" fontId="34" fillId="2" borderId="21" xfId="0" applyNumberFormat="1" applyFont="1" applyFill="1" applyBorder="1" applyAlignment="1">
      <alignment vertical="top" wrapText="1" readingOrder="1"/>
    </xf>
    <xf numFmtId="1" fontId="12" fillId="2" borderId="3" xfId="3" applyNumberFormat="1" applyFont="1" applyFill="1" applyBorder="1" applyAlignment="1">
      <alignment horizontal="center" vertical="center" wrapText="1"/>
    </xf>
    <xf numFmtId="1" fontId="12" fillId="2" borderId="2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1" fontId="18" fillId="2" borderId="2" xfId="0" applyNumberFormat="1" applyFont="1" applyFill="1" applyBorder="1"/>
    <xf numFmtId="0" fontId="2" fillId="2" borderId="10" xfId="0" applyFont="1" applyFill="1" applyBorder="1" applyAlignment="1">
      <alignment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1" fontId="21" fillId="2" borderId="0" xfId="0" applyNumberFormat="1" applyFont="1" applyFill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1" fontId="6" fillId="0" borderId="0" xfId="0" applyNumberFormat="1" applyFont="1" applyAlignment="1">
      <alignment horizontal="center" vertical="top" wrapText="1"/>
    </xf>
    <xf numFmtId="1" fontId="16" fillId="0" borderId="8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 wrapText="1"/>
    </xf>
    <xf numFmtId="0" fontId="18" fillId="0" borderId="2" xfId="0" applyFont="1" applyBorder="1"/>
    <xf numFmtId="1" fontId="18" fillId="0" borderId="2" xfId="0" applyNumberFormat="1" applyFont="1" applyBorder="1"/>
    <xf numFmtId="164" fontId="18" fillId="0" borderId="2" xfId="0" applyNumberFormat="1" applyFont="1" applyBorder="1"/>
    <xf numFmtId="0" fontId="18" fillId="0" borderId="2" xfId="0" applyFont="1" applyBorder="1" applyAlignment="1">
      <alignment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vertical="top" wrapText="1"/>
    </xf>
    <xf numFmtId="1" fontId="16" fillId="0" borderId="2" xfId="0" applyNumberFormat="1" applyFont="1" applyBorder="1"/>
    <xf numFmtId="164" fontId="16" fillId="0" borderId="2" xfId="0" applyNumberFormat="1" applyFont="1" applyBorder="1"/>
    <xf numFmtId="0" fontId="18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6" fillId="0" borderId="0" xfId="0" applyFont="1" applyAlignment="1">
      <alignment vertical="top" wrapText="1"/>
    </xf>
    <xf numFmtId="1" fontId="6" fillId="0" borderId="0" xfId="0" applyNumberFormat="1" applyFont="1" applyAlignment="1">
      <alignment horizontal="right" vertical="top" wrapText="1"/>
    </xf>
    <xf numFmtId="1" fontId="18" fillId="0" borderId="2" xfId="0" applyNumberFormat="1" applyFont="1" applyBorder="1" applyAlignment="1">
      <alignment horizontal="right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vertical="center"/>
    </xf>
    <xf numFmtId="0" fontId="19" fillId="2" borderId="21" xfId="0" applyFont="1" applyFill="1" applyBorder="1" applyAlignment="1">
      <alignment vertical="center" wrapText="1"/>
    </xf>
    <xf numFmtId="164" fontId="12" fillId="2" borderId="2" xfId="0" applyNumberFormat="1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top" wrapText="1"/>
    </xf>
    <xf numFmtId="164" fontId="18" fillId="2" borderId="2" xfId="0" applyNumberFormat="1" applyFont="1" applyFill="1" applyBorder="1"/>
    <xf numFmtId="0" fontId="3" fillId="2" borderId="21" xfId="0" applyFont="1" applyFill="1" applyBorder="1" applyAlignment="1">
      <alignment vertical="center"/>
    </xf>
    <xf numFmtId="1" fontId="2" fillId="7" borderId="2" xfId="0" applyNumberFormat="1" applyFont="1" applyFill="1" applyBorder="1"/>
    <xf numFmtId="1" fontId="0" fillId="2" borderId="0" xfId="0" applyNumberFormat="1" applyFill="1" applyAlignment="1">
      <alignment vertical="center" wrapText="1"/>
    </xf>
    <xf numFmtId="168" fontId="2" fillId="2" borderId="0" xfId="0" applyNumberFormat="1" applyFont="1" applyFill="1" applyAlignment="1">
      <alignment vertical="center"/>
    </xf>
    <xf numFmtId="0" fontId="7" fillId="0" borderId="0" xfId="0" applyFont="1" applyAlignment="1">
      <alignment horizontal="center" vertical="top" wrapText="1"/>
    </xf>
    <xf numFmtId="1" fontId="7" fillId="0" borderId="0" xfId="0" applyNumberFormat="1" applyFont="1" applyAlignment="1">
      <alignment horizontal="right" vertical="top" wrapText="1"/>
    </xf>
    <xf numFmtId="1" fontId="7" fillId="0" borderId="0" xfId="0" applyNumberFormat="1" applyFont="1" applyAlignment="1">
      <alignment horizontal="right" vertical="center"/>
    </xf>
    <xf numFmtId="1" fontId="7" fillId="0" borderId="0" xfId="0" applyNumberFormat="1" applyFont="1" applyAlignment="1">
      <alignment vertical="center"/>
    </xf>
    <xf numFmtId="1" fontId="16" fillId="0" borderId="2" xfId="0" applyNumberFormat="1" applyFont="1" applyBorder="1" applyAlignment="1">
      <alignment horizontal="center" vertical="center" wrapText="1"/>
    </xf>
    <xf numFmtId="1" fontId="18" fillId="0" borderId="2" xfId="0" applyNumberFormat="1" applyFont="1" applyBorder="1" applyAlignment="1">
      <alignment vertical="center"/>
    </xf>
    <xf numFmtId="2" fontId="18" fillId="0" borderId="2" xfId="0" applyNumberFormat="1" applyFont="1" applyBorder="1" applyAlignment="1">
      <alignment horizontal="right" vertical="center" wrapText="1"/>
    </xf>
    <xf numFmtId="0" fontId="18" fillId="0" borderId="2" xfId="0" applyFont="1" applyBorder="1" applyAlignment="1">
      <alignment horizontal="center" vertical="center"/>
    </xf>
    <xf numFmtId="1" fontId="16" fillId="0" borderId="2" xfId="0" applyNumberFormat="1" applyFont="1" applyBorder="1" applyAlignment="1">
      <alignment horizontal="right" vertical="center"/>
    </xf>
    <xf numFmtId="1" fontId="16" fillId="0" borderId="2" xfId="0" applyNumberFormat="1" applyFont="1" applyBorder="1" applyAlignment="1">
      <alignment vertical="center"/>
    </xf>
    <xf numFmtId="2" fontId="16" fillId="0" borderId="2" xfId="0" applyNumberFormat="1" applyFont="1" applyBorder="1" applyAlignment="1">
      <alignment horizontal="right" vertical="center" wrapText="1"/>
    </xf>
    <xf numFmtId="0" fontId="24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1" fontId="16" fillId="0" borderId="3" xfId="0" applyNumberFormat="1" applyFont="1" applyBorder="1" applyAlignment="1">
      <alignment horizontal="right" vertical="center"/>
    </xf>
    <xf numFmtId="2" fontId="16" fillId="0" borderId="3" xfId="0" applyNumberFormat="1" applyFont="1" applyBorder="1" applyAlignment="1">
      <alignment horizontal="right" vertical="center" wrapText="1"/>
    </xf>
    <xf numFmtId="0" fontId="16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1" fontId="18" fillId="0" borderId="21" xfId="0" applyNumberFormat="1" applyFont="1" applyBorder="1" applyAlignment="1">
      <alignment horizontal="right" vertical="center"/>
    </xf>
    <xf numFmtId="1" fontId="16" fillId="0" borderId="21" xfId="0" applyNumberFormat="1" applyFont="1" applyBorder="1" applyAlignment="1">
      <alignment horizontal="right" vertical="center"/>
    </xf>
    <xf numFmtId="2" fontId="18" fillId="0" borderId="21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horizontal="left" vertical="center" wrapText="1"/>
    </xf>
    <xf numFmtId="2" fontId="16" fillId="0" borderId="21" xfId="0" applyNumberFormat="1" applyFont="1" applyBorder="1" applyAlignment="1">
      <alignment horizontal="right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1" fontId="16" fillId="0" borderId="9" xfId="0" applyNumberFormat="1" applyFont="1" applyBorder="1" applyAlignment="1">
      <alignment horizontal="right" vertical="center"/>
    </xf>
    <xf numFmtId="2" fontId="16" fillId="0" borderId="9" xfId="0" applyNumberFormat="1" applyFont="1" applyBorder="1" applyAlignment="1">
      <alignment horizontal="right" vertical="center" wrapText="1"/>
    </xf>
    <xf numFmtId="2" fontId="16" fillId="0" borderId="24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20" fillId="0" borderId="21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21" fillId="0" borderId="10" xfId="0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vertical="center"/>
    </xf>
    <xf numFmtId="1" fontId="25" fillId="2" borderId="2" xfId="0" applyNumberFormat="1" applyFont="1" applyFill="1" applyBorder="1" applyAlignment="1">
      <alignment horizontal="right" vertical="center" wrapText="1"/>
    </xf>
    <xf numFmtId="2" fontId="13" fillId="2" borderId="2" xfId="0" applyNumberFormat="1" applyFont="1" applyFill="1" applyBorder="1" applyAlignment="1">
      <alignment vertical="center"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1" fontId="21" fillId="0" borderId="0" xfId="0" applyNumberFormat="1" applyFont="1" applyAlignment="1">
      <alignment vertical="center"/>
    </xf>
    <xf numFmtId="1" fontId="22" fillId="0" borderId="0" xfId="0" applyNumberFormat="1" applyFont="1" applyAlignment="1">
      <alignment vertical="center"/>
    </xf>
    <xf numFmtId="2" fontId="21" fillId="0" borderId="0" xfId="0" applyNumberFormat="1" applyFont="1" applyAlignment="1">
      <alignment vertical="center"/>
    </xf>
    <xf numFmtId="1" fontId="22" fillId="0" borderId="2" xfId="0" applyNumberFormat="1" applyFont="1" applyBorder="1" applyAlignment="1">
      <alignment horizontal="center" vertical="center"/>
    </xf>
    <xf numFmtId="1" fontId="21" fillId="0" borderId="2" xfId="0" applyNumberFormat="1" applyFont="1" applyBorder="1" applyAlignment="1">
      <alignment horizontal="center" vertical="center"/>
    </xf>
    <xf numFmtId="1" fontId="21" fillId="0" borderId="2" xfId="0" applyNumberFormat="1" applyFont="1" applyBorder="1" applyAlignment="1">
      <alignment vertical="center"/>
    </xf>
    <xf numFmtId="1" fontId="21" fillId="0" borderId="2" xfId="0" applyNumberFormat="1" applyFont="1" applyBorder="1"/>
    <xf numFmtId="2" fontId="21" fillId="0" borderId="2" xfId="0" applyNumberFormat="1" applyFont="1" applyBorder="1" applyAlignment="1">
      <alignment vertical="center"/>
    </xf>
    <xf numFmtId="1" fontId="23" fillId="0" borderId="0" xfId="0" applyNumberFormat="1" applyFont="1" applyAlignment="1">
      <alignment vertical="top" wrapText="1"/>
    </xf>
    <xf numFmtId="1" fontId="22" fillId="0" borderId="2" xfId="0" applyNumberFormat="1" applyFont="1" applyBorder="1" applyAlignment="1">
      <alignment vertical="center"/>
    </xf>
    <xf numFmtId="1" fontId="22" fillId="0" borderId="2" xfId="0" applyNumberFormat="1" applyFont="1" applyBorder="1"/>
    <xf numFmtId="2" fontId="22" fillId="0" borderId="2" xfId="0" applyNumberFormat="1" applyFont="1" applyBorder="1" applyAlignment="1">
      <alignment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/>
    <xf numFmtId="0" fontId="40" fillId="0" borderId="0" xfId="0" applyFont="1" applyAlignment="1">
      <alignment vertical="top" wrapText="1"/>
    </xf>
    <xf numFmtId="1" fontId="3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1" fontId="2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vertical="center" wrapText="1"/>
    </xf>
    <xf numFmtId="2" fontId="2" fillId="0" borderId="0" xfId="0" applyNumberFormat="1" applyFont="1" applyAlignment="1">
      <alignment vertical="center"/>
    </xf>
    <xf numFmtId="1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 vertical="center"/>
    </xf>
    <xf numFmtId="0" fontId="34" fillId="0" borderId="2" xfId="0" applyFont="1" applyBorder="1" applyAlignment="1">
      <alignment vertical="top" wrapText="1" readingOrder="1"/>
    </xf>
    <xf numFmtId="1" fontId="34" fillId="0" borderId="2" xfId="0" applyNumberFormat="1" applyFont="1" applyBorder="1" applyAlignment="1">
      <alignment vertical="top" wrapText="1" readingOrder="1"/>
    </xf>
    <xf numFmtId="167" fontId="34" fillId="0" borderId="2" xfId="0" applyNumberFormat="1" applyFont="1" applyBorder="1" applyAlignment="1">
      <alignment vertical="top" wrapText="1" readingOrder="1"/>
    </xf>
    <xf numFmtId="1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 vertical="center"/>
    </xf>
    <xf numFmtId="0" fontId="35" fillId="0" borderId="2" xfId="0" applyFont="1" applyBorder="1" applyAlignment="1">
      <alignment vertical="top" wrapText="1" readingOrder="1"/>
    </xf>
    <xf numFmtId="1" fontId="35" fillId="0" borderId="2" xfId="0" applyNumberFormat="1" applyFont="1" applyBorder="1" applyAlignment="1">
      <alignment vertical="top" wrapText="1" readingOrder="1"/>
    </xf>
    <xf numFmtId="1" fontId="6" fillId="0" borderId="2" xfId="0" applyNumberFormat="1" applyFont="1" applyBorder="1" applyAlignment="1">
      <alignment vertical="center"/>
    </xf>
    <xf numFmtId="1" fontId="9" fillId="0" borderId="2" xfId="0" applyNumberFormat="1" applyFont="1" applyBorder="1" applyAlignment="1">
      <alignment horizontal="right" vertical="top" wrapText="1"/>
    </xf>
    <xf numFmtId="0" fontId="35" fillId="0" borderId="2" xfId="0" applyFont="1" applyBorder="1" applyAlignment="1">
      <alignment horizontal="right" vertical="center"/>
    </xf>
    <xf numFmtId="1" fontId="35" fillId="0" borderId="2" xfId="0" applyNumberFormat="1" applyFont="1" applyBorder="1" applyAlignment="1">
      <alignment horizontal="right" vertical="center"/>
    </xf>
    <xf numFmtId="1" fontId="10" fillId="0" borderId="2" xfId="0" applyNumberFormat="1" applyFont="1" applyBorder="1" applyAlignment="1">
      <alignment horizontal="right" vertical="top" wrapText="1" readingOrder="1"/>
    </xf>
    <xf numFmtId="164" fontId="2" fillId="0" borderId="2" xfId="0" applyNumberFormat="1" applyFont="1" applyBorder="1" applyAlignment="1">
      <alignment horizontal="right" vertical="center" readingOrder="1"/>
    </xf>
    <xf numFmtId="1" fontId="2" fillId="0" borderId="2" xfId="0" applyNumberFormat="1" applyFont="1" applyBorder="1" applyAlignment="1">
      <alignment horizontal="right" vertical="center" readingOrder="1"/>
    </xf>
    <xf numFmtId="1" fontId="9" fillId="0" borderId="2" xfId="0" applyNumberFormat="1" applyFont="1" applyBorder="1" applyAlignment="1">
      <alignment horizontal="right" vertical="top" wrapText="1" readingOrder="1"/>
    </xf>
    <xf numFmtId="164" fontId="3" fillId="0" borderId="2" xfId="0" applyNumberFormat="1" applyFont="1" applyBorder="1" applyAlignment="1">
      <alignment horizontal="right" vertical="center" readingOrder="1"/>
    </xf>
    <xf numFmtId="1" fontId="3" fillId="0" borderId="2" xfId="0" applyNumberFormat="1" applyFont="1" applyBorder="1" applyAlignment="1">
      <alignment horizontal="right" vertical="center" readingOrder="1"/>
    </xf>
    <xf numFmtId="1" fontId="2" fillId="0" borderId="2" xfId="0" applyNumberFormat="1" applyFont="1" applyBorder="1" applyAlignment="1">
      <alignment horizontal="right" vertical="top" wrapText="1" readingOrder="1"/>
    </xf>
    <xf numFmtId="166" fontId="2" fillId="0" borderId="0" xfId="0" applyNumberFormat="1" applyFont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1" fontId="16" fillId="0" borderId="6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vertical="top" wrapText="1"/>
    </xf>
    <xf numFmtId="1" fontId="16" fillId="0" borderId="4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17" fillId="0" borderId="9" xfId="0" applyFont="1" applyBorder="1" applyAlignment="1">
      <alignment vertical="top" wrapText="1"/>
    </xf>
    <xf numFmtId="1" fontId="5" fillId="0" borderId="0" xfId="0" applyNumberFormat="1" applyFont="1" applyAlignment="1">
      <alignment horizontal="center" vertical="top" wrapText="1"/>
    </xf>
    <xf numFmtId="0" fontId="16" fillId="0" borderId="6" xfId="0" applyFont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30" fillId="2" borderId="26" xfId="0" applyFont="1" applyFill="1" applyBorder="1" applyAlignment="1">
      <alignment vertical="top" wrapText="1"/>
    </xf>
    <xf numFmtId="0" fontId="30" fillId="2" borderId="27" xfId="0" applyFont="1" applyFill="1" applyBorder="1" applyAlignment="1">
      <alignment vertical="top" wrapText="1"/>
    </xf>
    <xf numFmtId="1" fontId="6" fillId="2" borderId="21" xfId="0" applyNumberFormat="1" applyFont="1" applyFill="1" applyBorder="1" applyAlignment="1">
      <alignment horizontal="right" vertical="center"/>
    </xf>
    <xf numFmtId="0" fontId="4" fillId="2" borderId="21" xfId="0" applyFont="1" applyFill="1" applyBorder="1" applyAlignment="1">
      <alignment vertical="top" wrapText="1"/>
    </xf>
    <xf numFmtId="1" fontId="16" fillId="2" borderId="6" xfId="0" applyNumberFormat="1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2" fontId="16" fillId="2" borderId="3" xfId="0" applyNumberFormat="1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vertical="center" wrapText="1"/>
    </xf>
    <xf numFmtId="0" fontId="17" fillId="2" borderId="9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 wrapText="1"/>
    </xf>
    <xf numFmtId="1" fontId="16" fillId="2" borderId="3" xfId="0" applyNumberFormat="1" applyFont="1" applyFill="1" applyBorder="1" applyAlignment="1">
      <alignment horizontal="center" vertical="center" wrapText="1"/>
    </xf>
    <xf numFmtId="1" fontId="16" fillId="2" borderId="3" xfId="0" applyNumberFormat="1" applyFont="1" applyFill="1" applyBorder="1" applyAlignment="1">
      <alignment horizontal="center" vertical="center"/>
    </xf>
    <xf numFmtId="1" fontId="16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3" fillId="0" borderId="0" xfId="0" applyFont="1" applyAlignment="1">
      <alignment vertical="top" wrapText="1"/>
    </xf>
    <xf numFmtId="1" fontId="22" fillId="0" borderId="3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vertical="top" wrapText="1"/>
    </xf>
    <xf numFmtId="0" fontId="21" fillId="0" borderId="9" xfId="0" applyFont="1" applyBorder="1" applyAlignment="1">
      <alignment vertical="top" wrapText="1"/>
    </xf>
    <xf numFmtId="1" fontId="22" fillId="0" borderId="6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vertical="top" wrapText="1"/>
    </xf>
    <xf numFmtId="1" fontId="3" fillId="0" borderId="6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vertical="top" wrapText="1"/>
    </xf>
    <xf numFmtId="1" fontId="22" fillId="0" borderId="3" xfId="0" applyNumberFormat="1" applyFont="1" applyBorder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21" fillId="2" borderId="0" xfId="0" applyFont="1" applyFill="1" applyAlignment="1">
      <alignment vertical="top" wrapText="1"/>
    </xf>
    <xf numFmtId="1" fontId="22" fillId="2" borderId="3" xfId="0" applyNumberFormat="1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vertical="top" wrapText="1"/>
    </xf>
    <xf numFmtId="0" fontId="21" fillId="2" borderId="9" xfId="0" applyFont="1" applyFill="1" applyBorder="1" applyAlignment="1">
      <alignment vertical="top" wrapText="1"/>
    </xf>
    <xf numFmtId="1" fontId="22" fillId="2" borderId="6" xfId="0" applyNumberFormat="1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vertical="top" wrapText="1"/>
    </xf>
    <xf numFmtId="1" fontId="22" fillId="2" borderId="5" xfId="0" applyNumberFormat="1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vertical="top" wrapText="1"/>
    </xf>
    <xf numFmtId="1" fontId="3" fillId="0" borderId="1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1" fontId="3" fillId="0" borderId="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2" borderId="0" xfId="0" applyFill="1" applyAlignment="1">
      <alignment vertical="top" wrapText="1"/>
    </xf>
    <xf numFmtId="1" fontId="5" fillId="2" borderId="6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top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1" fontId="5" fillId="2" borderId="3" xfId="0" applyNumberFormat="1" applyFont="1" applyFill="1" applyBorder="1" applyAlignment="1">
      <alignment horizontal="center" vertical="center"/>
    </xf>
    <xf numFmtId="1" fontId="5" fillId="2" borderId="6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top" wrapText="1"/>
    </xf>
    <xf numFmtId="164" fontId="5" fillId="2" borderId="3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1" fontId="5" fillId="2" borderId="11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1" fontId="3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" fontId="3" fillId="2" borderId="11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top" wrapText="1"/>
    </xf>
    <xf numFmtId="1" fontId="1" fillId="2" borderId="0" xfId="0" applyNumberFormat="1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/>
    </xf>
    <xf numFmtId="1" fontId="16" fillId="2" borderId="3" xfId="0" applyNumberFormat="1" applyFont="1" applyFill="1" applyBorder="1" applyAlignment="1">
      <alignment vertical="center" wrapText="1"/>
    </xf>
    <xf numFmtId="1" fontId="16" fillId="2" borderId="4" xfId="0" applyNumberFormat="1" applyFont="1" applyFill="1" applyBorder="1" applyAlignment="1">
      <alignment horizontal="center" vertical="center" wrapText="1"/>
    </xf>
    <xf numFmtId="1" fontId="22" fillId="2" borderId="0" xfId="0" applyNumberFormat="1" applyFont="1" applyFill="1" applyAlignment="1">
      <alignment horizontal="center" vertical="center"/>
    </xf>
    <xf numFmtId="0" fontId="18" fillId="2" borderId="5" xfId="0" applyFont="1" applyFill="1" applyBorder="1" applyAlignment="1">
      <alignment vertical="center" wrapText="1"/>
    </xf>
    <xf numFmtId="1" fontId="22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18" fillId="2" borderId="9" xfId="0" applyFont="1" applyFill="1" applyBorder="1" applyAlignment="1">
      <alignment vertical="center" wrapText="1"/>
    </xf>
    <xf numFmtId="1" fontId="12" fillId="2" borderId="6" xfId="3" applyNumberFormat="1" applyFont="1" applyFill="1" applyBorder="1" applyAlignment="1">
      <alignment horizontal="center" vertical="center" wrapText="1"/>
    </xf>
    <xf numFmtId="0" fontId="27" fillId="2" borderId="4" xfId="3" applyFont="1" applyFill="1" applyBorder="1" applyAlignment="1">
      <alignment vertical="center" wrapText="1"/>
    </xf>
    <xf numFmtId="0" fontId="27" fillId="2" borderId="5" xfId="3" applyFont="1" applyFill="1" applyBorder="1" applyAlignment="1">
      <alignment vertical="center" wrapText="1"/>
    </xf>
    <xf numFmtId="1" fontId="12" fillId="2" borderId="3" xfId="3" applyNumberFormat="1" applyFont="1" applyFill="1" applyBorder="1" applyAlignment="1">
      <alignment horizontal="center" vertical="center" wrapText="1"/>
    </xf>
    <xf numFmtId="0" fontId="27" fillId="2" borderId="7" xfId="3" applyFont="1" applyFill="1" applyBorder="1" applyAlignment="1">
      <alignment vertical="center" wrapText="1"/>
    </xf>
    <xf numFmtId="1" fontId="12" fillId="2" borderId="21" xfId="0" applyNumberFormat="1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vertical="center" wrapText="1"/>
    </xf>
    <xf numFmtId="1" fontId="12" fillId="2" borderId="6" xfId="0" applyNumberFormat="1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vertical="center" wrapText="1"/>
    </xf>
    <xf numFmtId="0" fontId="27" fillId="2" borderId="5" xfId="0" applyFont="1" applyFill="1" applyBorder="1" applyAlignment="1">
      <alignment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2" fontId="1" fillId="2" borderId="0" xfId="0" applyNumberFormat="1" applyFont="1" applyFill="1" applyAlignment="1">
      <alignment horizontal="center" vertical="center" wrapText="1"/>
    </xf>
    <xf numFmtId="2" fontId="5" fillId="2" borderId="0" xfId="0" applyNumberFormat="1" applyFont="1" applyFill="1" applyAlignment="1">
      <alignment horizontal="center" vertical="center"/>
    </xf>
    <xf numFmtId="1" fontId="12" fillId="2" borderId="11" xfId="0" applyNumberFormat="1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vertical="center" wrapText="1"/>
    </xf>
    <xf numFmtId="2" fontId="8" fillId="2" borderId="0" xfId="0" applyNumberFormat="1" applyFont="1" applyFill="1" applyAlignment="1">
      <alignment horizontal="center" vertical="center" wrapText="1"/>
    </xf>
    <xf numFmtId="1" fontId="19" fillId="2" borderId="21" xfId="0" applyNumberFormat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1" fontId="5" fillId="2" borderId="21" xfId="0" applyNumberFormat="1" applyFont="1" applyFill="1" applyBorder="1" applyAlignment="1">
      <alignment horizontal="center" vertical="center" wrapText="1"/>
    </xf>
    <xf numFmtId="1" fontId="8" fillId="2" borderId="21" xfId="0" applyNumberFormat="1" applyFont="1" applyFill="1" applyBorder="1" applyAlignment="1">
      <alignment horizontal="center" vertical="center" wrapText="1"/>
    </xf>
    <xf numFmtId="1" fontId="29" fillId="2" borderId="21" xfId="0" applyNumberFormat="1" applyFont="1" applyFill="1" applyBorder="1" applyAlignment="1">
      <alignment horizontal="center" vertical="center" wrapText="1"/>
    </xf>
    <xf numFmtId="1" fontId="5" fillId="2" borderId="22" xfId="0" applyNumberFormat="1" applyFont="1" applyFill="1" applyBorder="1" applyAlignment="1">
      <alignment horizontal="center" vertical="center" wrapText="1"/>
    </xf>
    <xf numFmtId="1" fontId="5" fillId="2" borderId="23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 wrapText="1"/>
    </xf>
    <xf numFmtId="1" fontId="3" fillId="2" borderId="16" xfId="0" applyNumberFormat="1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1" fontId="3" fillId="2" borderId="0" xfId="0" applyNumberFormat="1" applyFont="1" applyFill="1" applyAlignment="1">
      <alignment horizontal="center" vertical="top" wrapText="1"/>
    </xf>
    <xf numFmtId="1" fontId="5" fillId="2" borderId="16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" fontId="16" fillId="2" borderId="11" xfId="0" applyNumberFormat="1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2" borderId="16" xfId="0" applyNumberFormat="1" applyFont="1" applyFill="1" applyBorder="1" applyAlignment="1">
      <alignment horizontal="center" vertical="center" wrapText="1"/>
    </xf>
    <xf numFmtId="2" fontId="19" fillId="2" borderId="0" xfId="0" applyNumberFormat="1" applyFont="1" applyFill="1" applyAlignment="1">
      <alignment horizontal="center" vertical="center" wrapText="1"/>
    </xf>
    <xf numFmtId="0" fontId="21" fillId="2" borderId="5" xfId="0" applyFont="1" applyFill="1" applyBorder="1" applyAlignment="1">
      <alignment vertical="center" wrapText="1"/>
    </xf>
    <xf numFmtId="2" fontId="19" fillId="2" borderId="0" xfId="0" applyNumberFormat="1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 wrapText="1"/>
    </xf>
    <xf numFmtId="1" fontId="22" fillId="2" borderId="3" xfId="0" applyNumberFormat="1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0" fontId="17" fillId="2" borderId="7" xfId="0" applyFont="1" applyFill="1" applyBorder="1" applyAlignment="1">
      <alignment vertical="top" wrapText="1"/>
    </xf>
    <xf numFmtId="0" fontId="17" fillId="2" borderId="15" xfId="0" applyFont="1" applyFill="1" applyBorder="1" applyAlignment="1">
      <alignment vertical="top" wrapText="1"/>
    </xf>
    <xf numFmtId="0" fontId="17" fillId="2" borderId="16" xfId="0" applyFont="1" applyFill="1" applyBorder="1" applyAlignment="1">
      <alignment vertical="top" wrapText="1"/>
    </xf>
    <xf numFmtId="2" fontId="5" fillId="2" borderId="0" xfId="0" applyNumberFormat="1" applyFont="1" applyFill="1" applyAlignment="1">
      <alignment horizontal="center" vertical="top" wrapText="1"/>
    </xf>
    <xf numFmtId="0" fontId="17" fillId="2" borderId="9" xfId="0" applyFont="1" applyFill="1" applyBorder="1" applyAlignment="1">
      <alignment vertical="top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top" wrapText="1"/>
    </xf>
    <xf numFmtId="1" fontId="12" fillId="0" borderId="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Percent" xfId="2" builtinId="5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2EDF4"/>
          <bgColor rgb="FFD2EDF4"/>
        </patternFill>
      </fill>
    </dxf>
  </dxfs>
  <tableStyles count="1" defaultTableStyle="TableStyleMedium2" defaultPivotStyle="PivotStyleLight16">
    <tableStyle name="Branch ATM_1-style" pivot="0" count="2" xr9:uid="{00000000-0011-0000-FFFF-FFFF00000000}">
      <tableStyleElement type="firstRowStripe" dxfId="27"/>
      <tableStyleElement type="secondRowStripe" dxfId="2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495300</xdr:colOff>
      <xdr:row>6</xdr:row>
      <xdr:rowOff>0</xdr:rowOff>
    </xdr:from>
    <xdr:ext cx="180975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3238500" y="123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5:H59" totalsRowShown="0" headerRowDxfId="25" dataDxfId="24" totalsRowDxfId="23">
  <tableColumns count="8">
    <tableColumn id="1" xr3:uid="{00000000-0010-0000-0000-000001000000}" name="Column1" dataDxfId="22" totalsRowDxfId="21"/>
    <tableColumn id="2" xr3:uid="{00000000-0010-0000-0000-000002000000}" name="Column2" dataDxfId="20" totalsRowDxfId="19"/>
    <tableColumn id="3" xr3:uid="{00000000-0010-0000-0000-000003000000}" name="Column3" dataDxfId="18" totalsRowDxfId="17"/>
    <tableColumn id="4" xr3:uid="{00000000-0010-0000-0000-000004000000}" name="Column4" dataDxfId="16" totalsRowDxfId="15"/>
    <tableColumn id="5" xr3:uid="{00000000-0010-0000-0000-000005000000}" name="Column5" dataDxfId="14" totalsRowDxfId="13"/>
    <tableColumn id="6" xr3:uid="{00000000-0010-0000-0000-000006000000}" name="Column6" dataDxfId="12" totalsRowDxfId="11"/>
    <tableColumn id="7" xr3:uid="{00000000-0010-0000-0000-000007000000}" name="Column7" dataDxfId="10" totalsRowDxfId="9"/>
    <tableColumn id="8" xr3:uid="{00000000-0010-0000-0000-000008000000}" name="Column8" dataDxfId="8" totalsRowDxfId="7"/>
  </tableColumns>
  <tableStyleInfo name="Branch ATM_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3333"/>
  </sheetPr>
  <dimension ref="A1:H75"/>
  <sheetViews>
    <sheetView showGridLines="0" view="pageBreakPreview" zoomScale="60" zoomScaleNormal="115" workbookViewId="0">
      <pane xSplit="2" ySplit="5" topLeftCell="C54" activePane="bottomRight" state="frozen"/>
      <selection pane="topRight" activeCell="C1" sqref="C1"/>
      <selection pane="bottomLeft" activeCell="A4" sqref="A4"/>
      <selection pane="bottomRight" activeCell="D59" sqref="D59"/>
    </sheetView>
  </sheetViews>
  <sheetFormatPr defaultColWidth="14.28515625" defaultRowHeight="15" customHeight="1" x14ac:dyDescent="0.2"/>
  <cols>
    <col min="1" max="1" width="5.85546875" style="93" customWidth="1"/>
    <col min="2" max="2" width="26.140625" style="93" customWidth="1"/>
    <col min="3" max="3" width="11.140625" style="93" customWidth="1"/>
    <col min="4" max="4" width="13" style="93" customWidth="1"/>
    <col min="5" max="5" width="12.140625" style="93" customWidth="1"/>
    <col min="6" max="6" width="10.85546875" style="93" customWidth="1"/>
    <col min="7" max="7" width="12.85546875" style="93" customWidth="1"/>
    <col min="8" max="16384" width="14.28515625" style="93"/>
  </cols>
  <sheetData>
    <row r="1" spans="1:8" ht="18.75" customHeight="1" x14ac:dyDescent="0.2">
      <c r="A1" s="451" t="s">
        <v>1043</v>
      </c>
      <c r="B1" s="452"/>
      <c r="C1" s="452"/>
      <c r="D1" s="452"/>
      <c r="E1" s="452"/>
      <c r="F1" s="452"/>
      <c r="G1" s="452"/>
    </row>
    <row r="2" spans="1:8" ht="15" customHeight="1" x14ac:dyDescent="0.2">
      <c r="A2" s="453" t="s">
        <v>1027</v>
      </c>
      <c r="B2" s="454"/>
      <c r="C2" s="454"/>
      <c r="D2" s="454"/>
      <c r="E2" s="454"/>
      <c r="F2" s="454"/>
      <c r="G2" s="454"/>
    </row>
    <row r="3" spans="1:8" ht="15" customHeight="1" x14ac:dyDescent="0.2">
      <c r="A3" s="94"/>
      <c r="B3" s="95"/>
      <c r="C3" s="95"/>
      <c r="D3" s="95"/>
      <c r="E3" s="95"/>
      <c r="F3" s="95"/>
      <c r="G3" s="95"/>
    </row>
    <row r="4" spans="1:8" ht="15" customHeight="1" x14ac:dyDescent="0.2">
      <c r="A4" s="94"/>
      <c r="B4" s="95"/>
      <c r="C4" s="95"/>
      <c r="D4" s="95"/>
      <c r="E4" s="95"/>
      <c r="F4" s="95" t="s">
        <v>961</v>
      </c>
      <c r="G4" s="95"/>
    </row>
    <row r="5" spans="1:8" ht="33" hidden="1" customHeight="1" x14ac:dyDescent="0.2">
      <c r="A5" s="99" t="s">
        <v>1012</v>
      </c>
      <c r="B5" s="99" t="s">
        <v>1013</v>
      </c>
      <c r="C5" s="99" t="s">
        <v>1014</v>
      </c>
      <c r="D5" s="99" t="s">
        <v>1015</v>
      </c>
      <c r="E5" s="99" t="s">
        <v>1016</v>
      </c>
      <c r="F5" s="99" t="s">
        <v>1017</v>
      </c>
      <c r="G5" s="99" t="s">
        <v>1018</v>
      </c>
      <c r="H5" s="93" t="s">
        <v>1032</v>
      </c>
    </row>
    <row r="6" spans="1:8" ht="25.5" customHeight="1" x14ac:dyDescent="0.2">
      <c r="A6" s="88" t="s">
        <v>0</v>
      </c>
      <c r="B6" s="88" t="s">
        <v>1</v>
      </c>
      <c r="C6" s="88" t="s">
        <v>2</v>
      </c>
      <c r="D6" s="88" t="s">
        <v>3</v>
      </c>
      <c r="E6" s="88" t="s">
        <v>4</v>
      </c>
      <c r="F6" s="88" t="s">
        <v>5</v>
      </c>
      <c r="G6" s="267" t="s">
        <v>1008</v>
      </c>
    </row>
    <row r="7" spans="1:8" ht="13.5" customHeight="1" x14ac:dyDescent="0.2">
      <c r="A7" s="89">
        <v>1</v>
      </c>
      <c r="B7" s="90" t="s">
        <v>6</v>
      </c>
      <c r="C7" s="90">
        <v>50</v>
      </c>
      <c r="D7" s="90">
        <v>91</v>
      </c>
      <c r="E7" s="90">
        <v>136</v>
      </c>
      <c r="F7" s="90">
        <f>Table_1[[#This Row],[Column5]]+Table_1[[#This Row],[Column4]]+Table_1[[#This Row],[Column3]]</f>
        <v>277</v>
      </c>
      <c r="G7" s="90">
        <v>388</v>
      </c>
    </row>
    <row r="8" spans="1:8" ht="13.5" customHeight="1" x14ac:dyDescent="0.2">
      <c r="A8" s="89">
        <v>2</v>
      </c>
      <c r="B8" s="275" t="s">
        <v>7</v>
      </c>
      <c r="C8" s="402">
        <v>175</v>
      </c>
      <c r="D8" s="402">
        <v>145</v>
      </c>
      <c r="E8" s="402">
        <v>154</v>
      </c>
      <c r="F8" s="401">
        <v>469</v>
      </c>
      <c r="G8" s="90">
        <v>462</v>
      </c>
    </row>
    <row r="9" spans="1:8" ht="13.5" customHeight="1" x14ac:dyDescent="0.2">
      <c r="A9" s="89">
        <v>3</v>
      </c>
      <c r="B9" s="275" t="s">
        <v>8</v>
      </c>
      <c r="C9" s="275">
        <v>78</v>
      </c>
      <c r="D9" s="275">
        <v>45</v>
      </c>
      <c r="E9" s="275">
        <v>80</v>
      </c>
      <c r="F9" s="90">
        <f>Table_1[[#This Row],[Column5]]+Table_1[[#This Row],[Column4]]+Table_1[[#This Row],[Column3]]</f>
        <v>203</v>
      </c>
      <c r="G9" s="90">
        <v>182</v>
      </c>
    </row>
    <row r="10" spans="1:8" ht="13.5" customHeight="1" x14ac:dyDescent="0.2">
      <c r="A10" s="89">
        <v>4</v>
      </c>
      <c r="B10" s="275" t="s">
        <v>9</v>
      </c>
      <c r="C10" s="275">
        <v>57</v>
      </c>
      <c r="D10" s="275">
        <v>119</v>
      </c>
      <c r="E10" s="275">
        <v>140</v>
      </c>
      <c r="F10" s="90">
        <f>Table_1[[#This Row],[Column5]]+Table_1[[#This Row],[Column4]]+Table_1[[#This Row],[Column3]]</f>
        <v>316</v>
      </c>
      <c r="G10" s="90">
        <v>234</v>
      </c>
    </row>
    <row r="11" spans="1:8" ht="13.5" customHeight="1" x14ac:dyDescent="0.2">
      <c r="A11" s="89">
        <v>5</v>
      </c>
      <c r="B11" s="275" t="s">
        <v>10</v>
      </c>
      <c r="C11" s="402">
        <v>228</v>
      </c>
      <c r="D11" s="402">
        <v>140</v>
      </c>
      <c r="E11" s="402">
        <v>96</v>
      </c>
      <c r="F11" s="401">
        <f>Table_1[[#This Row],[Column5]]+Table_1[[#This Row],[Column4]]+Table_1[[#This Row],[Column3]]</f>
        <v>464</v>
      </c>
      <c r="G11" s="90">
        <v>425</v>
      </c>
    </row>
    <row r="12" spans="1:8" ht="13.5" customHeight="1" x14ac:dyDescent="0.2">
      <c r="A12" s="89">
        <v>6</v>
      </c>
      <c r="B12" s="275" t="s">
        <v>11</v>
      </c>
      <c r="C12" s="275">
        <v>81</v>
      </c>
      <c r="D12" s="275">
        <v>52</v>
      </c>
      <c r="E12" s="275">
        <v>96</v>
      </c>
      <c r="F12" s="90">
        <f>Table_1[[#This Row],[Column5]]+Table_1[[#This Row],[Column4]]+Table_1[[#This Row],[Column3]]</f>
        <v>229</v>
      </c>
      <c r="G12" s="90">
        <v>140</v>
      </c>
    </row>
    <row r="13" spans="1:8" ht="13.5" customHeight="1" x14ac:dyDescent="0.2">
      <c r="A13" s="89">
        <v>7</v>
      </c>
      <c r="B13" s="275" t="s">
        <v>12</v>
      </c>
      <c r="C13" s="275">
        <v>9</v>
      </c>
      <c r="D13" s="275">
        <v>9</v>
      </c>
      <c r="E13" s="275">
        <v>44</v>
      </c>
      <c r="F13" s="90">
        <f>Table_1[[#This Row],[Column5]]+Table_1[[#This Row],[Column4]]+Table_1[[#This Row],[Column3]]</f>
        <v>62</v>
      </c>
      <c r="G13" s="90">
        <v>55</v>
      </c>
    </row>
    <row r="14" spans="1:8" ht="12.75" customHeight="1" x14ac:dyDescent="0.2">
      <c r="A14" s="89">
        <v>8</v>
      </c>
      <c r="B14" s="90" t="s">
        <v>967</v>
      </c>
      <c r="C14" s="90">
        <v>10</v>
      </c>
      <c r="D14" s="90">
        <v>9</v>
      </c>
      <c r="E14" s="90">
        <v>35</v>
      </c>
      <c r="F14" s="90">
        <f>Table_1[[#This Row],[Column5]]+Table_1[[#This Row],[Column4]]+Table_1[[#This Row],[Column3]]</f>
        <v>54</v>
      </c>
      <c r="G14" s="90">
        <v>30</v>
      </c>
    </row>
    <row r="15" spans="1:8" ht="13.5" customHeight="1" x14ac:dyDescent="0.2">
      <c r="A15" s="89">
        <v>9</v>
      </c>
      <c r="B15" s="90" t="s">
        <v>13</v>
      </c>
      <c r="C15" s="90">
        <v>94</v>
      </c>
      <c r="D15" s="90">
        <v>107</v>
      </c>
      <c r="E15" s="90">
        <v>184</v>
      </c>
      <c r="F15" s="90">
        <f>Table_1[[#This Row],[Column5]]+Table_1[[#This Row],[Column4]]+Table_1[[#This Row],[Column3]]</f>
        <v>385</v>
      </c>
      <c r="G15" s="90">
        <v>339</v>
      </c>
    </row>
    <row r="16" spans="1:8" ht="13.5" customHeight="1" x14ac:dyDescent="0.2">
      <c r="A16" s="89">
        <v>10</v>
      </c>
      <c r="B16" s="90" t="s">
        <v>14</v>
      </c>
      <c r="C16" s="90">
        <v>356</v>
      </c>
      <c r="D16" s="90">
        <v>389</v>
      </c>
      <c r="E16" s="90">
        <v>430</v>
      </c>
      <c r="F16" s="90">
        <f>Table_1[[#This Row],[Column5]]+Table_1[[#This Row],[Column4]]+Table_1[[#This Row],[Column3]]</f>
        <v>1175</v>
      </c>
      <c r="G16" s="90">
        <v>3892</v>
      </c>
    </row>
    <row r="17" spans="1:7" ht="13.5" customHeight="1" x14ac:dyDescent="0.2">
      <c r="A17" s="89">
        <v>11</v>
      </c>
      <c r="B17" s="90" t="s">
        <v>15</v>
      </c>
      <c r="C17" s="90">
        <v>44</v>
      </c>
      <c r="D17" s="90">
        <v>51</v>
      </c>
      <c r="E17" s="90">
        <v>90</v>
      </c>
      <c r="F17" s="90">
        <f>Table_1[[#This Row],[Column5]]+Table_1[[#This Row],[Column4]]+Table_1[[#This Row],[Column3]]</f>
        <v>185</v>
      </c>
      <c r="G17" s="90">
        <v>125</v>
      </c>
    </row>
    <row r="18" spans="1:7" ht="13.5" customHeight="1" x14ac:dyDescent="0.2">
      <c r="A18" s="89">
        <v>12</v>
      </c>
      <c r="B18" s="90" t="s">
        <v>16</v>
      </c>
      <c r="C18" s="90">
        <v>109</v>
      </c>
      <c r="D18" s="90">
        <v>96</v>
      </c>
      <c r="E18" s="90">
        <v>161</v>
      </c>
      <c r="F18" s="90">
        <f>Table_1[[#This Row],[Column5]]+Table_1[[#This Row],[Column4]]+Table_1[[#This Row],[Column3]]</f>
        <v>366</v>
      </c>
      <c r="G18" s="90">
        <v>371</v>
      </c>
    </row>
    <row r="19" spans="1:7" ht="13.5" customHeight="1" x14ac:dyDescent="0.2">
      <c r="A19" s="358"/>
      <c r="B19" s="359" t="s">
        <v>17</v>
      </c>
      <c r="C19" s="359">
        <f>SUBTOTAL(109,C7:C18)</f>
        <v>1291</v>
      </c>
      <c r="D19" s="359">
        <f t="shared" ref="D19:G19" si="0">SUBTOTAL(109,D7:D18)</f>
        <v>1253</v>
      </c>
      <c r="E19" s="359">
        <f t="shared" si="0"/>
        <v>1646</v>
      </c>
      <c r="F19" s="359">
        <f t="shared" si="0"/>
        <v>4185</v>
      </c>
      <c r="G19" s="359">
        <f t="shared" si="0"/>
        <v>6643</v>
      </c>
    </row>
    <row r="20" spans="1:7" ht="13.5" customHeight="1" x14ac:dyDescent="0.2">
      <c r="A20" s="89">
        <v>13</v>
      </c>
      <c r="B20" s="90" t="s">
        <v>18</v>
      </c>
      <c r="C20" s="90">
        <v>60</v>
      </c>
      <c r="D20" s="90">
        <v>80</v>
      </c>
      <c r="E20" s="90">
        <v>134</v>
      </c>
      <c r="F20" s="90">
        <f>Table_1[[#This Row],[Column5]]+Table_1[[#This Row],[Column4]]+Table_1[[#This Row],[Column3]]</f>
        <v>274</v>
      </c>
      <c r="G20" s="90">
        <v>331</v>
      </c>
    </row>
    <row r="21" spans="1:7" ht="13.5" customHeight="1" x14ac:dyDescent="0.2">
      <c r="A21" s="89">
        <v>14</v>
      </c>
      <c r="B21" s="90" t="s">
        <v>19</v>
      </c>
      <c r="C21" s="90">
        <v>5</v>
      </c>
      <c r="D21" s="90">
        <v>32</v>
      </c>
      <c r="E21" s="90">
        <v>64</v>
      </c>
      <c r="F21" s="90">
        <f>Table_1[[#This Row],[Column5]]+Table_1[[#This Row],[Column4]]+Table_1[[#This Row],[Column3]]</f>
        <v>101</v>
      </c>
      <c r="G21" s="90">
        <v>21</v>
      </c>
    </row>
    <row r="22" spans="1:7" ht="13.5" customHeight="1" x14ac:dyDescent="0.2">
      <c r="A22" s="89">
        <v>15</v>
      </c>
      <c r="B22" s="90" t="s">
        <v>20</v>
      </c>
      <c r="C22" s="90">
        <v>0</v>
      </c>
      <c r="D22" s="90">
        <v>0</v>
      </c>
      <c r="E22" s="90">
        <v>11</v>
      </c>
      <c r="F22" s="90">
        <f>Table_1[[#This Row],[Column5]]+Table_1[[#This Row],[Column4]]+Table_1[[#This Row],[Column3]]</f>
        <v>11</v>
      </c>
      <c r="G22" s="90">
        <v>6</v>
      </c>
    </row>
    <row r="23" spans="1:7" ht="13.5" customHeight="1" x14ac:dyDescent="0.2">
      <c r="A23" s="89">
        <v>16</v>
      </c>
      <c r="B23" s="90" t="s">
        <v>21</v>
      </c>
      <c r="C23" s="90">
        <v>0</v>
      </c>
      <c r="D23" s="90">
        <v>0</v>
      </c>
      <c r="E23" s="90">
        <v>12</v>
      </c>
      <c r="F23" s="90">
        <f>Table_1[[#This Row],[Column5]]+Table_1[[#This Row],[Column4]]+Table_1[[#This Row],[Column3]]</f>
        <v>12</v>
      </c>
      <c r="G23" s="90">
        <v>13</v>
      </c>
    </row>
    <row r="24" spans="1:7" ht="13.5" customHeight="1" x14ac:dyDescent="0.2">
      <c r="A24" s="89">
        <v>17</v>
      </c>
      <c r="B24" s="90" t="s">
        <v>22</v>
      </c>
      <c r="C24" s="90">
        <v>11</v>
      </c>
      <c r="D24" s="90">
        <v>13</v>
      </c>
      <c r="E24" s="90">
        <v>11</v>
      </c>
      <c r="F24" s="90">
        <f>Table_1[[#This Row],[Column5]]+Table_1[[#This Row],[Column4]]+Table_1[[#This Row],[Column3]]</f>
        <v>35</v>
      </c>
      <c r="G24" s="90">
        <v>32</v>
      </c>
    </row>
    <row r="25" spans="1:7" ht="13.5" customHeight="1" x14ac:dyDescent="0.2">
      <c r="A25" s="89">
        <v>18</v>
      </c>
      <c r="B25" s="90" t="s">
        <v>23</v>
      </c>
      <c r="C25" s="90">
        <v>0</v>
      </c>
      <c r="D25" s="90">
        <v>0</v>
      </c>
      <c r="E25" s="90">
        <v>1</v>
      </c>
      <c r="F25" s="90">
        <f>Table_1[[#This Row],[Column5]]+Table_1[[#This Row],[Column4]]+Table_1[[#This Row],[Column3]]</f>
        <v>1</v>
      </c>
      <c r="G25" s="90">
        <v>1</v>
      </c>
    </row>
    <row r="26" spans="1:7" ht="13.5" customHeight="1" x14ac:dyDescent="0.2">
      <c r="A26" s="89">
        <v>19</v>
      </c>
      <c r="B26" s="90" t="s">
        <v>24</v>
      </c>
      <c r="C26" s="90">
        <v>1</v>
      </c>
      <c r="D26" s="90">
        <v>2</v>
      </c>
      <c r="E26" s="90">
        <v>15</v>
      </c>
      <c r="F26" s="90">
        <f>Table_1[[#This Row],[Column5]]+Table_1[[#This Row],[Column4]]+Table_1[[#This Row],[Column3]]</f>
        <v>18</v>
      </c>
      <c r="G26" s="90">
        <v>17</v>
      </c>
    </row>
    <row r="27" spans="1:7" ht="13.5" customHeight="1" x14ac:dyDescent="0.2">
      <c r="A27" s="89">
        <v>20</v>
      </c>
      <c r="B27" s="90" t="s">
        <v>25</v>
      </c>
      <c r="C27" s="90">
        <v>24</v>
      </c>
      <c r="D27" s="90">
        <v>198</v>
      </c>
      <c r="E27" s="90">
        <v>216</v>
      </c>
      <c r="F27" s="90">
        <f>Table_1[[#This Row],[Column5]]+Table_1[[#This Row],[Column4]]+Table_1[[#This Row],[Column3]]</f>
        <v>438</v>
      </c>
      <c r="G27" s="90">
        <v>478</v>
      </c>
    </row>
    <row r="28" spans="1:7" ht="13.5" customHeight="1" x14ac:dyDescent="0.2">
      <c r="A28" s="89">
        <v>21</v>
      </c>
      <c r="B28" s="90" t="s">
        <v>26</v>
      </c>
      <c r="C28" s="90">
        <v>104</v>
      </c>
      <c r="D28" s="90">
        <v>99</v>
      </c>
      <c r="E28" s="90">
        <v>143</v>
      </c>
      <c r="F28" s="90">
        <f>Table_1[[#This Row],[Column5]]+Table_1[[#This Row],[Column4]]+Table_1[[#This Row],[Column3]]</f>
        <v>346</v>
      </c>
      <c r="G28" s="90">
        <v>429</v>
      </c>
    </row>
    <row r="29" spans="1:7" ht="13.5" customHeight="1" x14ac:dyDescent="0.2">
      <c r="A29" s="89">
        <v>22</v>
      </c>
      <c r="B29" s="90" t="s">
        <v>27</v>
      </c>
      <c r="C29" s="90">
        <v>19</v>
      </c>
      <c r="D29" s="90">
        <v>47</v>
      </c>
      <c r="E29" s="90">
        <v>57</v>
      </c>
      <c r="F29" s="90">
        <f>Table_1[[#This Row],[Column5]]+Table_1[[#This Row],[Column4]]+Table_1[[#This Row],[Column3]]</f>
        <v>123</v>
      </c>
      <c r="G29" s="90">
        <v>169</v>
      </c>
    </row>
    <row r="30" spans="1:7" ht="13.5" customHeight="1" x14ac:dyDescent="0.2">
      <c r="A30" s="89">
        <v>23</v>
      </c>
      <c r="B30" s="275" t="s">
        <v>28</v>
      </c>
      <c r="C30" s="275">
        <v>18</v>
      </c>
      <c r="D30" s="275">
        <v>27</v>
      </c>
      <c r="E30" s="275">
        <v>64</v>
      </c>
      <c r="F30" s="90">
        <f>Table_1[[#This Row],[Column5]]+Table_1[[#This Row],[Column4]]+Table_1[[#This Row],[Column3]]</f>
        <v>109</v>
      </c>
      <c r="G30" s="275">
        <v>45</v>
      </c>
    </row>
    <row r="31" spans="1:7" ht="13.5" customHeight="1" x14ac:dyDescent="0.2">
      <c r="A31" s="89">
        <v>24</v>
      </c>
      <c r="B31" s="275" t="s">
        <v>29</v>
      </c>
      <c r="C31" s="275">
        <v>33</v>
      </c>
      <c r="D31" s="275">
        <v>35</v>
      </c>
      <c r="E31" s="275">
        <v>66</v>
      </c>
      <c r="F31" s="90">
        <f>Table_1[[#This Row],[Column5]]+Table_1[[#This Row],[Column4]]+Table_1[[#This Row],[Column3]]</f>
        <v>134</v>
      </c>
      <c r="G31" s="275">
        <v>82</v>
      </c>
    </row>
    <row r="32" spans="1:7" ht="13.5" customHeight="1" x14ac:dyDescent="0.2">
      <c r="A32" s="89">
        <v>25</v>
      </c>
      <c r="B32" s="275" t="s">
        <v>30</v>
      </c>
      <c r="C32" s="275">
        <v>0</v>
      </c>
      <c r="D32" s="275">
        <v>0</v>
      </c>
      <c r="E32" s="275">
        <v>2</v>
      </c>
      <c r="F32" s="90">
        <f>Table_1[[#This Row],[Column5]]+Table_1[[#This Row],[Column4]]+Table_1[[#This Row],[Column3]]</f>
        <v>2</v>
      </c>
      <c r="G32" s="275">
        <v>1</v>
      </c>
    </row>
    <row r="33" spans="1:7" ht="13.5" customHeight="1" x14ac:dyDescent="0.2">
      <c r="A33" s="89">
        <v>26</v>
      </c>
      <c r="B33" s="275" t="s">
        <v>31</v>
      </c>
      <c r="C33" s="275">
        <v>0</v>
      </c>
      <c r="D33" s="275">
        <v>0</v>
      </c>
      <c r="E33" s="275">
        <v>7</v>
      </c>
      <c r="F33" s="90">
        <f>Table_1[[#This Row],[Column5]]+Table_1[[#This Row],[Column4]]+Table_1[[#This Row],[Column3]]</f>
        <v>7</v>
      </c>
      <c r="G33" s="275">
        <v>6</v>
      </c>
    </row>
    <row r="34" spans="1:7" ht="13.5" customHeight="1" x14ac:dyDescent="0.2">
      <c r="A34" s="89">
        <v>27</v>
      </c>
      <c r="B34" s="90" t="s">
        <v>32</v>
      </c>
      <c r="C34" s="90">
        <v>0</v>
      </c>
      <c r="D34" s="90">
        <v>0</v>
      </c>
      <c r="E34" s="90">
        <v>4</v>
      </c>
      <c r="F34" s="90">
        <f>Table_1[[#This Row],[Column5]]+Table_1[[#This Row],[Column4]]+Table_1[[#This Row],[Column3]]</f>
        <v>4</v>
      </c>
      <c r="G34" s="90">
        <v>4</v>
      </c>
    </row>
    <row r="35" spans="1:7" ht="13.5" customHeight="1" x14ac:dyDescent="0.2">
      <c r="A35" s="89">
        <v>28</v>
      </c>
      <c r="B35" s="90" t="s">
        <v>33</v>
      </c>
      <c r="C35" s="90">
        <v>13</v>
      </c>
      <c r="D35" s="90">
        <v>10</v>
      </c>
      <c r="E35" s="90">
        <v>51</v>
      </c>
      <c r="F35" s="90">
        <f>Table_1[[#This Row],[Column5]]+Table_1[[#This Row],[Column4]]+Table_1[[#This Row],[Column3]]</f>
        <v>74</v>
      </c>
      <c r="G35" s="90">
        <v>71</v>
      </c>
    </row>
    <row r="36" spans="1:7" ht="13.5" customHeight="1" x14ac:dyDescent="0.2">
      <c r="A36" s="89">
        <v>29</v>
      </c>
      <c r="B36" s="90" t="s">
        <v>34</v>
      </c>
      <c r="C36" s="90">
        <v>0</v>
      </c>
      <c r="D36" s="90">
        <v>0</v>
      </c>
      <c r="E36" s="90">
        <v>3</v>
      </c>
      <c r="F36" s="90">
        <f>Table_1[[#This Row],[Column5]]+Table_1[[#This Row],[Column4]]+Table_1[[#This Row],[Column3]]</f>
        <v>3</v>
      </c>
      <c r="G36" s="90">
        <v>3</v>
      </c>
    </row>
    <row r="37" spans="1:7" ht="13.5" customHeight="1" x14ac:dyDescent="0.2">
      <c r="A37" s="89">
        <v>30</v>
      </c>
      <c r="B37" s="90" t="s">
        <v>35</v>
      </c>
      <c r="C37" s="90">
        <v>4</v>
      </c>
      <c r="D37" s="90">
        <v>6</v>
      </c>
      <c r="E37" s="90">
        <v>10</v>
      </c>
      <c r="F37" s="90">
        <f>Table_1[[#This Row],[Column5]]+Table_1[[#This Row],[Column4]]+Table_1[[#This Row],[Column3]]</f>
        <v>20</v>
      </c>
      <c r="G37" s="90">
        <v>13</v>
      </c>
    </row>
    <row r="38" spans="1:7" ht="13.5" customHeight="1" x14ac:dyDescent="0.2">
      <c r="A38" s="89">
        <v>31</v>
      </c>
      <c r="B38" s="90" t="s">
        <v>998</v>
      </c>
      <c r="C38" s="90">
        <v>0</v>
      </c>
      <c r="D38" s="90">
        <v>0</v>
      </c>
      <c r="E38" s="90">
        <v>4</v>
      </c>
      <c r="F38" s="90">
        <f>Table_1[[#This Row],[Column5]]+Table_1[[#This Row],[Column4]]+Table_1[[#This Row],[Column3]]</f>
        <v>4</v>
      </c>
      <c r="G38" s="90">
        <v>5</v>
      </c>
    </row>
    <row r="39" spans="1:7" ht="13.5" customHeight="1" x14ac:dyDescent="0.2">
      <c r="A39" s="89">
        <v>32</v>
      </c>
      <c r="B39" s="90" t="s">
        <v>38</v>
      </c>
      <c r="C39" s="90">
        <v>0</v>
      </c>
      <c r="D39" s="90">
        <v>1</v>
      </c>
      <c r="E39" s="90">
        <v>2</v>
      </c>
      <c r="F39" s="90">
        <f>Table_1[[#This Row],[Column5]]+Table_1[[#This Row],[Column4]]+Table_1[[#This Row],[Column3]]</f>
        <v>3</v>
      </c>
      <c r="G39" s="90">
        <v>3</v>
      </c>
    </row>
    <row r="40" spans="1:7" ht="13.5" customHeight="1" x14ac:dyDescent="0.2">
      <c r="A40" s="89">
        <v>33</v>
      </c>
      <c r="B40" s="90" t="s">
        <v>39</v>
      </c>
      <c r="C40" s="90">
        <v>9</v>
      </c>
      <c r="D40" s="90">
        <v>21</v>
      </c>
      <c r="E40" s="90">
        <v>35</v>
      </c>
      <c r="F40" s="90">
        <f>Table_1[[#This Row],[Column5]]+Table_1[[#This Row],[Column4]]+Table_1[[#This Row],[Column3]]</f>
        <v>65</v>
      </c>
      <c r="G40" s="90">
        <v>60</v>
      </c>
    </row>
    <row r="41" spans="1:7" ht="13.5" customHeight="1" x14ac:dyDescent="0.2">
      <c r="A41" s="358"/>
      <c r="B41" s="364" t="s">
        <v>40</v>
      </c>
      <c r="C41" s="359">
        <f>SUBTOTAL(109,C20:C40)</f>
        <v>301</v>
      </c>
      <c r="D41" s="359">
        <f t="shared" ref="D41:G41" si="1">SUBTOTAL(109,D20:D40)</f>
        <v>571</v>
      </c>
      <c r="E41" s="359">
        <f t="shared" si="1"/>
        <v>912</v>
      </c>
      <c r="F41" s="359">
        <f t="shared" si="1"/>
        <v>1784</v>
      </c>
      <c r="G41" s="359">
        <f t="shared" si="1"/>
        <v>1790</v>
      </c>
    </row>
    <row r="42" spans="1:7" ht="13.5" customHeight="1" x14ac:dyDescent="0.2">
      <c r="A42" s="358"/>
      <c r="B42" s="360" t="s">
        <v>41</v>
      </c>
      <c r="C42" s="359">
        <f>C41+C19</f>
        <v>1592</v>
      </c>
      <c r="D42" s="359">
        <f t="shared" ref="D42:G42" si="2">D41+D19</f>
        <v>1824</v>
      </c>
      <c r="E42" s="359">
        <f t="shared" si="2"/>
        <v>2558</v>
      </c>
      <c r="F42" s="359">
        <f t="shared" si="2"/>
        <v>5969</v>
      </c>
      <c r="G42" s="359">
        <f t="shared" si="2"/>
        <v>8433</v>
      </c>
    </row>
    <row r="43" spans="1:7" ht="13.5" customHeight="1" x14ac:dyDescent="0.2">
      <c r="A43" s="89">
        <v>34</v>
      </c>
      <c r="B43" s="90" t="s">
        <v>43</v>
      </c>
      <c r="C43" s="90">
        <v>854</v>
      </c>
      <c r="D43" s="90">
        <v>318</v>
      </c>
      <c r="E43" s="90">
        <v>148</v>
      </c>
      <c r="F43" s="90">
        <f>Table_1[[#This Row],[Column5]]+Table_1[[#This Row],[Column4]]+Table_1[[#This Row],[Column3]]</f>
        <v>1320</v>
      </c>
      <c r="G43" s="90">
        <v>0</v>
      </c>
    </row>
    <row r="44" spans="1:7" ht="13.5" customHeight="1" x14ac:dyDescent="0.2">
      <c r="A44" s="358"/>
      <c r="B44" s="359" t="s">
        <v>44</v>
      </c>
      <c r="C44" s="359">
        <f>C43</f>
        <v>854</v>
      </c>
      <c r="D44" s="359">
        <f t="shared" ref="D44:G44" si="3">D43</f>
        <v>318</v>
      </c>
      <c r="E44" s="359">
        <f t="shared" si="3"/>
        <v>148</v>
      </c>
      <c r="F44" s="359">
        <f t="shared" si="3"/>
        <v>1320</v>
      </c>
      <c r="G44" s="359">
        <f t="shared" si="3"/>
        <v>0</v>
      </c>
    </row>
    <row r="45" spans="1:7" ht="13.5" customHeight="1" x14ac:dyDescent="0.2">
      <c r="A45" s="89">
        <v>35</v>
      </c>
      <c r="B45" s="90" t="s">
        <v>45</v>
      </c>
      <c r="C45" s="90">
        <v>360</v>
      </c>
      <c r="D45" s="90">
        <v>283</v>
      </c>
      <c r="E45" s="90">
        <v>247</v>
      </c>
      <c r="F45" s="90">
        <f>Table_1[[#This Row],[Column5]]+Table_1[[#This Row],[Column4]]+Table_1[[#This Row],[Column3]]</f>
        <v>890</v>
      </c>
      <c r="G45" s="90">
        <v>45</v>
      </c>
    </row>
    <row r="46" spans="1:7" ht="13.5" customHeight="1" x14ac:dyDescent="0.2">
      <c r="A46" s="358"/>
      <c r="B46" s="364" t="s">
        <v>46</v>
      </c>
      <c r="C46" s="359">
        <f>C45</f>
        <v>360</v>
      </c>
      <c r="D46" s="359">
        <f t="shared" ref="D46:G46" si="4">D45</f>
        <v>283</v>
      </c>
      <c r="E46" s="359">
        <f t="shared" si="4"/>
        <v>247</v>
      </c>
      <c r="F46" s="359">
        <f t="shared" si="4"/>
        <v>890</v>
      </c>
      <c r="G46" s="359">
        <f t="shared" si="4"/>
        <v>45</v>
      </c>
    </row>
    <row r="47" spans="1:7" ht="13.5" customHeight="1" x14ac:dyDescent="0.2">
      <c r="A47" s="89">
        <v>36</v>
      </c>
      <c r="B47" s="90" t="s">
        <v>47</v>
      </c>
      <c r="C47" s="90">
        <v>24</v>
      </c>
      <c r="D47" s="90">
        <v>94</v>
      </c>
      <c r="E47" s="90">
        <v>78</v>
      </c>
      <c r="F47" s="90">
        <f>Table_1[[#This Row],[Column5]]+Table_1[[#This Row],[Column4]]+Table_1[[#This Row],[Column3]]</f>
        <v>196</v>
      </c>
      <c r="G47" s="90">
        <v>60</v>
      </c>
    </row>
    <row r="48" spans="1:7" ht="13.5" customHeight="1" x14ac:dyDescent="0.2">
      <c r="A48" s="89">
        <v>37</v>
      </c>
      <c r="B48" s="90" t="s">
        <v>48</v>
      </c>
      <c r="C48" s="90">
        <v>5</v>
      </c>
      <c r="D48" s="90">
        <v>16</v>
      </c>
      <c r="E48" s="90">
        <v>38</v>
      </c>
      <c r="F48" s="90">
        <f>Table_1[[#This Row],[Column5]]+Table_1[[#This Row],[Column4]]+Table_1[[#This Row],[Column3]]</f>
        <v>59</v>
      </c>
      <c r="G48" s="90">
        <v>21</v>
      </c>
    </row>
    <row r="49" spans="1:7" ht="13.5" customHeight="1" x14ac:dyDescent="0.2">
      <c r="A49" s="89">
        <v>38</v>
      </c>
      <c r="B49" s="90" t="s">
        <v>49</v>
      </c>
      <c r="C49" s="90">
        <v>3</v>
      </c>
      <c r="D49" s="90">
        <v>47</v>
      </c>
      <c r="E49" s="90">
        <v>21</v>
      </c>
      <c r="F49" s="90">
        <f>Table_1[[#This Row],[Column5]]+Table_1[[#This Row],[Column4]]+Table_1[[#This Row],[Column3]]</f>
        <v>71</v>
      </c>
      <c r="G49" s="90">
        <v>47</v>
      </c>
    </row>
    <row r="50" spans="1:7" ht="13.5" customHeight="1" x14ac:dyDescent="0.2">
      <c r="A50" s="89">
        <v>39</v>
      </c>
      <c r="B50" s="90" t="s">
        <v>51</v>
      </c>
      <c r="C50" s="90">
        <v>11</v>
      </c>
      <c r="D50" s="90">
        <v>7</v>
      </c>
      <c r="E50" s="90">
        <v>30</v>
      </c>
      <c r="F50" s="90">
        <f>Table_1[[#This Row],[Column5]]+Table_1[[#This Row],[Column4]]+Table_1[[#This Row],[Column3]]</f>
        <v>48</v>
      </c>
      <c r="G50" s="90">
        <v>3</v>
      </c>
    </row>
    <row r="51" spans="1:7" ht="13.5" customHeight="1" x14ac:dyDescent="0.2">
      <c r="A51" s="89">
        <v>40</v>
      </c>
      <c r="B51" s="90" t="s">
        <v>1007</v>
      </c>
      <c r="C51" s="90">
        <v>0</v>
      </c>
      <c r="D51" s="90">
        <v>1</v>
      </c>
      <c r="E51" s="90">
        <v>5</v>
      </c>
      <c r="F51" s="90">
        <f>Table_1[[#This Row],[Column5]]+Table_1[[#This Row],[Column4]]+Table_1[[#This Row],[Column3]]</f>
        <v>6</v>
      </c>
      <c r="G51" s="90">
        <v>0</v>
      </c>
    </row>
    <row r="52" spans="1:7" ht="13.5" customHeight="1" x14ac:dyDescent="0.2">
      <c r="A52" s="89">
        <v>41</v>
      </c>
      <c r="B52" s="90" t="s">
        <v>52</v>
      </c>
      <c r="C52" s="90">
        <v>7</v>
      </c>
      <c r="D52" s="90">
        <v>10</v>
      </c>
      <c r="E52" s="90">
        <v>18</v>
      </c>
      <c r="F52" s="90">
        <f>Table_1[[#This Row],[Column5]]+Table_1[[#This Row],[Column4]]+Table_1[[#This Row],[Column3]]</f>
        <v>35</v>
      </c>
      <c r="G52" s="90">
        <v>0</v>
      </c>
    </row>
    <row r="53" spans="1:7" ht="13.5" customHeight="1" x14ac:dyDescent="0.2">
      <c r="A53" s="89">
        <v>42</v>
      </c>
      <c r="B53" s="90" t="s">
        <v>53</v>
      </c>
      <c r="C53" s="90">
        <v>0</v>
      </c>
      <c r="D53" s="90">
        <v>5</v>
      </c>
      <c r="E53" s="90">
        <v>8</v>
      </c>
      <c r="F53" s="90">
        <f>Table_1[[#This Row],[Column5]]+Table_1[[#This Row],[Column4]]+Table_1[[#This Row],[Column3]]</f>
        <v>13</v>
      </c>
      <c r="G53" s="90">
        <v>13</v>
      </c>
    </row>
    <row r="54" spans="1:7" ht="13.5" customHeight="1" x14ac:dyDescent="0.2">
      <c r="A54" s="89">
        <v>43</v>
      </c>
      <c r="B54" s="90" t="s">
        <v>54</v>
      </c>
      <c r="C54" s="90">
        <v>6</v>
      </c>
      <c r="D54" s="90">
        <v>29</v>
      </c>
      <c r="E54" s="90">
        <v>18</v>
      </c>
      <c r="F54" s="90">
        <f>Table_1[[#This Row],[Column5]]+Table_1[[#This Row],[Column4]]+Table_1[[#This Row],[Column3]]</f>
        <v>53</v>
      </c>
      <c r="G54" s="90">
        <v>12</v>
      </c>
    </row>
    <row r="55" spans="1:7" ht="13.5" customHeight="1" x14ac:dyDescent="0.2">
      <c r="A55" s="358"/>
      <c r="B55" s="359" t="s">
        <v>55</v>
      </c>
      <c r="C55" s="359">
        <f>SUBTOTAL(109,C47:C54)</f>
        <v>56</v>
      </c>
      <c r="D55" s="359">
        <f t="shared" ref="D55:G55" si="5">SUBTOTAL(109,D47:D54)</f>
        <v>209</v>
      </c>
      <c r="E55" s="359">
        <f t="shared" si="5"/>
        <v>216</v>
      </c>
      <c r="F55" s="359">
        <f t="shared" si="5"/>
        <v>481</v>
      </c>
      <c r="G55" s="359">
        <f t="shared" si="5"/>
        <v>156</v>
      </c>
    </row>
    <row r="56" spans="1:7" ht="13.5" customHeight="1" x14ac:dyDescent="0.2">
      <c r="A56" s="89">
        <v>44</v>
      </c>
      <c r="B56" s="90" t="s">
        <v>56</v>
      </c>
      <c r="C56" s="90">
        <v>0</v>
      </c>
      <c r="D56" s="90">
        <v>14</v>
      </c>
      <c r="E56" s="90">
        <v>28</v>
      </c>
      <c r="F56" s="90">
        <f>Table_1[[#This Row],[Column5]]+Table_1[[#This Row],[Column4]]+Table_1[[#This Row],[Column3]]</f>
        <v>42</v>
      </c>
      <c r="G56" s="90">
        <v>0</v>
      </c>
    </row>
    <row r="57" spans="1:7" ht="13.5" customHeight="1" x14ac:dyDescent="0.2">
      <c r="A57" s="358"/>
      <c r="B57" s="359" t="s">
        <v>57</v>
      </c>
      <c r="C57" s="359">
        <f>C56</f>
        <v>0</v>
      </c>
      <c r="D57" s="359">
        <f t="shared" ref="D57:G57" si="6">D56</f>
        <v>14</v>
      </c>
      <c r="E57" s="359">
        <f t="shared" si="6"/>
        <v>28</v>
      </c>
      <c r="F57" s="359">
        <f t="shared" si="6"/>
        <v>42</v>
      </c>
      <c r="G57" s="359">
        <f t="shared" si="6"/>
        <v>0</v>
      </c>
    </row>
    <row r="58" spans="1:7" ht="18.75" customHeight="1" x14ac:dyDescent="0.2">
      <c r="A58" s="358"/>
      <c r="B58" s="359" t="s">
        <v>5</v>
      </c>
      <c r="C58" s="359">
        <f>C57+C55+C46+C44+C42</f>
        <v>2862</v>
      </c>
      <c r="D58" s="359">
        <f t="shared" ref="D58:G58" si="7">D57+D55+D46+D44+D42</f>
        <v>2648</v>
      </c>
      <c r="E58" s="359">
        <f t="shared" si="7"/>
        <v>3197</v>
      </c>
      <c r="F58" s="359">
        <f t="shared" si="7"/>
        <v>8702</v>
      </c>
      <c r="G58" s="359">
        <f t="shared" si="7"/>
        <v>8634</v>
      </c>
    </row>
    <row r="59" spans="1:7" ht="18.75" customHeight="1" x14ac:dyDescent="0.2">
      <c r="A59" s="335"/>
      <c r="B59" s="95"/>
      <c r="C59" s="336"/>
      <c r="D59" s="404" t="s">
        <v>1091</v>
      </c>
      <c r="E59" s="403"/>
      <c r="F59" s="337"/>
      <c r="G59" s="336"/>
    </row>
    <row r="60" spans="1:7" ht="18.75" customHeight="1" x14ac:dyDescent="0.2">
      <c r="A60" s="96"/>
      <c r="B60" s="96"/>
      <c r="C60" s="97"/>
      <c r="D60" s="97"/>
      <c r="E60" s="97"/>
      <c r="F60" s="98"/>
      <c r="G60" s="97"/>
    </row>
    <row r="61" spans="1:7" ht="18.75" customHeight="1" x14ac:dyDescent="0.2">
      <c r="A61" s="96"/>
      <c r="B61" s="96"/>
      <c r="C61" s="97"/>
      <c r="D61" s="97"/>
      <c r="E61" s="97"/>
      <c r="F61" s="98"/>
      <c r="G61" s="97"/>
    </row>
    <row r="62" spans="1:7" ht="18.75" customHeight="1" x14ac:dyDescent="0.2">
      <c r="A62" s="96"/>
      <c r="B62" s="96"/>
      <c r="C62" s="97"/>
      <c r="D62" s="97"/>
      <c r="E62" s="97"/>
      <c r="F62" s="98"/>
      <c r="G62" s="97"/>
    </row>
    <row r="63" spans="1:7" ht="18.75" customHeight="1" x14ac:dyDescent="0.2">
      <c r="A63" s="96"/>
      <c r="B63" s="96"/>
      <c r="C63" s="97"/>
      <c r="D63" s="97"/>
      <c r="E63" s="97"/>
      <c r="F63" s="98"/>
      <c r="G63" s="97"/>
    </row>
    <row r="64" spans="1:7" ht="18.75" customHeight="1" x14ac:dyDescent="0.2">
      <c r="A64" s="96"/>
      <c r="B64" s="96"/>
      <c r="C64" s="97"/>
      <c r="D64" s="97"/>
      <c r="E64" s="97"/>
      <c r="F64" s="98"/>
      <c r="G64" s="97"/>
    </row>
    <row r="65" spans="1:7" ht="18.75" customHeight="1" x14ac:dyDescent="0.2">
      <c r="A65" s="96"/>
      <c r="B65" s="96"/>
      <c r="C65" s="97"/>
      <c r="D65" s="97"/>
      <c r="E65" s="97"/>
      <c r="F65" s="98"/>
      <c r="G65" s="97"/>
    </row>
    <row r="66" spans="1:7" ht="18.75" customHeight="1" x14ac:dyDescent="0.2">
      <c r="A66" s="96"/>
      <c r="B66" s="96"/>
      <c r="C66" s="97"/>
      <c r="D66" s="97"/>
      <c r="E66" s="97"/>
      <c r="F66" s="98"/>
      <c r="G66" s="97"/>
    </row>
    <row r="67" spans="1:7" ht="18.75" customHeight="1" x14ac:dyDescent="0.2">
      <c r="A67" s="96"/>
      <c r="B67" s="96"/>
      <c r="C67" s="97"/>
      <c r="D67" s="97"/>
      <c r="E67" s="97"/>
      <c r="F67" s="98"/>
      <c r="G67" s="97"/>
    </row>
    <row r="68" spans="1:7" ht="18.75" customHeight="1" x14ac:dyDescent="0.2">
      <c r="A68" s="96"/>
      <c r="B68" s="96"/>
      <c r="C68" s="97"/>
      <c r="D68" s="97"/>
      <c r="E68" s="97"/>
      <c r="F68" s="98"/>
      <c r="G68" s="97"/>
    </row>
    <row r="69" spans="1:7" ht="18.75" customHeight="1" x14ac:dyDescent="0.2">
      <c r="A69" s="96"/>
      <c r="B69" s="96"/>
      <c r="C69" s="97"/>
      <c r="D69" s="97"/>
      <c r="E69" s="97"/>
      <c r="F69" s="98"/>
      <c r="G69" s="97"/>
    </row>
    <row r="70" spans="1:7" ht="18.75" customHeight="1" x14ac:dyDescent="0.2">
      <c r="A70" s="96"/>
      <c r="B70" s="96"/>
      <c r="C70" s="97"/>
      <c r="D70" s="97"/>
      <c r="E70" s="97"/>
      <c r="F70" s="98"/>
      <c r="G70" s="97"/>
    </row>
    <row r="71" spans="1:7" ht="18.75" customHeight="1" x14ac:dyDescent="0.2">
      <c r="A71" s="96"/>
      <c r="B71" s="96"/>
      <c r="C71" s="97"/>
      <c r="D71" s="97"/>
      <c r="E71" s="97"/>
      <c r="F71" s="98"/>
      <c r="G71" s="97"/>
    </row>
    <row r="72" spans="1:7" ht="18.75" customHeight="1" x14ac:dyDescent="0.2">
      <c r="A72" s="96"/>
      <c r="B72" s="96"/>
      <c r="C72" s="97"/>
      <c r="D72" s="97"/>
      <c r="E72" s="97"/>
      <c r="F72" s="98"/>
      <c r="G72" s="97"/>
    </row>
    <row r="73" spans="1:7" ht="18.75" customHeight="1" x14ac:dyDescent="0.2">
      <c r="A73" s="96"/>
      <c r="B73" s="96"/>
      <c r="C73" s="97"/>
      <c r="D73" s="97"/>
      <c r="E73" s="97"/>
      <c r="F73" s="98"/>
      <c r="G73" s="97"/>
    </row>
    <row r="74" spans="1:7" ht="18.75" customHeight="1" x14ac:dyDescent="0.2">
      <c r="A74" s="96"/>
      <c r="B74" s="96"/>
      <c r="C74" s="97"/>
      <c r="D74" s="97"/>
      <c r="E74" s="97"/>
      <c r="F74" s="98"/>
      <c r="G74" s="97"/>
    </row>
    <row r="75" spans="1:7" ht="15" customHeight="1" x14ac:dyDescent="0.2">
      <c r="A75" s="96"/>
      <c r="B75" s="96"/>
      <c r="C75" s="97"/>
      <c r="D75" s="97"/>
      <c r="E75" s="97"/>
      <c r="F75" s="98"/>
      <c r="G75" s="97"/>
    </row>
  </sheetData>
  <mergeCells count="2">
    <mergeCell ref="A1:G1"/>
    <mergeCell ref="A2:G2"/>
  </mergeCells>
  <phoneticPr fontId="33" type="noConversion"/>
  <printOptions horizontalCentered="1"/>
  <pageMargins left="0.25" right="0.25" top="0.25" bottom="0.25" header="0" footer="0"/>
  <pageSetup scale="87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ADCC"/>
  </sheetPr>
  <dimension ref="A1:K97"/>
  <sheetViews>
    <sheetView view="pageBreakPreview" zoomScaleNormal="85" zoomScaleSheetLayoutView="100" workbookViewId="0">
      <pane xSplit="2" ySplit="5" topLeftCell="C50" activePane="bottomRight" state="frozen"/>
      <selection pane="topRight" activeCell="C1" sqref="C1"/>
      <selection pane="bottomLeft" activeCell="A6" sqref="A6"/>
      <selection pane="bottomRight" activeCell="E58" sqref="E58"/>
    </sheetView>
  </sheetViews>
  <sheetFormatPr defaultColWidth="11.85546875" defaultRowHeight="15" customHeight="1" x14ac:dyDescent="0.2"/>
  <cols>
    <col min="1" max="1" width="8" customWidth="1"/>
    <col min="2" max="2" width="34.5703125" customWidth="1"/>
    <col min="5" max="5" width="11.85546875" customWidth="1"/>
  </cols>
  <sheetData>
    <row r="1" spans="1:11" ht="14.25" customHeight="1" x14ac:dyDescent="0.2">
      <c r="A1" s="460" t="s">
        <v>1049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</row>
    <row r="2" spans="1:11" ht="13.5" customHeight="1" x14ac:dyDescent="0.2">
      <c r="A2" s="455" t="s">
        <v>59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</row>
    <row r="3" spans="1:11" ht="13.5" customHeight="1" x14ac:dyDescent="0.2">
      <c r="A3" s="339"/>
      <c r="B3" s="340" t="s">
        <v>60</v>
      </c>
      <c r="C3" s="341"/>
      <c r="D3" s="341"/>
      <c r="E3" s="341"/>
      <c r="F3" s="341"/>
      <c r="G3" s="341"/>
      <c r="H3" s="341"/>
      <c r="I3" s="341"/>
      <c r="J3" s="464" t="s">
        <v>61</v>
      </c>
      <c r="K3" s="465"/>
    </row>
    <row r="4" spans="1:11" ht="15" customHeight="1" x14ac:dyDescent="0.2">
      <c r="A4" s="461" t="s">
        <v>0</v>
      </c>
      <c r="B4" s="461" t="s">
        <v>1</v>
      </c>
      <c r="C4" s="463" t="s">
        <v>62</v>
      </c>
      <c r="D4" s="458"/>
      <c r="E4" s="459"/>
      <c r="F4" s="457" t="s">
        <v>63</v>
      </c>
      <c r="G4" s="458"/>
      <c r="H4" s="459"/>
      <c r="I4" s="457" t="s">
        <v>64</v>
      </c>
      <c r="J4" s="458"/>
      <c r="K4" s="459"/>
    </row>
    <row r="5" spans="1:11" ht="30" customHeight="1" x14ac:dyDescent="0.2">
      <c r="A5" s="462"/>
      <c r="B5" s="462"/>
      <c r="C5" s="342" t="s">
        <v>958</v>
      </c>
      <c r="D5" s="343" t="s">
        <v>959</v>
      </c>
      <c r="E5" s="343" t="s">
        <v>960</v>
      </c>
      <c r="F5" s="342" t="s">
        <v>958</v>
      </c>
      <c r="G5" s="343" t="s">
        <v>959</v>
      </c>
      <c r="H5" s="343" t="s">
        <v>960</v>
      </c>
      <c r="I5" s="342" t="s">
        <v>958</v>
      </c>
      <c r="J5" s="343" t="s">
        <v>959</v>
      </c>
      <c r="K5" s="343" t="s">
        <v>960</v>
      </c>
    </row>
    <row r="6" spans="1:11" ht="13.5" customHeight="1" x14ac:dyDescent="0.2">
      <c r="A6" s="344">
        <v>1</v>
      </c>
      <c r="B6" s="345" t="s">
        <v>6</v>
      </c>
      <c r="C6" s="346">
        <v>163271.10999999999</v>
      </c>
      <c r="D6" s="346">
        <v>625279.48</v>
      </c>
      <c r="E6" s="346">
        <v>2121151.1199999996</v>
      </c>
      <c r="F6" s="346">
        <v>162297.67000000004</v>
      </c>
      <c r="G6" s="346">
        <v>606440.69000000018</v>
      </c>
      <c r="H6" s="346">
        <v>1796978.4200000002</v>
      </c>
      <c r="I6" s="347">
        <f t="shared" ref="I6:I20" si="0">F6*100/C6</f>
        <v>99.403789194548906</v>
      </c>
      <c r="J6" s="347">
        <f t="shared" ref="J6:J20" si="1">G6*100/D6</f>
        <v>96.987140854198543</v>
      </c>
      <c r="K6" s="347">
        <f t="shared" ref="K6:K20" si="2">H6*100/E6</f>
        <v>84.717133213969248</v>
      </c>
    </row>
    <row r="7" spans="1:11" ht="13.5" customHeight="1" x14ac:dyDescent="0.2">
      <c r="A7" s="344">
        <v>2</v>
      </c>
      <c r="B7" s="348" t="s">
        <v>7</v>
      </c>
      <c r="C7" s="346">
        <v>885489.86000000022</v>
      </c>
      <c r="D7" s="346">
        <v>1203635.75</v>
      </c>
      <c r="E7" s="346">
        <v>2909768.8200000008</v>
      </c>
      <c r="F7" s="346">
        <v>1135577.9099999999</v>
      </c>
      <c r="G7" s="346">
        <v>1080332.2599999998</v>
      </c>
      <c r="H7" s="346">
        <v>2111664.84</v>
      </c>
      <c r="I7" s="347">
        <f t="shared" si="0"/>
        <v>128.24290387695683</v>
      </c>
      <c r="J7" s="347">
        <f t="shared" si="1"/>
        <v>89.755747118677704</v>
      </c>
      <c r="K7" s="347">
        <f t="shared" si="2"/>
        <v>72.571567386580199</v>
      </c>
    </row>
    <row r="8" spans="1:11" ht="13.5" customHeight="1" x14ac:dyDescent="0.2">
      <c r="A8" s="344">
        <v>3</v>
      </c>
      <c r="B8" s="348" t="s">
        <v>8</v>
      </c>
      <c r="C8" s="346">
        <v>357978.9</v>
      </c>
      <c r="D8" s="346">
        <v>191799.68999999997</v>
      </c>
      <c r="E8" s="346">
        <v>1177974.1299999997</v>
      </c>
      <c r="F8" s="346">
        <v>180535.81</v>
      </c>
      <c r="G8" s="346">
        <v>175294.34999999995</v>
      </c>
      <c r="H8" s="346">
        <v>729269.50000000012</v>
      </c>
      <c r="I8" s="347">
        <f t="shared" si="0"/>
        <v>50.431969593738621</v>
      </c>
      <c r="J8" s="347">
        <f t="shared" si="1"/>
        <v>91.394490783587813</v>
      </c>
      <c r="K8" s="347">
        <f t="shared" si="2"/>
        <v>61.908787419635466</v>
      </c>
    </row>
    <row r="9" spans="1:11" ht="13.5" customHeight="1" x14ac:dyDescent="0.2">
      <c r="A9" s="344">
        <v>4</v>
      </c>
      <c r="B9" s="348" t="s">
        <v>9</v>
      </c>
      <c r="C9" s="346">
        <v>148617.79</v>
      </c>
      <c r="D9" s="346">
        <v>409231.51999999996</v>
      </c>
      <c r="E9" s="346">
        <v>1766317.8299999998</v>
      </c>
      <c r="F9" s="346">
        <v>135264.06000000003</v>
      </c>
      <c r="G9" s="346">
        <v>490362.33000000013</v>
      </c>
      <c r="H9" s="346">
        <v>1399118.58</v>
      </c>
      <c r="I9" s="347">
        <f t="shared" si="0"/>
        <v>91.014716340486572</v>
      </c>
      <c r="J9" s="347">
        <f t="shared" si="1"/>
        <v>119.82516156135779</v>
      </c>
      <c r="K9" s="347">
        <f t="shared" si="2"/>
        <v>79.211031912642824</v>
      </c>
    </row>
    <row r="10" spans="1:11" ht="13.5" customHeight="1" x14ac:dyDescent="0.2">
      <c r="A10" s="344">
        <v>5</v>
      </c>
      <c r="B10" s="348" t="s">
        <v>10</v>
      </c>
      <c r="C10" s="346">
        <v>1328707.7100000007</v>
      </c>
      <c r="D10" s="346">
        <v>1353775.83</v>
      </c>
      <c r="E10" s="346">
        <v>2445769.0100000002</v>
      </c>
      <c r="F10" s="346">
        <v>767284.01000000036</v>
      </c>
      <c r="G10" s="346">
        <v>880747.55</v>
      </c>
      <c r="H10" s="346">
        <v>1745182.4800000002</v>
      </c>
      <c r="I10" s="347">
        <f t="shared" si="0"/>
        <v>57.746636391535645</v>
      </c>
      <c r="J10" s="347">
        <f t="shared" si="1"/>
        <v>65.058596148817344</v>
      </c>
      <c r="K10" s="347">
        <f t="shared" si="2"/>
        <v>71.355163666907373</v>
      </c>
    </row>
    <row r="11" spans="1:11" ht="13.5" customHeight="1" x14ac:dyDescent="0.2">
      <c r="A11" s="344">
        <v>6</v>
      </c>
      <c r="B11" s="348" t="s">
        <v>11</v>
      </c>
      <c r="C11" s="346">
        <v>396017.26999999996</v>
      </c>
      <c r="D11" s="346">
        <v>446283.17000000004</v>
      </c>
      <c r="E11" s="346">
        <v>1806564.8100000003</v>
      </c>
      <c r="F11" s="346">
        <v>115992</v>
      </c>
      <c r="G11" s="346">
        <v>141133.77000000002</v>
      </c>
      <c r="H11" s="346">
        <v>1085475.8300000003</v>
      </c>
      <c r="I11" s="347">
        <f t="shared" si="0"/>
        <v>29.289631737524985</v>
      </c>
      <c r="J11" s="347">
        <f t="shared" si="1"/>
        <v>31.624264477640956</v>
      </c>
      <c r="K11" s="347">
        <f t="shared" si="2"/>
        <v>60.085075497512882</v>
      </c>
    </row>
    <row r="12" spans="1:11" ht="13.5" customHeight="1" x14ac:dyDescent="0.2">
      <c r="A12" s="344">
        <v>7</v>
      </c>
      <c r="B12" s="348" t="s">
        <v>12</v>
      </c>
      <c r="C12" s="346">
        <v>26572.36</v>
      </c>
      <c r="D12" s="346">
        <v>16399.759999999998</v>
      </c>
      <c r="E12" s="346">
        <v>328199.23</v>
      </c>
      <c r="F12" s="346">
        <v>19638.62</v>
      </c>
      <c r="G12" s="346">
        <v>18740.189999999999</v>
      </c>
      <c r="H12" s="346">
        <v>456447.75000000006</v>
      </c>
      <c r="I12" s="347">
        <f t="shared" si="0"/>
        <v>73.906194255986293</v>
      </c>
      <c r="J12" s="347">
        <f t="shared" si="1"/>
        <v>114.2711234798558</v>
      </c>
      <c r="K12" s="347">
        <f t="shared" si="2"/>
        <v>139.07642318356449</v>
      </c>
    </row>
    <row r="13" spans="1:11" ht="13.5" customHeight="1" x14ac:dyDescent="0.2">
      <c r="A13" s="344">
        <v>8</v>
      </c>
      <c r="B13" s="348" t="s">
        <v>967</v>
      </c>
      <c r="C13" s="346">
        <v>11562.199999999999</v>
      </c>
      <c r="D13" s="346">
        <v>22683.93</v>
      </c>
      <c r="E13" s="346">
        <v>271118.32</v>
      </c>
      <c r="F13" s="346">
        <v>6510.38</v>
      </c>
      <c r="G13" s="346">
        <v>20224.310000000001</v>
      </c>
      <c r="H13" s="346">
        <v>156775.75999999998</v>
      </c>
      <c r="I13" s="347">
        <f t="shared" si="0"/>
        <v>56.30745013924686</v>
      </c>
      <c r="J13" s="347">
        <f t="shared" si="1"/>
        <v>89.156993519200611</v>
      </c>
      <c r="K13" s="347">
        <f t="shared" si="2"/>
        <v>57.825586998326038</v>
      </c>
    </row>
    <row r="14" spans="1:11" ht="13.5" customHeight="1" x14ac:dyDescent="0.2">
      <c r="A14" s="344">
        <v>9</v>
      </c>
      <c r="B14" s="348" t="s">
        <v>13</v>
      </c>
      <c r="C14" s="346">
        <v>389859.42000000004</v>
      </c>
      <c r="D14" s="346">
        <v>731396.54000000015</v>
      </c>
      <c r="E14" s="346">
        <v>3087587.43</v>
      </c>
      <c r="F14" s="346">
        <v>297635.74999999983</v>
      </c>
      <c r="G14" s="346">
        <v>476486.96000000014</v>
      </c>
      <c r="H14" s="346">
        <v>3196118.100000002</v>
      </c>
      <c r="I14" s="347">
        <f t="shared" si="0"/>
        <v>76.344378186372865</v>
      </c>
      <c r="J14" s="347">
        <f t="shared" si="1"/>
        <v>65.147554567321308</v>
      </c>
      <c r="K14" s="347">
        <f t="shared" si="2"/>
        <v>103.51506386330902</v>
      </c>
    </row>
    <row r="15" spans="1:11" ht="13.5" customHeight="1" x14ac:dyDescent="0.2">
      <c r="A15" s="344">
        <v>10</v>
      </c>
      <c r="B15" s="348" t="s">
        <v>14</v>
      </c>
      <c r="C15" s="346">
        <v>2234064.5500000003</v>
      </c>
      <c r="D15" s="346">
        <v>6394983.0899999999</v>
      </c>
      <c r="E15" s="346">
        <v>15223294.550000003</v>
      </c>
      <c r="F15" s="346">
        <v>1525952.7399999993</v>
      </c>
      <c r="G15" s="346">
        <v>3703917.7100000009</v>
      </c>
      <c r="H15" s="346">
        <v>8169227.4399999976</v>
      </c>
      <c r="I15" s="347">
        <f t="shared" si="0"/>
        <v>68.303878686047781</v>
      </c>
      <c r="J15" s="347">
        <f t="shared" si="1"/>
        <v>57.919116561729659</v>
      </c>
      <c r="K15" s="347">
        <f t="shared" si="2"/>
        <v>53.66267737360436</v>
      </c>
    </row>
    <row r="16" spans="1:11" ht="13.5" customHeight="1" x14ac:dyDescent="0.2">
      <c r="A16" s="344">
        <v>11</v>
      </c>
      <c r="B16" s="348" t="s">
        <v>15</v>
      </c>
      <c r="C16" s="346">
        <v>144752.58999999994</v>
      </c>
      <c r="D16" s="346">
        <v>182610.56</v>
      </c>
      <c r="E16" s="346">
        <v>974374.41999999958</v>
      </c>
      <c r="F16" s="346">
        <v>108685.76999999999</v>
      </c>
      <c r="G16" s="346">
        <v>137964.97</v>
      </c>
      <c r="H16" s="346">
        <v>775547.14</v>
      </c>
      <c r="I16" s="347">
        <f t="shared" si="0"/>
        <v>75.083817153116243</v>
      </c>
      <c r="J16" s="347">
        <f t="shared" si="1"/>
        <v>75.551474131616487</v>
      </c>
      <c r="K16" s="347">
        <f t="shared" si="2"/>
        <v>79.594365788050993</v>
      </c>
    </row>
    <row r="17" spans="1:11" ht="13.5" customHeight="1" x14ac:dyDescent="0.2">
      <c r="A17" s="344">
        <v>12</v>
      </c>
      <c r="B17" s="348" t="s">
        <v>16</v>
      </c>
      <c r="C17" s="346">
        <v>733537.85999999987</v>
      </c>
      <c r="D17" s="346">
        <v>928559.58000000019</v>
      </c>
      <c r="E17" s="346">
        <v>3624354.8600000003</v>
      </c>
      <c r="F17" s="346">
        <v>371005.40000000014</v>
      </c>
      <c r="G17" s="346">
        <v>468999.57999999996</v>
      </c>
      <c r="H17" s="346">
        <v>1580322.6600000001</v>
      </c>
      <c r="I17" s="347">
        <f t="shared" si="0"/>
        <v>50.57753937881273</v>
      </c>
      <c r="J17" s="347">
        <f t="shared" si="1"/>
        <v>50.5082915627234</v>
      </c>
      <c r="K17" s="347">
        <f t="shared" si="2"/>
        <v>43.602867849424655</v>
      </c>
    </row>
    <row r="18" spans="1:11" ht="13.5" customHeight="1" x14ac:dyDescent="0.2">
      <c r="A18" s="349"/>
      <c r="B18" s="350" t="s">
        <v>17</v>
      </c>
      <c r="C18" s="351">
        <f t="shared" ref="C18:H18" si="3">SUM(C6:C17)</f>
        <v>6820431.620000001</v>
      </c>
      <c r="D18" s="351">
        <f t="shared" si="3"/>
        <v>12506638.9</v>
      </c>
      <c r="E18" s="351">
        <f t="shared" si="3"/>
        <v>35736474.530000001</v>
      </c>
      <c r="F18" s="351">
        <f t="shared" si="3"/>
        <v>4826380.1199999992</v>
      </c>
      <c r="G18" s="351">
        <f t="shared" si="3"/>
        <v>8200644.6700000009</v>
      </c>
      <c r="H18" s="351">
        <f t="shared" si="3"/>
        <v>23202128.5</v>
      </c>
      <c r="I18" s="352">
        <f t="shared" si="0"/>
        <v>70.763558509219365</v>
      </c>
      <c r="J18" s="352">
        <f t="shared" si="1"/>
        <v>65.570332169740666</v>
      </c>
      <c r="K18" s="352">
        <f t="shared" si="2"/>
        <v>64.925622365245658</v>
      </c>
    </row>
    <row r="19" spans="1:11" ht="13.5" customHeight="1" x14ac:dyDescent="0.2">
      <c r="A19" s="344">
        <v>13</v>
      </c>
      <c r="B19" s="348" t="s">
        <v>18</v>
      </c>
      <c r="C19" s="346">
        <v>108968.34000000005</v>
      </c>
      <c r="D19" s="346">
        <v>320244.55000000005</v>
      </c>
      <c r="E19" s="346">
        <v>2234326.92</v>
      </c>
      <c r="F19" s="346">
        <v>187253.25000000006</v>
      </c>
      <c r="G19" s="346">
        <v>536408.68000000017</v>
      </c>
      <c r="H19" s="346">
        <v>1998329.2699999998</v>
      </c>
      <c r="I19" s="347">
        <f t="shared" si="0"/>
        <v>171.84188545039777</v>
      </c>
      <c r="J19" s="347">
        <f t="shared" si="1"/>
        <v>167.49970608399116</v>
      </c>
      <c r="K19" s="347">
        <f t="shared" si="2"/>
        <v>89.437640128330003</v>
      </c>
    </row>
    <row r="20" spans="1:11" ht="13.5" customHeight="1" x14ac:dyDescent="0.2">
      <c r="A20" s="344">
        <v>14</v>
      </c>
      <c r="B20" s="348" t="s">
        <v>19</v>
      </c>
      <c r="C20" s="346">
        <v>11236.829999999998</v>
      </c>
      <c r="D20" s="346">
        <v>71912.909999999974</v>
      </c>
      <c r="E20" s="346">
        <v>283353.93999999994</v>
      </c>
      <c r="F20" s="346">
        <v>30261.78</v>
      </c>
      <c r="G20" s="346">
        <v>263389.07999999996</v>
      </c>
      <c r="H20" s="346">
        <v>636964.51</v>
      </c>
      <c r="I20" s="347">
        <f t="shared" si="0"/>
        <v>269.30887091822166</v>
      </c>
      <c r="J20" s="347">
        <f t="shared" si="1"/>
        <v>366.26119009785594</v>
      </c>
      <c r="K20" s="347">
        <f t="shared" si="2"/>
        <v>224.79465434643333</v>
      </c>
    </row>
    <row r="21" spans="1:11" ht="13.5" customHeight="1" x14ac:dyDescent="0.2">
      <c r="A21" s="344">
        <v>15</v>
      </c>
      <c r="B21" s="348" t="s">
        <v>20</v>
      </c>
      <c r="C21" s="346">
        <v>0</v>
      </c>
      <c r="D21" s="346">
        <v>0</v>
      </c>
      <c r="E21" s="346">
        <v>45493.9</v>
      </c>
      <c r="F21" s="346">
        <v>0</v>
      </c>
      <c r="G21" s="346">
        <v>0</v>
      </c>
      <c r="H21" s="346">
        <v>9199.14</v>
      </c>
      <c r="I21" s="347">
        <v>0</v>
      </c>
      <c r="J21" s="347">
        <v>0</v>
      </c>
      <c r="K21" s="347">
        <f t="shared" ref="K21:K37" si="4">H21*100/E21</f>
        <v>20.220601003651037</v>
      </c>
    </row>
    <row r="22" spans="1:11" ht="13.5" customHeight="1" x14ac:dyDescent="0.2">
      <c r="A22" s="344">
        <v>16</v>
      </c>
      <c r="B22" s="362" t="s">
        <v>21</v>
      </c>
      <c r="C22" s="334">
        <v>0</v>
      </c>
      <c r="D22" s="334">
        <v>0</v>
      </c>
      <c r="E22" s="334">
        <v>28012.81</v>
      </c>
      <c r="F22" s="334">
        <v>0</v>
      </c>
      <c r="G22" s="334">
        <v>0</v>
      </c>
      <c r="H22" s="334">
        <f>2496+19272.64</f>
        <v>21768.639999999999</v>
      </c>
      <c r="I22" s="347">
        <v>0</v>
      </c>
      <c r="J22" s="347">
        <v>0</v>
      </c>
      <c r="K22" s="347">
        <f t="shared" si="4"/>
        <v>77.709590719388729</v>
      </c>
    </row>
    <row r="23" spans="1:11" ht="13.5" customHeight="1" x14ac:dyDescent="0.2">
      <c r="A23" s="344">
        <v>17</v>
      </c>
      <c r="B23" s="348" t="s">
        <v>22</v>
      </c>
      <c r="C23" s="346">
        <v>24115.540000000005</v>
      </c>
      <c r="D23" s="346">
        <v>46618.400000000001</v>
      </c>
      <c r="E23" s="346">
        <v>69559.429999999993</v>
      </c>
      <c r="F23" s="346">
        <v>81941.279999999999</v>
      </c>
      <c r="G23" s="346">
        <v>119605.16000000002</v>
      </c>
      <c r="H23" s="346">
        <v>98525.42</v>
      </c>
      <c r="I23" s="347">
        <f>F23*100/C23</f>
        <v>339.78621254178836</v>
      </c>
      <c r="J23" s="347">
        <f>G23*100/D23</f>
        <v>256.56212997443072</v>
      </c>
      <c r="K23" s="347">
        <f t="shared" si="4"/>
        <v>141.64207498537584</v>
      </c>
    </row>
    <row r="24" spans="1:11" ht="13.5" customHeight="1" x14ac:dyDescent="0.2">
      <c r="A24" s="344">
        <v>18</v>
      </c>
      <c r="B24" s="353" t="s">
        <v>23</v>
      </c>
      <c r="C24" s="346">
        <v>0</v>
      </c>
      <c r="D24" s="346">
        <v>0</v>
      </c>
      <c r="E24" s="346">
        <v>4566.46</v>
      </c>
      <c r="F24" s="346">
        <v>0</v>
      </c>
      <c r="G24" s="346">
        <v>0</v>
      </c>
      <c r="H24" s="346">
        <v>1153.77</v>
      </c>
      <c r="I24" s="347">
        <v>0</v>
      </c>
      <c r="J24" s="347">
        <v>0</v>
      </c>
      <c r="K24" s="347">
        <f t="shared" si="4"/>
        <v>25.26617992931067</v>
      </c>
    </row>
    <row r="25" spans="1:11" ht="13.5" customHeight="1" x14ac:dyDescent="0.2">
      <c r="A25" s="344">
        <v>19</v>
      </c>
      <c r="B25" s="348" t="s">
        <v>24</v>
      </c>
      <c r="C25" s="346">
        <v>3676.97</v>
      </c>
      <c r="D25" s="346">
        <v>5006.2700000000004</v>
      </c>
      <c r="E25" s="346">
        <v>158446.17000000004</v>
      </c>
      <c r="F25" s="346">
        <v>8486.31</v>
      </c>
      <c r="G25" s="346">
        <v>12147.7</v>
      </c>
      <c r="H25" s="346">
        <v>97772.11</v>
      </c>
      <c r="I25" s="347">
        <f t="shared" ref="I25:J30" si="5">F25*100/C25</f>
        <v>230.79628063323878</v>
      </c>
      <c r="J25" s="347">
        <f t="shared" si="5"/>
        <v>242.64971725456274</v>
      </c>
      <c r="K25" s="347">
        <f t="shared" si="4"/>
        <v>61.706830780447376</v>
      </c>
    </row>
    <row r="26" spans="1:11" ht="13.5" customHeight="1" x14ac:dyDescent="0.2">
      <c r="A26" s="344">
        <v>20</v>
      </c>
      <c r="B26" s="348" t="s">
        <v>25</v>
      </c>
      <c r="C26" s="346">
        <v>51582.780000000006</v>
      </c>
      <c r="D26" s="346">
        <v>974337.4700000002</v>
      </c>
      <c r="E26" s="346">
        <v>4938873.6399999987</v>
      </c>
      <c r="F26" s="346">
        <v>52964.12000000001</v>
      </c>
      <c r="G26" s="346">
        <v>1849224.5799999994</v>
      </c>
      <c r="H26" s="346">
        <v>5911571.8100000005</v>
      </c>
      <c r="I26" s="347">
        <f t="shared" si="5"/>
        <v>102.677909178218</v>
      </c>
      <c r="J26" s="347">
        <f t="shared" si="5"/>
        <v>189.79302725574118</v>
      </c>
      <c r="K26" s="347">
        <f t="shared" si="4"/>
        <v>119.69473691576368</v>
      </c>
    </row>
    <row r="27" spans="1:11" ht="13.5" customHeight="1" x14ac:dyDescent="0.2">
      <c r="A27" s="344">
        <v>21</v>
      </c>
      <c r="B27" s="348" t="s">
        <v>26</v>
      </c>
      <c r="C27" s="346">
        <v>70811.290000000023</v>
      </c>
      <c r="D27" s="346">
        <v>546789.98</v>
      </c>
      <c r="E27" s="346">
        <v>3533667.0000000009</v>
      </c>
      <c r="F27" s="346">
        <v>145119.40000000005</v>
      </c>
      <c r="G27" s="346">
        <v>963504.19</v>
      </c>
      <c r="H27" s="346">
        <v>3413527.5400000038</v>
      </c>
      <c r="I27" s="347">
        <f t="shared" si="5"/>
        <v>204.9382238340807</v>
      </c>
      <c r="J27" s="347">
        <f t="shared" si="5"/>
        <v>176.21101798536981</v>
      </c>
      <c r="K27" s="347">
        <f t="shared" si="4"/>
        <v>96.600147665300739</v>
      </c>
    </row>
    <row r="28" spans="1:11" ht="13.5" customHeight="1" x14ac:dyDescent="0.2">
      <c r="A28" s="344">
        <v>22</v>
      </c>
      <c r="B28" s="348" t="s">
        <v>27</v>
      </c>
      <c r="C28" s="346">
        <v>26374.28</v>
      </c>
      <c r="D28" s="346">
        <v>147447.25000000006</v>
      </c>
      <c r="E28" s="346">
        <v>955913.63000000024</v>
      </c>
      <c r="F28" s="346">
        <v>37122.420000000006</v>
      </c>
      <c r="G28" s="346">
        <v>121903.57000000002</v>
      </c>
      <c r="H28" s="346">
        <v>469633.82000000007</v>
      </c>
      <c r="I28" s="347">
        <f t="shared" si="5"/>
        <v>140.75235418748875</v>
      </c>
      <c r="J28" s="347">
        <f t="shared" si="5"/>
        <v>82.676055335043529</v>
      </c>
      <c r="K28" s="347">
        <f t="shared" si="4"/>
        <v>49.129315166266636</v>
      </c>
    </row>
    <row r="29" spans="1:11" ht="13.5" customHeight="1" x14ac:dyDescent="0.2">
      <c r="A29" s="344">
        <v>23</v>
      </c>
      <c r="B29" s="348" t="s">
        <v>28</v>
      </c>
      <c r="C29" s="346">
        <v>67715.579999999987</v>
      </c>
      <c r="D29" s="346">
        <v>138867.70000000001</v>
      </c>
      <c r="E29" s="346">
        <v>542639.10000000009</v>
      </c>
      <c r="F29" s="346">
        <v>111822.55</v>
      </c>
      <c r="G29" s="346">
        <v>209216.5</v>
      </c>
      <c r="H29" s="346">
        <v>773585.72000000009</v>
      </c>
      <c r="I29" s="347">
        <f t="shared" si="5"/>
        <v>165.13563052993126</v>
      </c>
      <c r="J29" s="347">
        <f t="shared" si="5"/>
        <v>150.65886451637061</v>
      </c>
      <c r="K29" s="347">
        <f t="shared" si="4"/>
        <v>142.55989293805035</v>
      </c>
    </row>
    <row r="30" spans="1:11" ht="13.5" customHeight="1" x14ac:dyDescent="0.2">
      <c r="A30" s="344">
        <v>24</v>
      </c>
      <c r="B30" s="348" t="s">
        <v>29</v>
      </c>
      <c r="C30" s="346">
        <v>30290.46</v>
      </c>
      <c r="D30" s="346">
        <v>37202</v>
      </c>
      <c r="E30" s="346">
        <v>580572.99</v>
      </c>
      <c r="F30" s="346">
        <v>142679.51999999999</v>
      </c>
      <c r="G30" s="346">
        <v>239421.15000000002</v>
      </c>
      <c r="H30" s="346">
        <v>638848.55000000005</v>
      </c>
      <c r="I30" s="347">
        <f t="shared" si="5"/>
        <v>471.03781190513445</v>
      </c>
      <c r="J30" s="347">
        <f t="shared" si="5"/>
        <v>643.57064136336771</v>
      </c>
      <c r="K30" s="347">
        <f t="shared" si="4"/>
        <v>110.03759406719904</v>
      </c>
    </row>
    <row r="31" spans="1:11" ht="13.5" customHeight="1" x14ac:dyDescent="0.2">
      <c r="A31" s="344">
        <v>25</v>
      </c>
      <c r="B31" s="348" t="s">
        <v>30</v>
      </c>
      <c r="C31" s="346">
        <v>0</v>
      </c>
      <c r="D31" s="346">
        <v>0</v>
      </c>
      <c r="E31" s="346">
        <v>6861.23</v>
      </c>
      <c r="F31" s="346">
        <v>0</v>
      </c>
      <c r="G31" s="346">
        <v>0</v>
      </c>
      <c r="H31" s="346">
        <v>5138.42</v>
      </c>
      <c r="I31" s="347">
        <v>0</v>
      </c>
      <c r="J31" s="347">
        <v>0</v>
      </c>
      <c r="K31" s="347">
        <f t="shared" si="4"/>
        <v>74.890653716607673</v>
      </c>
    </row>
    <row r="32" spans="1:11" ht="13.5" customHeight="1" x14ac:dyDescent="0.2">
      <c r="A32" s="344">
        <v>26</v>
      </c>
      <c r="B32" s="348" t="s">
        <v>31</v>
      </c>
      <c r="C32" s="346">
        <v>0</v>
      </c>
      <c r="D32" s="346">
        <v>0</v>
      </c>
      <c r="E32" s="346">
        <v>37126.22</v>
      </c>
      <c r="F32" s="346">
        <v>0</v>
      </c>
      <c r="G32" s="346">
        <v>0</v>
      </c>
      <c r="H32" s="346">
        <v>33945.949999999997</v>
      </c>
      <c r="I32" s="347">
        <v>0</v>
      </c>
      <c r="J32" s="347">
        <v>0</v>
      </c>
      <c r="K32" s="347">
        <f t="shared" si="4"/>
        <v>91.433897660467437</v>
      </c>
    </row>
    <row r="33" spans="1:11" ht="13.5" customHeight="1" x14ac:dyDescent="0.2">
      <c r="A33" s="344">
        <v>27</v>
      </c>
      <c r="B33" s="348" t="s">
        <v>32</v>
      </c>
      <c r="C33" s="346">
        <v>0</v>
      </c>
      <c r="D33" s="346">
        <v>0</v>
      </c>
      <c r="E33" s="346">
        <v>62936.58</v>
      </c>
      <c r="F33" s="346">
        <v>0</v>
      </c>
      <c r="G33" s="346">
        <v>0</v>
      </c>
      <c r="H33" s="346">
        <v>33593.72</v>
      </c>
      <c r="I33" s="347">
        <v>0</v>
      </c>
      <c r="J33" s="347">
        <v>0</v>
      </c>
      <c r="K33" s="347">
        <f t="shared" si="4"/>
        <v>53.377098024709952</v>
      </c>
    </row>
    <row r="34" spans="1:11" ht="13.5" customHeight="1" x14ac:dyDescent="0.2">
      <c r="A34" s="344">
        <v>28</v>
      </c>
      <c r="B34" s="348" t="s">
        <v>33</v>
      </c>
      <c r="C34" s="346">
        <v>34300.880000000005</v>
      </c>
      <c r="D34" s="346">
        <v>49734.16</v>
      </c>
      <c r="E34" s="346">
        <v>642895.26999999979</v>
      </c>
      <c r="F34" s="346">
        <v>109110.7</v>
      </c>
      <c r="G34" s="346">
        <v>154750.63</v>
      </c>
      <c r="H34" s="346">
        <v>1130881.7600000002</v>
      </c>
      <c r="I34" s="347">
        <f>F34*100/C34</f>
        <v>318.09883594823219</v>
      </c>
      <c r="J34" s="347">
        <f>G34*100/D34</f>
        <v>311.15561215872549</v>
      </c>
      <c r="K34" s="347">
        <f t="shared" si="4"/>
        <v>175.90450774353974</v>
      </c>
    </row>
    <row r="35" spans="1:11" ht="13.5" customHeight="1" x14ac:dyDescent="0.2">
      <c r="A35" s="344">
        <v>29</v>
      </c>
      <c r="B35" s="353" t="s">
        <v>34</v>
      </c>
      <c r="C35" s="346">
        <v>0</v>
      </c>
      <c r="D35" s="346">
        <v>0</v>
      </c>
      <c r="E35" s="346">
        <v>10777.81</v>
      </c>
      <c r="F35" s="346">
        <v>0</v>
      </c>
      <c r="G35" s="346">
        <v>0</v>
      </c>
      <c r="H35" s="346">
        <v>25126.57</v>
      </c>
      <c r="I35" s="347">
        <v>0</v>
      </c>
      <c r="J35" s="347">
        <v>0</v>
      </c>
      <c r="K35" s="347">
        <f t="shared" si="4"/>
        <v>233.13242671748714</v>
      </c>
    </row>
    <row r="36" spans="1:11" ht="13.5" customHeight="1" x14ac:dyDescent="0.2">
      <c r="A36" s="344">
        <v>30</v>
      </c>
      <c r="B36" s="348" t="s">
        <v>35</v>
      </c>
      <c r="C36" s="346">
        <v>5687.7999999999993</v>
      </c>
      <c r="D36" s="346">
        <v>17562.68</v>
      </c>
      <c r="E36" s="346">
        <v>76092.639999999985</v>
      </c>
      <c r="F36" s="346">
        <v>23857.83</v>
      </c>
      <c r="G36" s="346">
        <v>40807.24</v>
      </c>
      <c r="H36" s="346">
        <v>83479.039999999994</v>
      </c>
      <c r="I36" s="347">
        <f>F36*100/C36</f>
        <v>419.45620450789414</v>
      </c>
      <c r="J36" s="347">
        <f>G36*100/D36</f>
        <v>232.35201005769051</v>
      </c>
      <c r="K36" s="347">
        <f t="shared" si="4"/>
        <v>109.70711490625112</v>
      </c>
    </row>
    <row r="37" spans="1:11" ht="13.5" customHeight="1" x14ac:dyDescent="0.2">
      <c r="A37" s="344">
        <v>31</v>
      </c>
      <c r="B37" s="348" t="s">
        <v>36</v>
      </c>
      <c r="C37" s="346">
        <v>0</v>
      </c>
      <c r="D37" s="346">
        <v>0</v>
      </c>
      <c r="E37" s="346">
        <v>44325.04</v>
      </c>
      <c r="F37" s="346">
        <v>0</v>
      </c>
      <c r="G37" s="346">
        <v>0</v>
      </c>
      <c r="H37" s="346">
        <v>27819.26</v>
      </c>
      <c r="I37" s="347">
        <v>0</v>
      </c>
      <c r="J37" s="347">
        <v>0</v>
      </c>
      <c r="K37" s="347">
        <f t="shared" si="4"/>
        <v>62.761951258250413</v>
      </c>
    </row>
    <row r="38" spans="1:11" s="99" customFormat="1" ht="13.5" customHeight="1" x14ac:dyDescent="0.2">
      <c r="A38" s="102">
        <v>32</v>
      </c>
      <c r="B38" s="362" t="s">
        <v>38</v>
      </c>
      <c r="C38" s="334">
        <v>0</v>
      </c>
      <c r="D38" s="334">
        <v>972.5</v>
      </c>
      <c r="E38" s="334">
        <v>3659.7</v>
      </c>
      <c r="F38" s="334">
        <v>0</v>
      </c>
      <c r="G38" s="334">
        <v>2704.49</v>
      </c>
      <c r="H38" s="334">
        <v>5142.29</v>
      </c>
      <c r="I38" s="363">
        <v>0</v>
      </c>
      <c r="J38" s="363">
        <f t="shared" ref="J38:J48" si="6">G38*100/D38</f>
        <v>278.09665809768637</v>
      </c>
      <c r="K38" s="363">
        <f t="shared" ref="K38:K48" si="7">H38*100/E38</f>
        <v>140.51124409104571</v>
      </c>
    </row>
    <row r="39" spans="1:11" ht="13.5" customHeight="1" x14ac:dyDescent="0.2">
      <c r="A39" s="344">
        <v>33</v>
      </c>
      <c r="B39" s="348" t="s">
        <v>39</v>
      </c>
      <c r="C39" s="346">
        <v>12753.31</v>
      </c>
      <c r="D39" s="346">
        <v>41159.780000000006</v>
      </c>
      <c r="E39" s="346">
        <v>379920.12000000005</v>
      </c>
      <c r="F39" s="346">
        <v>25691.699999999997</v>
      </c>
      <c r="G39" s="346">
        <v>76927.839999999997</v>
      </c>
      <c r="H39" s="346">
        <v>602027.18999999983</v>
      </c>
      <c r="I39" s="347">
        <f t="shared" ref="I39:I48" si="8">F39*100/C39</f>
        <v>201.45123109216348</v>
      </c>
      <c r="J39" s="347">
        <f t="shared" si="6"/>
        <v>186.900513073685</v>
      </c>
      <c r="K39" s="347">
        <f t="shared" si="7"/>
        <v>158.46151817387292</v>
      </c>
    </row>
    <row r="40" spans="1:11" ht="12.75" customHeight="1" x14ac:dyDescent="0.2">
      <c r="A40" s="349"/>
      <c r="B40" s="350" t="s">
        <v>40</v>
      </c>
      <c r="C40" s="351">
        <f t="shared" ref="C40:H40" si="9">SUM(C19:C39)</f>
        <v>447514.06</v>
      </c>
      <c r="D40" s="351">
        <f t="shared" si="9"/>
        <v>2397855.6500000008</v>
      </c>
      <c r="E40" s="351">
        <f t="shared" si="9"/>
        <v>14640020.6</v>
      </c>
      <c r="F40" s="351">
        <f t="shared" si="9"/>
        <v>956310.8600000001</v>
      </c>
      <c r="G40" s="351">
        <f t="shared" si="9"/>
        <v>4590010.8099999996</v>
      </c>
      <c r="H40" s="351">
        <f t="shared" si="9"/>
        <v>16018034.500000004</v>
      </c>
      <c r="I40" s="352">
        <f t="shared" si="8"/>
        <v>213.6940367862409</v>
      </c>
      <c r="J40" s="352">
        <f t="shared" si="6"/>
        <v>191.42148152245937</v>
      </c>
      <c r="K40" s="352">
        <f t="shared" si="7"/>
        <v>109.41265000679033</v>
      </c>
    </row>
    <row r="41" spans="1:11" ht="13.5" customHeight="1" x14ac:dyDescent="0.2">
      <c r="A41" s="349"/>
      <c r="B41" s="350" t="s">
        <v>41</v>
      </c>
      <c r="C41" s="351">
        <f t="shared" ref="C41:H41" si="10">C40+C18</f>
        <v>7267945.6800000006</v>
      </c>
      <c r="D41" s="351">
        <f t="shared" si="10"/>
        <v>14904494.550000001</v>
      </c>
      <c r="E41" s="351">
        <f t="shared" si="10"/>
        <v>50376495.130000003</v>
      </c>
      <c r="F41" s="351">
        <f t="shared" si="10"/>
        <v>5782690.9799999995</v>
      </c>
      <c r="G41" s="351">
        <f t="shared" si="10"/>
        <v>12790655.48</v>
      </c>
      <c r="H41" s="351">
        <f t="shared" si="10"/>
        <v>39220163</v>
      </c>
      <c r="I41" s="352">
        <f t="shared" si="8"/>
        <v>79.564312043675031</v>
      </c>
      <c r="J41" s="352">
        <f t="shared" si="6"/>
        <v>85.817438740316078</v>
      </c>
      <c r="K41" s="352">
        <f t="shared" si="7"/>
        <v>77.854092268208973</v>
      </c>
    </row>
    <row r="42" spans="1:11" ht="13.5" customHeight="1" x14ac:dyDescent="0.2">
      <c r="A42" s="344">
        <v>34</v>
      </c>
      <c r="B42" s="348" t="s">
        <v>43</v>
      </c>
      <c r="C42" s="346">
        <v>1732449.9700000011</v>
      </c>
      <c r="D42" s="346">
        <v>1096999.8900000006</v>
      </c>
      <c r="E42" s="346">
        <v>663578.26000000013</v>
      </c>
      <c r="F42" s="346">
        <v>1300991.3899999997</v>
      </c>
      <c r="G42" s="346">
        <v>771600.8600000001</v>
      </c>
      <c r="H42" s="346">
        <v>391851.30999999988</v>
      </c>
      <c r="I42" s="347">
        <f t="shared" si="8"/>
        <v>75.095466681788153</v>
      </c>
      <c r="J42" s="347">
        <f t="shared" si="6"/>
        <v>70.337368949052461</v>
      </c>
      <c r="K42" s="347">
        <f t="shared" si="7"/>
        <v>59.051257948082835</v>
      </c>
    </row>
    <row r="43" spans="1:11" ht="13.5" customHeight="1" x14ac:dyDescent="0.2">
      <c r="A43" s="349"/>
      <c r="B43" s="350" t="s">
        <v>44</v>
      </c>
      <c r="C43" s="351">
        <f t="shared" ref="C43:H43" si="11">SUM(C42:C42)</f>
        <v>1732449.9700000011</v>
      </c>
      <c r="D43" s="351">
        <f t="shared" si="11"/>
        <v>1096999.8900000006</v>
      </c>
      <c r="E43" s="351">
        <f t="shared" si="11"/>
        <v>663578.26000000013</v>
      </c>
      <c r="F43" s="351">
        <f t="shared" si="11"/>
        <v>1300991.3899999997</v>
      </c>
      <c r="G43" s="351">
        <f t="shared" si="11"/>
        <v>771600.8600000001</v>
      </c>
      <c r="H43" s="351">
        <f t="shared" si="11"/>
        <v>391851.30999999988</v>
      </c>
      <c r="I43" s="352">
        <f t="shared" si="8"/>
        <v>75.095466681788153</v>
      </c>
      <c r="J43" s="352">
        <f t="shared" si="6"/>
        <v>70.337368949052461</v>
      </c>
      <c r="K43" s="352">
        <f t="shared" si="7"/>
        <v>59.051257948082835</v>
      </c>
    </row>
    <row r="44" spans="1:11" ht="13.5" customHeight="1" x14ac:dyDescent="0.2">
      <c r="A44" s="344">
        <v>35</v>
      </c>
      <c r="B44" s="348" t="s">
        <v>45</v>
      </c>
      <c r="C44" s="346">
        <v>936805.90000000026</v>
      </c>
      <c r="D44" s="346">
        <v>1104816.93</v>
      </c>
      <c r="E44" s="346">
        <v>2365367.9</v>
      </c>
      <c r="F44" s="346">
        <v>1558915.4800000004</v>
      </c>
      <c r="G44" s="346">
        <v>1344766.24</v>
      </c>
      <c r="H44" s="346">
        <v>1899739.1300000006</v>
      </c>
      <c r="I44" s="347">
        <f t="shared" si="8"/>
        <v>166.4075215580944</v>
      </c>
      <c r="J44" s="347">
        <f t="shared" si="6"/>
        <v>121.71846787322494</v>
      </c>
      <c r="K44" s="347">
        <f t="shared" si="7"/>
        <v>80.314742159137296</v>
      </c>
    </row>
    <row r="45" spans="1:11" ht="13.5" customHeight="1" x14ac:dyDescent="0.2">
      <c r="A45" s="349"/>
      <c r="B45" s="350" t="s">
        <v>46</v>
      </c>
      <c r="C45" s="351">
        <f t="shared" ref="C45:H45" si="12">C44</f>
        <v>936805.90000000026</v>
      </c>
      <c r="D45" s="351">
        <f t="shared" si="12"/>
        <v>1104816.93</v>
      </c>
      <c r="E45" s="351">
        <f t="shared" si="12"/>
        <v>2365367.9</v>
      </c>
      <c r="F45" s="351">
        <f t="shared" si="12"/>
        <v>1558915.4800000004</v>
      </c>
      <c r="G45" s="351">
        <f t="shared" si="12"/>
        <v>1344766.24</v>
      </c>
      <c r="H45" s="351">
        <f t="shared" si="12"/>
        <v>1899739.1300000006</v>
      </c>
      <c r="I45" s="352">
        <f t="shared" si="8"/>
        <v>166.4075215580944</v>
      </c>
      <c r="J45" s="352">
        <f t="shared" si="6"/>
        <v>121.71846787322494</v>
      </c>
      <c r="K45" s="352">
        <f t="shared" si="7"/>
        <v>80.314742159137296</v>
      </c>
    </row>
    <row r="46" spans="1:11" ht="13.5" customHeight="1" x14ac:dyDescent="0.2">
      <c r="A46" s="344">
        <v>36</v>
      </c>
      <c r="B46" s="353" t="s">
        <v>47</v>
      </c>
      <c r="C46" s="346">
        <v>1971.5400000000002</v>
      </c>
      <c r="D46" s="346">
        <v>85010.979999999981</v>
      </c>
      <c r="E46" s="346">
        <v>536091.77</v>
      </c>
      <c r="F46" s="346">
        <v>25979.010000000002</v>
      </c>
      <c r="G46" s="346">
        <v>579518.88</v>
      </c>
      <c r="H46" s="346">
        <v>1084306.3599999999</v>
      </c>
      <c r="I46" s="347">
        <f t="shared" si="8"/>
        <v>1317.7013907909552</v>
      </c>
      <c r="J46" s="347">
        <f t="shared" si="6"/>
        <v>681.6988581945534</v>
      </c>
      <c r="K46" s="347">
        <f t="shared" si="7"/>
        <v>202.2613329803589</v>
      </c>
    </row>
    <row r="47" spans="1:11" ht="13.5" customHeight="1" x14ac:dyDescent="0.2">
      <c r="A47" s="344">
        <v>37</v>
      </c>
      <c r="B47" s="348" t="s">
        <v>48</v>
      </c>
      <c r="C47" s="346">
        <v>11819.119999999999</v>
      </c>
      <c r="D47" s="346">
        <v>13764.71</v>
      </c>
      <c r="E47" s="346">
        <v>130276.44</v>
      </c>
      <c r="F47" s="346">
        <v>1030.74</v>
      </c>
      <c r="G47" s="346">
        <v>27200.539999999997</v>
      </c>
      <c r="H47" s="346">
        <v>106191.17</v>
      </c>
      <c r="I47" s="347">
        <f t="shared" si="8"/>
        <v>8.720953844279439</v>
      </c>
      <c r="J47" s="347">
        <f t="shared" si="6"/>
        <v>197.61070156944822</v>
      </c>
      <c r="K47" s="347">
        <f t="shared" si="7"/>
        <v>81.512182862841513</v>
      </c>
    </row>
    <row r="48" spans="1:11" ht="13.5" customHeight="1" x14ac:dyDescent="0.2">
      <c r="A48" s="344">
        <v>38</v>
      </c>
      <c r="B48" s="348" t="s">
        <v>49</v>
      </c>
      <c r="C48" s="346">
        <v>829.15000000000009</v>
      </c>
      <c r="D48" s="346">
        <v>36481.060000000005</v>
      </c>
      <c r="E48" s="346">
        <v>32256.039999999994</v>
      </c>
      <c r="F48" s="346">
        <v>1751.44</v>
      </c>
      <c r="G48" s="346">
        <v>63986.649999999994</v>
      </c>
      <c r="H48" s="346">
        <v>61724.95</v>
      </c>
      <c r="I48" s="347">
        <f t="shared" si="8"/>
        <v>211.23319061689679</v>
      </c>
      <c r="J48" s="347">
        <f t="shared" si="6"/>
        <v>175.39690458555751</v>
      </c>
      <c r="K48" s="347">
        <f t="shared" si="7"/>
        <v>191.35935471310182</v>
      </c>
    </row>
    <row r="49" spans="1:11" ht="13.5" customHeight="1" x14ac:dyDescent="0.2">
      <c r="A49" s="344">
        <v>39</v>
      </c>
      <c r="B49" s="353" t="s">
        <v>51</v>
      </c>
      <c r="C49" s="346">
        <v>1450.52</v>
      </c>
      <c r="D49" s="346">
        <v>4619.3999999999996</v>
      </c>
      <c r="E49" s="346">
        <v>88650.940000000017</v>
      </c>
      <c r="F49" s="346">
        <v>72430.130000000019</v>
      </c>
      <c r="G49" s="346">
        <v>18128.420000000002</v>
      </c>
      <c r="H49" s="346">
        <v>191159.62999999998</v>
      </c>
      <c r="I49" s="347">
        <f t="shared" ref="I49:K51" si="13">F49*100/C49</f>
        <v>4993.3906461131191</v>
      </c>
      <c r="J49" s="347">
        <f t="shared" si="13"/>
        <v>392.44100965493362</v>
      </c>
      <c r="K49" s="347">
        <f t="shared" si="13"/>
        <v>215.63181394354072</v>
      </c>
    </row>
    <row r="50" spans="1:11" ht="13.5" customHeight="1" x14ac:dyDescent="0.2">
      <c r="A50" s="344">
        <v>40</v>
      </c>
      <c r="B50" s="3" t="s">
        <v>1007</v>
      </c>
      <c r="C50" s="346">
        <v>0</v>
      </c>
      <c r="D50" s="346">
        <v>10351.24</v>
      </c>
      <c r="E50" s="346">
        <v>13701.93</v>
      </c>
      <c r="F50" s="346">
        <v>0</v>
      </c>
      <c r="G50" s="346">
        <v>6267.75</v>
      </c>
      <c r="H50" s="346">
        <v>45240.77</v>
      </c>
      <c r="I50" s="347">
        <v>0</v>
      </c>
      <c r="J50" s="347">
        <f t="shared" si="13"/>
        <v>60.550716629118831</v>
      </c>
      <c r="K50" s="347">
        <f t="shared" si="13"/>
        <v>330.17808440124855</v>
      </c>
    </row>
    <row r="51" spans="1:11" ht="13.5" customHeight="1" x14ac:dyDescent="0.2">
      <c r="A51" s="344">
        <v>41</v>
      </c>
      <c r="B51" s="353" t="s">
        <v>52</v>
      </c>
      <c r="C51" s="346">
        <v>809.81000000000006</v>
      </c>
      <c r="D51" s="346">
        <v>323.28999999999996</v>
      </c>
      <c r="E51" s="346">
        <v>16918.349999999999</v>
      </c>
      <c r="F51" s="346">
        <v>10732.439999999999</v>
      </c>
      <c r="G51" s="346">
        <v>18288.07</v>
      </c>
      <c r="H51" s="346">
        <v>56666.360000000008</v>
      </c>
      <c r="I51" s="347">
        <f t="shared" ref="I51:J54" si="14">F51*100/C51</f>
        <v>1325.3034662451682</v>
      </c>
      <c r="J51" s="347">
        <f t="shared" si="14"/>
        <v>5656.8622598905013</v>
      </c>
      <c r="K51" s="347">
        <f t="shared" si="13"/>
        <v>334.94022762267014</v>
      </c>
    </row>
    <row r="52" spans="1:11" ht="13.5" customHeight="1" x14ac:dyDescent="0.2">
      <c r="A52" s="344">
        <v>42</v>
      </c>
      <c r="B52" s="353" t="s">
        <v>53</v>
      </c>
      <c r="C52" s="346">
        <v>1857.86</v>
      </c>
      <c r="D52" s="346">
        <v>12783.11</v>
      </c>
      <c r="E52" s="346">
        <v>30759.69</v>
      </c>
      <c r="F52" s="346">
        <v>1630.72</v>
      </c>
      <c r="G52" s="346">
        <v>19169.13</v>
      </c>
      <c r="H52" s="346">
        <v>65152.26</v>
      </c>
      <c r="I52" s="347">
        <f t="shared" si="14"/>
        <v>87.774105691494526</v>
      </c>
      <c r="J52" s="347">
        <f t="shared" si="14"/>
        <v>149.95670067769109</v>
      </c>
      <c r="K52" s="347">
        <f t="shared" ref="K52:K57" si="15">H52*100/E52</f>
        <v>211.81052214765495</v>
      </c>
    </row>
    <row r="53" spans="1:11" ht="13.5" customHeight="1" x14ac:dyDescent="0.2">
      <c r="A53" s="344">
        <v>43</v>
      </c>
      <c r="B53" s="353" t="s">
        <v>54</v>
      </c>
      <c r="C53" s="346">
        <v>99.669999999999987</v>
      </c>
      <c r="D53" s="346">
        <v>1040.6600000000001</v>
      </c>
      <c r="E53" s="346">
        <v>47491.43</v>
      </c>
      <c r="F53" s="346">
        <v>1435.0100000000002</v>
      </c>
      <c r="G53" s="346">
        <v>18326.439999999999</v>
      </c>
      <c r="H53" s="346">
        <v>26882.459999999995</v>
      </c>
      <c r="I53" s="347">
        <f t="shared" si="14"/>
        <v>1439.7612119995993</v>
      </c>
      <c r="J53" s="347">
        <f t="shared" si="14"/>
        <v>1761.0401091614933</v>
      </c>
      <c r="K53" s="347">
        <f t="shared" si="15"/>
        <v>56.604865340967827</v>
      </c>
    </row>
    <row r="54" spans="1:11" ht="13.5" customHeight="1" x14ac:dyDescent="0.2">
      <c r="A54" s="349"/>
      <c r="B54" s="354" t="s">
        <v>55</v>
      </c>
      <c r="C54" s="351">
        <f t="shared" ref="C54:H54" si="16">SUM(C46:C53)</f>
        <v>18837.669999999998</v>
      </c>
      <c r="D54" s="351">
        <f t="shared" si="16"/>
        <v>164374.44999999998</v>
      </c>
      <c r="E54" s="351">
        <f t="shared" si="16"/>
        <v>896146.59000000008</v>
      </c>
      <c r="F54" s="351">
        <f t="shared" si="16"/>
        <v>114989.49000000002</v>
      </c>
      <c r="G54" s="351">
        <f t="shared" si="16"/>
        <v>750885.88</v>
      </c>
      <c r="H54" s="351">
        <f t="shared" si="16"/>
        <v>1637323.9599999997</v>
      </c>
      <c r="I54" s="352">
        <f t="shared" si="14"/>
        <v>610.4231043435841</v>
      </c>
      <c r="J54" s="352">
        <f t="shared" si="14"/>
        <v>456.81423116548837</v>
      </c>
      <c r="K54" s="352">
        <f t="shared" si="15"/>
        <v>182.70715731898278</v>
      </c>
    </row>
    <row r="55" spans="1:11" ht="13.5" customHeight="1" x14ac:dyDescent="0.2">
      <c r="A55" s="344">
        <v>44</v>
      </c>
      <c r="B55" s="353" t="s">
        <v>56</v>
      </c>
      <c r="C55" s="346">
        <v>0</v>
      </c>
      <c r="D55" s="346">
        <v>66093.52</v>
      </c>
      <c r="E55" s="346">
        <v>142306.73000000001</v>
      </c>
      <c r="F55" s="346">
        <v>0</v>
      </c>
      <c r="G55" s="346">
        <v>0</v>
      </c>
      <c r="H55" s="346">
        <v>0</v>
      </c>
      <c r="I55" s="347">
        <v>0</v>
      </c>
      <c r="J55" s="347">
        <v>0</v>
      </c>
      <c r="K55" s="347">
        <f t="shared" si="15"/>
        <v>0</v>
      </c>
    </row>
    <row r="56" spans="1:11" ht="13.5" customHeight="1" x14ac:dyDescent="0.2">
      <c r="A56" s="349"/>
      <c r="B56" s="354" t="s">
        <v>57</v>
      </c>
      <c r="C56" s="351">
        <f t="shared" ref="C56:H56" si="17">C55</f>
        <v>0</v>
      </c>
      <c r="D56" s="351">
        <f t="shared" si="17"/>
        <v>66093.52</v>
      </c>
      <c r="E56" s="351">
        <f t="shared" si="17"/>
        <v>142306.73000000001</v>
      </c>
      <c r="F56" s="351">
        <f t="shared" si="17"/>
        <v>0</v>
      </c>
      <c r="G56" s="351">
        <f t="shared" si="17"/>
        <v>0</v>
      </c>
      <c r="H56" s="351">
        <f t="shared" si="17"/>
        <v>0</v>
      </c>
      <c r="I56" s="352">
        <v>0</v>
      </c>
      <c r="J56" s="352">
        <v>0</v>
      </c>
      <c r="K56" s="352">
        <f t="shared" si="15"/>
        <v>0</v>
      </c>
    </row>
    <row r="57" spans="1:11" ht="13.5" customHeight="1" x14ac:dyDescent="0.2">
      <c r="A57" s="349"/>
      <c r="B57" s="354" t="s">
        <v>5</v>
      </c>
      <c r="C57" s="351">
        <f t="shared" ref="C57:H57" si="18">C56+C54+C45+C43+C41</f>
        <v>9956039.2200000025</v>
      </c>
      <c r="D57" s="351">
        <f t="shared" si="18"/>
        <v>17336779.34</v>
      </c>
      <c r="E57" s="351">
        <f t="shared" si="18"/>
        <v>54443894.609999999</v>
      </c>
      <c r="F57" s="351">
        <f t="shared" si="18"/>
        <v>8757587.3399999999</v>
      </c>
      <c r="G57" s="351">
        <f t="shared" si="18"/>
        <v>15657908.460000001</v>
      </c>
      <c r="H57" s="351">
        <f t="shared" si="18"/>
        <v>43149077.399999999</v>
      </c>
      <c r="I57" s="352">
        <f>F57*100/C57</f>
        <v>87.962563691065867</v>
      </c>
      <c r="J57" s="352">
        <f>G57*100/D57</f>
        <v>90.316131692773794</v>
      </c>
      <c r="K57" s="352">
        <f t="shared" si="15"/>
        <v>79.254207857632906</v>
      </c>
    </row>
    <row r="58" spans="1:11" ht="13.5" customHeight="1" x14ac:dyDescent="0.2">
      <c r="A58" s="339"/>
      <c r="B58" s="355"/>
      <c r="C58" s="341"/>
      <c r="D58" s="315"/>
      <c r="E58" s="315" t="s">
        <v>1028</v>
      </c>
      <c r="F58" s="341"/>
      <c r="G58" s="341"/>
      <c r="H58" s="341"/>
      <c r="I58" s="341"/>
      <c r="J58" s="341"/>
      <c r="K58" s="341"/>
    </row>
    <row r="59" spans="1:11" ht="13.5" customHeight="1" x14ac:dyDescent="0.2">
      <c r="A59" s="339"/>
      <c r="B59" s="355"/>
      <c r="C59" s="356"/>
      <c r="D59" s="356"/>
      <c r="E59" s="356"/>
      <c r="F59" s="356"/>
      <c r="G59" s="356"/>
      <c r="H59" s="356"/>
      <c r="I59" s="341"/>
      <c r="J59" s="341"/>
      <c r="K59" s="341"/>
    </row>
    <row r="60" spans="1:11" ht="13.5" customHeight="1" x14ac:dyDescent="0.2">
      <c r="A60" s="339"/>
      <c r="B60" s="355"/>
      <c r="C60" s="341"/>
      <c r="D60" s="341"/>
      <c r="E60" s="341"/>
      <c r="F60" s="341"/>
      <c r="G60" s="341"/>
      <c r="H60" s="341"/>
      <c r="I60" s="341"/>
      <c r="J60" s="341"/>
      <c r="K60" s="341"/>
    </row>
    <row r="61" spans="1:11" ht="13.5" customHeight="1" x14ac:dyDescent="0.2">
      <c r="A61" s="339"/>
      <c r="B61" s="355"/>
      <c r="C61" s="341"/>
      <c r="D61" s="341"/>
      <c r="E61" s="341"/>
      <c r="F61" s="341"/>
      <c r="G61" s="341"/>
      <c r="H61" s="341"/>
      <c r="I61" s="341"/>
      <c r="J61" s="341"/>
      <c r="K61" s="341"/>
    </row>
    <row r="62" spans="1:11" ht="13.5" customHeight="1" x14ac:dyDescent="0.2">
      <c r="A62" s="339"/>
      <c r="B62" s="355"/>
      <c r="C62" s="341"/>
      <c r="D62" s="341"/>
      <c r="E62" s="341"/>
      <c r="F62" s="341"/>
      <c r="G62" s="341"/>
      <c r="H62" s="341"/>
      <c r="I62" s="341"/>
      <c r="J62" s="341"/>
      <c r="K62" s="341"/>
    </row>
    <row r="63" spans="1:11" ht="13.5" customHeight="1" x14ac:dyDescent="0.2">
      <c r="A63" s="339"/>
      <c r="B63" s="355"/>
      <c r="C63" s="341"/>
      <c r="D63" s="341"/>
      <c r="E63" s="341"/>
      <c r="F63" s="341"/>
      <c r="G63" s="341"/>
      <c r="H63" s="341"/>
      <c r="I63" s="341"/>
      <c r="J63" s="341"/>
      <c r="K63" s="341"/>
    </row>
    <row r="64" spans="1:11" ht="13.5" customHeight="1" x14ac:dyDescent="0.2">
      <c r="A64" s="339"/>
      <c r="B64" s="355"/>
      <c r="C64" s="341"/>
      <c r="D64" s="341"/>
      <c r="E64" s="341"/>
      <c r="F64" s="341"/>
      <c r="G64" s="341"/>
      <c r="H64" s="341"/>
      <c r="I64" s="341"/>
      <c r="J64" s="341"/>
      <c r="K64" s="341"/>
    </row>
    <row r="65" spans="1:11" ht="13.5" customHeight="1" x14ac:dyDescent="0.2">
      <c r="A65" s="339"/>
      <c r="B65" s="355"/>
      <c r="C65" s="341"/>
      <c r="D65" s="341"/>
      <c r="E65" s="341"/>
      <c r="F65" s="341"/>
      <c r="G65" s="341"/>
      <c r="H65" s="341"/>
      <c r="I65" s="341"/>
      <c r="J65" s="341"/>
      <c r="K65" s="341"/>
    </row>
    <row r="66" spans="1:11" ht="13.5" customHeight="1" x14ac:dyDescent="0.2">
      <c r="A66" s="339"/>
      <c r="B66" s="355"/>
      <c r="C66" s="341"/>
      <c r="D66" s="341"/>
      <c r="E66" s="341"/>
      <c r="F66" s="341"/>
      <c r="G66" s="341"/>
      <c r="H66" s="341"/>
      <c r="I66" s="341"/>
      <c r="J66" s="341"/>
      <c r="K66" s="341"/>
    </row>
    <row r="67" spans="1:11" ht="13.5" customHeight="1" x14ac:dyDescent="0.2">
      <c r="A67" s="339"/>
      <c r="B67" s="355"/>
      <c r="C67" s="341"/>
      <c r="D67" s="341"/>
      <c r="E67" s="341"/>
      <c r="F67" s="341"/>
      <c r="G67" s="341"/>
      <c r="H67" s="341"/>
      <c r="I67" s="341"/>
      <c r="J67" s="341"/>
      <c r="K67" s="341"/>
    </row>
    <row r="68" spans="1:11" ht="13.5" customHeight="1" x14ac:dyDescent="0.2">
      <c r="A68" s="339"/>
      <c r="B68" s="355"/>
      <c r="C68" s="341"/>
      <c r="D68" s="341"/>
      <c r="E68" s="341"/>
      <c r="F68" s="341"/>
      <c r="G68" s="341"/>
      <c r="H68" s="341"/>
      <c r="I68" s="341"/>
      <c r="J68" s="341"/>
      <c r="K68" s="341"/>
    </row>
    <row r="69" spans="1:11" ht="13.5" customHeight="1" x14ac:dyDescent="0.2">
      <c r="A69" s="339"/>
      <c r="B69" s="355"/>
      <c r="C69" s="341"/>
      <c r="D69" s="341"/>
      <c r="E69" s="341"/>
      <c r="F69" s="341"/>
      <c r="G69" s="341"/>
      <c r="H69" s="341"/>
      <c r="I69" s="341"/>
      <c r="J69" s="341"/>
      <c r="K69" s="341"/>
    </row>
    <row r="70" spans="1:11" ht="13.5" customHeight="1" x14ac:dyDescent="0.2">
      <c r="A70" s="339"/>
      <c r="B70" s="355"/>
      <c r="C70" s="341"/>
      <c r="D70" s="341"/>
      <c r="E70" s="341"/>
      <c r="F70" s="341"/>
      <c r="G70" s="341"/>
      <c r="H70" s="341"/>
      <c r="I70" s="341"/>
      <c r="J70" s="341"/>
      <c r="K70" s="341"/>
    </row>
    <row r="71" spans="1:11" ht="13.5" customHeight="1" x14ac:dyDescent="0.2">
      <c r="A71" s="339"/>
      <c r="B71" s="355"/>
      <c r="C71" s="341"/>
      <c r="D71" s="341"/>
      <c r="E71" s="341"/>
      <c r="F71" s="341"/>
      <c r="G71" s="341"/>
      <c r="H71" s="341"/>
      <c r="I71" s="341"/>
      <c r="J71" s="341"/>
      <c r="K71" s="341"/>
    </row>
    <row r="72" spans="1:11" ht="13.5" customHeight="1" x14ac:dyDescent="0.2">
      <c r="A72" s="339"/>
      <c r="B72" s="355"/>
      <c r="C72" s="341"/>
      <c r="D72" s="341"/>
      <c r="E72" s="341"/>
      <c r="F72" s="341"/>
      <c r="G72" s="341"/>
      <c r="H72" s="341"/>
      <c r="I72" s="341"/>
      <c r="J72" s="341"/>
      <c r="K72" s="341"/>
    </row>
    <row r="73" spans="1:11" ht="13.5" customHeight="1" x14ac:dyDescent="0.2">
      <c r="A73" s="339"/>
      <c r="B73" s="355"/>
      <c r="C73" s="341"/>
      <c r="D73" s="341"/>
      <c r="E73" s="341"/>
      <c r="F73" s="341"/>
      <c r="G73" s="341"/>
      <c r="H73" s="341"/>
      <c r="I73" s="341"/>
      <c r="J73" s="341"/>
      <c r="K73" s="341"/>
    </row>
    <row r="74" spans="1:11" ht="13.5" customHeight="1" x14ac:dyDescent="0.2">
      <c r="A74" s="339"/>
      <c r="B74" s="355"/>
      <c r="C74" s="341"/>
      <c r="D74" s="341"/>
      <c r="E74" s="341"/>
      <c r="F74" s="341"/>
      <c r="G74" s="341"/>
      <c r="H74" s="341"/>
      <c r="I74" s="341"/>
      <c r="J74" s="341"/>
      <c r="K74" s="341"/>
    </row>
    <row r="75" spans="1:11" ht="13.5" customHeight="1" x14ac:dyDescent="0.2">
      <c r="A75" s="339"/>
      <c r="B75" s="355"/>
      <c r="C75" s="341"/>
      <c r="D75" s="341"/>
      <c r="E75" s="341"/>
      <c r="F75" s="341"/>
      <c r="G75" s="341"/>
      <c r="H75" s="341"/>
      <c r="I75" s="341"/>
      <c r="J75" s="341"/>
      <c r="K75" s="341"/>
    </row>
    <row r="76" spans="1:11" ht="13.5" customHeight="1" x14ac:dyDescent="0.2">
      <c r="A76" s="339"/>
      <c r="B76" s="355"/>
      <c r="C76" s="341"/>
      <c r="D76" s="341"/>
      <c r="E76" s="341"/>
      <c r="F76" s="341"/>
      <c r="G76" s="341"/>
      <c r="H76" s="341"/>
      <c r="I76" s="341"/>
      <c r="J76" s="341"/>
      <c r="K76" s="341"/>
    </row>
    <row r="77" spans="1:11" ht="13.5" customHeight="1" x14ac:dyDescent="0.2">
      <c r="A77" s="339"/>
      <c r="B77" s="355"/>
      <c r="C77" s="341"/>
      <c r="D77" s="341"/>
      <c r="E77" s="341"/>
      <c r="F77" s="341"/>
      <c r="G77" s="341"/>
      <c r="H77" s="341"/>
      <c r="I77" s="341"/>
      <c r="J77" s="341"/>
      <c r="K77" s="341"/>
    </row>
    <row r="78" spans="1:11" ht="13.5" customHeight="1" x14ac:dyDescent="0.2">
      <c r="A78" s="339"/>
      <c r="B78" s="355"/>
      <c r="C78" s="341"/>
      <c r="D78" s="341"/>
      <c r="E78" s="341"/>
      <c r="F78" s="341"/>
      <c r="G78" s="341"/>
      <c r="H78" s="341"/>
      <c r="I78" s="341"/>
      <c r="J78" s="341"/>
      <c r="K78" s="341"/>
    </row>
    <row r="79" spans="1:11" ht="13.5" customHeight="1" x14ac:dyDescent="0.2">
      <c r="A79" s="339"/>
      <c r="B79" s="355"/>
      <c r="C79" s="341"/>
      <c r="D79" s="341"/>
      <c r="E79" s="341"/>
      <c r="F79" s="341"/>
      <c r="G79" s="341"/>
      <c r="H79" s="341"/>
      <c r="I79" s="341"/>
      <c r="J79" s="341"/>
      <c r="K79" s="341"/>
    </row>
    <row r="80" spans="1:11" ht="13.5" customHeight="1" x14ac:dyDescent="0.2">
      <c r="A80" s="339"/>
      <c r="B80" s="355"/>
      <c r="C80" s="341"/>
      <c r="D80" s="341"/>
      <c r="E80" s="341"/>
      <c r="F80" s="341"/>
      <c r="G80" s="341"/>
      <c r="H80" s="341"/>
      <c r="I80" s="341"/>
      <c r="J80" s="341"/>
      <c r="K80" s="341"/>
    </row>
    <row r="81" spans="1:11" ht="13.5" customHeight="1" x14ac:dyDescent="0.2">
      <c r="A81" s="339"/>
      <c r="B81" s="355"/>
      <c r="C81" s="341"/>
      <c r="D81" s="341"/>
      <c r="E81" s="341"/>
      <c r="F81" s="341"/>
      <c r="G81" s="341"/>
      <c r="H81" s="341"/>
      <c r="I81" s="341"/>
      <c r="J81" s="341"/>
      <c r="K81" s="341"/>
    </row>
    <row r="82" spans="1:11" ht="13.5" customHeight="1" x14ac:dyDescent="0.2">
      <c r="A82" s="339"/>
      <c r="B82" s="355"/>
      <c r="C82" s="341"/>
      <c r="D82" s="341"/>
      <c r="E82" s="341"/>
      <c r="F82" s="341"/>
      <c r="G82" s="341"/>
      <c r="H82" s="341"/>
      <c r="I82" s="341"/>
      <c r="J82" s="341"/>
      <c r="K82" s="341"/>
    </row>
    <row r="83" spans="1:11" ht="13.5" customHeight="1" x14ac:dyDescent="0.2">
      <c r="A83" s="339"/>
      <c r="B83" s="355"/>
      <c r="C83" s="341"/>
      <c r="D83" s="341"/>
      <c r="E83" s="341"/>
      <c r="F83" s="341"/>
      <c r="G83" s="341"/>
      <c r="H83" s="341"/>
      <c r="I83" s="341"/>
      <c r="J83" s="341"/>
      <c r="K83" s="341"/>
    </row>
    <row r="84" spans="1:11" ht="13.5" customHeight="1" x14ac:dyDescent="0.2">
      <c r="A84" s="339"/>
      <c r="B84" s="355"/>
      <c r="C84" s="341"/>
      <c r="D84" s="341"/>
      <c r="E84" s="341"/>
      <c r="F84" s="341"/>
      <c r="G84" s="341"/>
      <c r="H84" s="341"/>
      <c r="I84" s="341"/>
      <c r="J84" s="341"/>
      <c r="K84" s="341"/>
    </row>
    <row r="85" spans="1:11" ht="13.5" customHeight="1" x14ac:dyDescent="0.2">
      <c r="A85" s="339"/>
      <c r="B85" s="355"/>
      <c r="C85" s="341"/>
      <c r="D85" s="341"/>
      <c r="E85" s="341"/>
      <c r="F85" s="341"/>
      <c r="G85" s="341"/>
      <c r="H85" s="341"/>
      <c r="I85" s="341"/>
      <c r="J85" s="341"/>
      <c r="K85" s="341"/>
    </row>
    <row r="86" spans="1:11" ht="13.5" customHeight="1" x14ac:dyDescent="0.2">
      <c r="A86" s="339"/>
      <c r="B86" s="355"/>
      <c r="C86" s="341"/>
      <c r="D86" s="341"/>
      <c r="E86" s="341"/>
      <c r="F86" s="341"/>
      <c r="G86" s="341"/>
      <c r="H86" s="341"/>
      <c r="I86" s="341"/>
      <c r="J86" s="341"/>
      <c r="K86" s="341"/>
    </row>
    <row r="87" spans="1:11" ht="13.5" customHeight="1" x14ac:dyDescent="0.2">
      <c r="A87" s="339"/>
      <c r="B87" s="355"/>
      <c r="C87" s="341"/>
      <c r="D87" s="341"/>
      <c r="E87" s="341"/>
      <c r="F87" s="341"/>
      <c r="G87" s="341"/>
      <c r="H87" s="341"/>
      <c r="I87" s="341"/>
      <c r="J87" s="341"/>
      <c r="K87" s="341"/>
    </row>
    <row r="88" spans="1:11" ht="13.5" customHeight="1" x14ac:dyDescent="0.2">
      <c r="A88" s="339"/>
      <c r="B88" s="355"/>
      <c r="C88" s="341"/>
      <c r="D88" s="341"/>
      <c r="E88" s="341"/>
      <c r="F88" s="341"/>
      <c r="G88" s="341"/>
      <c r="H88" s="341"/>
      <c r="I88" s="341"/>
      <c r="J88" s="341"/>
      <c r="K88" s="341"/>
    </row>
    <row r="89" spans="1:11" ht="13.5" customHeight="1" x14ac:dyDescent="0.2">
      <c r="A89" s="339"/>
      <c r="B89" s="355"/>
      <c r="C89" s="341"/>
      <c r="D89" s="341"/>
      <c r="E89" s="341"/>
      <c r="F89" s="341"/>
      <c r="G89" s="341"/>
      <c r="H89" s="341"/>
      <c r="I89" s="341"/>
      <c r="J89" s="341"/>
      <c r="K89" s="341"/>
    </row>
    <row r="90" spans="1:11" ht="13.5" customHeight="1" x14ac:dyDescent="0.2">
      <c r="A90" s="339"/>
      <c r="B90" s="355"/>
      <c r="C90" s="341"/>
      <c r="D90" s="341"/>
      <c r="E90" s="341"/>
      <c r="F90" s="341"/>
      <c r="G90" s="341"/>
      <c r="H90" s="341"/>
      <c r="I90" s="341"/>
      <c r="J90" s="341"/>
      <c r="K90" s="341"/>
    </row>
    <row r="91" spans="1:11" ht="13.5" customHeight="1" x14ac:dyDescent="0.2">
      <c r="A91" s="339"/>
      <c r="B91" s="355"/>
      <c r="C91" s="341"/>
      <c r="D91" s="341"/>
      <c r="E91" s="341"/>
      <c r="F91" s="341"/>
      <c r="G91" s="341"/>
      <c r="H91" s="341"/>
      <c r="I91" s="341"/>
      <c r="J91" s="341"/>
      <c r="K91" s="341"/>
    </row>
    <row r="92" spans="1:11" ht="13.5" customHeight="1" x14ac:dyDescent="0.2">
      <c r="A92" s="339"/>
      <c r="B92" s="355"/>
      <c r="C92" s="341"/>
      <c r="D92" s="341"/>
      <c r="E92" s="341"/>
      <c r="F92" s="341"/>
      <c r="G92" s="341"/>
      <c r="H92" s="341"/>
      <c r="I92" s="341"/>
      <c r="J92" s="341"/>
      <c r="K92" s="341"/>
    </row>
    <row r="93" spans="1:11" ht="13.5" customHeight="1" x14ac:dyDescent="0.2">
      <c r="A93" s="339"/>
      <c r="B93" s="355"/>
      <c r="C93" s="341"/>
      <c r="D93" s="341"/>
      <c r="E93" s="341"/>
      <c r="F93" s="341"/>
      <c r="G93" s="341"/>
      <c r="H93" s="341"/>
      <c r="I93" s="341"/>
      <c r="J93" s="341"/>
      <c r="K93" s="341"/>
    </row>
    <row r="94" spans="1:11" ht="13.5" customHeight="1" x14ac:dyDescent="0.2">
      <c r="A94" s="339"/>
      <c r="B94" s="355"/>
      <c r="C94" s="341"/>
      <c r="D94" s="341"/>
      <c r="E94" s="341"/>
      <c r="F94" s="341"/>
      <c r="G94" s="341"/>
      <c r="H94" s="341"/>
      <c r="I94" s="341"/>
      <c r="J94" s="341"/>
      <c r="K94" s="341"/>
    </row>
    <row r="95" spans="1:11" ht="13.5" customHeight="1" x14ac:dyDescent="0.2">
      <c r="A95" s="339"/>
      <c r="B95" s="355"/>
      <c r="C95" s="341"/>
      <c r="D95" s="341"/>
      <c r="E95" s="341"/>
      <c r="F95" s="341"/>
      <c r="G95" s="341"/>
      <c r="H95" s="341"/>
      <c r="I95" s="341"/>
      <c r="J95" s="341"/>
      <c r="K95" s="341"/>
    </row>
    <row r="96" spans="1:11" ht="13.5" customHeight="1" x14ac:dyDescent="0.2">
      <c r="A96" s="339"/>
      <c r="B96" s="355"/>
      <c r="C96" s="341"/>
      <c r="D96" s="341"/>
      <c r="E96" s="341"/>
      <c r="F96" s="341"/>
      <c r="G96" s="341"/>
      <c r="H96" s="341"/>
      <c r="I96" s="341"/>
      <c r="J96" s="341"/>
      <c r="K96" s="341"/>
    </row>
    <row r="97" spans="1:11" ht="13.5" customHeight="1" x14ac:dyDescent="0.2">
      <c r="A97" s="339"/>
      <c r="B97" s="355"/>
      <c r="C97" s="341"/>
      <c r="D97" s="341"/>
      <c r="E97" s="341"/>
      <c r="F97" s="341"/>
      <c r="G97" s="341"/>
      <c r="H97" s="341"/>
      <c r="I97" s="341"/>
      <c r="J97" s="341"/>
      <c r="K97" s="341"/>
    </row>
  </sheetData>
  <mergeCells count="8">
    <mergeCell ref="A2:K2"/>
    <mergeCell ref="I4:K4"/>
    <mergeCell ref="A1:K1"/>
    <mergeCell ref="A4:A5"/>
    <mergeCell ref="B4:B5"/>
    <mergeCell ref="C4:E4"/>
    <mergeCell ref="F4:H4"/>
    <mergeCell ref="J3:K3"/>
  </mergeCells>
  <pageMargins left="0.75" right="0.25" top="0.25" bottom="0.25" header="0" footer="0"/>
  <pageSetup scale="70" orientation="portrait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ADCC"/>
  </sheetPr>
  <dimension ref="A1:J84"/>
  <sheetViews>
    <sheetView view="pageBreakPreview" zoomScale="85" zoomScaleNormal="85" zoomScaleSheetLayoutView="85" workbookViewId="0">
      <pane xSplit="3" ySplit="5" topLeftCell="D45" activePane="bottomRight" state="frozen"/>
      <selection pane="topRight" activeCell="D1" sqref="D1"/>
      <selection pane="bottomLeft" activeCell="A6" sqref="A6"/>
      <selection pane="bottomRight" activeCell="D6" sqref="D6:D57"/>
    </sheetView>
  </sheetViews>
  <sheetFormatPr defaultColWidth="14.28515625" defaultRowHeight="15" customHeight="1" x14ac:dyDescent="0.2"/>
  <cols>
    <col min="1" max="1" width="4.85546875" customWidth="1"/>
    <col min="2" max="2" width="27.42578125" customWidth="1"/>
    <col min="3" max="3" width="12.42578125" customWidth="1"/>
    <col min="4" max="4" width="14.85546875" customWidth="1"/>
    <col min="5" max="5" width="17.5703125" customWidth="1"/>
    <col min="6" max="6" width="17.28515625" customWidth="1"/>
    <col min="7" max="7" width="11.140625" customWidth="1"/>
    <col min="8" max="8" width="16.28515625" customWidth="1"/>
    <col min="9" max="9" width="13.42578125" customWidth="1"/>
    <col min="10" max="10" width="11.85546875" customWidth="1"/>
  </cols>
  <sheetData>
    <row r="1" spans="1:10" ht="12.75" customHeight="1" x14ac:dyDescent="0.2">
      <c r="A1" s="460" t="s">
        <v>1050</v>
      </c>
      <c r="B1" s="456"/>
      <c r="C1" s="456"/>
      <c r="D1" s="456"/>
      <c r="E1" s="456"/>
      <c r="F1" s="456"/>
      <c r="G1" s="456"/>
      <c r="H1" s="456"/>
      <c r="I1" s="456"/>
      <c r="J1" s="456"/>
    </row>
    <row r="2" spans="1:10" ht="18" customHeight="1" x14ac:dyDescent="0.2">
      <c r="A2" s="466" t="s">
        <v>65</v>
      </c>
      <c r="B2" s="456"/>
      <c r="C2" s="456"/>
      <c r="D2" s="456"/>
      <c r="E2" s="456"/>
      <c r="F2" s="456"/>
      <c r="G2" s="456"/>
      <c r="H2" s="456"/>
      <c r="I2" s="456"/>
      <c r="J2" s="456"/>
    </row>
    <row r="3" spans="1:10" ht="14.25" customHeight="1" x14ac:dyDescent="0.2">
      <c r="A3" s="368"/>
      <c r="B3" s="340" t="s">
        <v>60</v>
      </c>
      <c r="C3" s="369"/>
      <c r="D3" s="370"/>
      <c r="E3" s="369"/>
      <c r="F3" s="371"/>
      <c r="G3" s="371"/>
      <c r="H3" s="468" t="s">
        <v>66</v>
      </c>
      <c r="I3" s="456"/>
      <c r="J3" s="456"/>
    </row>
    <row r="4" spans="1:10" ht="18" customHeight="1" x14ac:dyDescent="0.2">
      <c r="A4" s="461" t="s">
        <v>67</v>
      </c>
      <c r="B4" s="461" t="s">
        <v>1</v>
      </c>
      <c r="C4" s="457" t="s">
        <v>68</v>
      </c>
      <c r="D4" s="459"/>
      <c r="E4" s="457" t="s">
        <v>63</v>
      </c>
      <c r="F4" s="458"/>
      <c r="G4" s="459"/>
      <c r="H4" s="469" t="s">
        <v>64</v>
      </c>
      <c r="I4" s="458"/>
      <c r="J4" s="459"/>
    </row>
    <row r="5" spans="1:10" ht="69.75" customHeight="1" x14ac:dyDescent="0.2">
      <c r="A5" s="467"/>
      <c r="B5" s="467"/>
      <c r="C5" s="372" t="s">
        <v>1044</v>
      </c>
      <c r="D5" s="372" t="s">
        <v>1045</v>
      </c>
      <c r="E5" s="372" t="s">
        <v>1044</v>
      </c>
      <c r="F5" s="372" t="s">
        <v>1046</v>
      </c>
      <c r="G5" s="372" t="s">
        <v>1048</v>
      </c>
      <c r="H5" s="372" t="s">
        <v>1044</v>
      </c>
      <c r="I5" s="372" t="s">
        <v>1046</v>
      </c>
      <c r="J5" s="372" t="s">
        <v>1047</v>
      </c>
    </row>
    <row r="6" spans="1:10" ht="13.5" customHeight="1" x14ac:dyDescent="0.2">
      <c r="A6" s="344">
        <v>1</v>
      </c>
      <c r="B6" s="345" t="s">
        <v>6</v>
      </c>
      <c r="C6" s="373">
        <v>2985365.04</v>
      </c>
      <c r="D6" s="373">
        <f>'CD Ratio_2'!C6+'CD Ratio_2'!D6+'CD Ratio_2'!E6</f>
        <v>2909701.7099999995</v>
      </c>
      <c r="E6" s="373">
        <v>2534180.8400000003</v>
      </c>
      <c r="F6" s="373">
        <f>'CD Ratio_2'!F6+'CD Ratio_2'!G6+'CD Ratio_2'!H6</f>
        <v>2565716.7800000003</v>
      </c>
      <c r="G6" s="373">
        <v>0</v>
      </c>
      <c r="H6" s="374">
        <f>E6/C6*100</f>
        <v>84.886799639082</v>
      </c>
      <c r="I6" s="374">
        <f>F6/D6*100</f>
        <v>88.178000211574982</v>
      </c>
      <c r="J6" s="374">
        <f>(F6+G6)*100/D6</f>
        <v>88.178000211574982</v>
      </c>
    </row>
    <row r="7" spans="1:10" ht="13.5" customHeight="1" x14ac:dyDescent="0.2">
      <c r="A7" s="375">
        <v>2</v>
      </c>
      <c r="B7" s="353" t="s">
        <v>7</v>
      </c>
      <c r="C7" s="373">
        <v>4698227.5600000005</v>
      </c>
      <c r="D7" s="373">
        <f>'CD Ratio_2'!C7+'CD Ratio_2'!D7+'CD Ratio_2'!E7</f>
        <v>4998894.4300000016</v>
      </c>
      <c r="E7" s="373">
        <v>4352188.8900000006</v>
      </c>
      <c r="F7" s="373">
        <f>'CD Ratio_2'!F7+'CD Ratio_2'!G7+'CD Ratio_2'!H7</f>
        <v>4327575.01</v>
      </c>
      <c r="G7" s="373">
        <v>0</v>
      </c>
      <c r="H7" s="374">
        <f t="shared" ref="H7:H57" si="0">E7/C7*100</f>
        <v>92.634697541129754</v>
      </c>
      <c r="I7" s="374">
        <f t="shared" ref="I7:I57" si="1">F7/D7*100</f>
        <v>86.57064218097517</v>
      </c>
      <c r="J7" s="374">
        <f t="shared" ref="J7:J55" si="2">(F7+G7)*100/D7</f>
        <v>86.57064218097517</v>
      </c>
    </row>
    <row r="8" spans="1:10" ht="13.5" customHeight="1" x14ac:dyDescent="0.2">
      <c r="A8" s="344">
        <v>3</v>
      </c>
      <c r="B8" s="353" t="s">
        <v>8</v>
      </c>
      <c r="C8" s="373">
        <v>1650602.0999999996</v>
      </c>
      <c r="D8" s="373">
        <f>'CD Ratio_2'!C8+'CD Ratio_2'!D8+'CD Ratio_2'!E8</f>
        <v>1727752.7199999997</v>
      </c>
      <c r="E8" s="373">
        <v>1036882.7999999998</v>
      </c>
      <c r="F8" s="373">
        <f>'CD Ratio_2'!F8+'CD Ratio_2'!G8+'CD Ratio_2'!H8</f>
        <v>1085099.6600000001</v>
      </c>
      <c r="G8" s="373">
        <v>0</v>
      </c>
      <c r="H8" s="374">
        <f t="shared" si="0"/>
        <v>62.818458791491906</v>
      </c>
      <c r="I8" s="374">
        <f t="shared" si="1"/>
        <v>62.804106596920903</v>
      </c>
      <c r="J8" s="374">
        <f t="shared" si="2"/>
        <v>62.804106596920903</v>
      </c>
    </row>
    <row r="9" spans="1:10" ht="13.5" customHeight="1" x14ac:dyDescent="0.2">
      <c r="A9" s="375">
        <v>4</v>
      </c>
      <c r="B9" s="353" t="s">
        <v>9</v>
      </c>
      <c r="C9" s="373">
        <v>2106065.09</v>
      </c>
      <c r="D9" s="373">
        <f>'CD Ratio_2'!C9+'CD Ratio_2'!D9+'CD Ratio_2'!E9</f>
        <v>2324167.1399999997</v>
      </c>
      <c r="E9" s="373">
        <v>2554000.6300000004</v>
      </c>
      <c r="F9" s="373">
        <f>'CD Ratio_2'!F9+'CD Ratio_2'!G9+'CD Ratio_2'!H9</f>
        <v>2024744.9700000002</v>
      </c>
      <c r="G9" s="373">
        <v>0</v>
      </c>
      <c r="H9" s="374">
        <f t="shared" si="0"/>
        <v>121.26883647266573</v>
      </c>
      <c r="I9" s="374">
        <f t="shared" si="1"/>
        <v>87.117012161182188</v>
      </c>
      <c r="J9" s="374">
        <f t="shared" si="2"/>
        <v>87.117012161182203</v>
      </c>
    </row>
    <row r="10" spans="1:10" ht="13.5" customHeight="1" x14ac:dyDescent="0.2">
      <c r="A10" s="344">
        <v>5</v>
      </c>
      <c r="B10" s="353" t="s">
        <v>10</v>
      </c>
      <c r="C10" s="373">
        <v>4867471.5900000008</v>
      </c>
      <c r="D10" s="373">
        <f>'CD Ratio_2'!C10+'CD Ratio_2'!D10+'CD Ratio_2'!E10</f>
        <v>5128252.5500000007</v>
      </c>
      <c r="E10" s="373">
        <v>2864207.4700000007</v>
      </c>
      <c r="F10" s="373">
        <f>'CD Ratio_2'!F10+'CD Ratio_2'!G10+'CD Ratio_2'!H10</f>
        <v>3393214.040000001</v>
      </c>
      <c r="G10" s="373">
        <v>0</v>
      </c>
      <c r="H10" s="374">
        <f t="shared" si="0"/>
        <v>58.843845660740676</v>
      </c>
      <c r="I10" s="374">
        <f t="shared" si="1"/>
        <v>66.167061916636698</v>
      </c>
      <c r="J10" s="374">
        <f t="shared" si="2"/>
        <v>66.167061916636712</v>
      </c>
    </row>
    <row r="11" spans="1:10" ht="13.5" customHeight="1" x14ac:dyDescent="0.2">
      <c r="A11" s="375">
        <v>6</v>
      </c>
      <c r="B11" s="353" t="s">
        <v>11</v>
      </c>
      <c r="C11" s="373">
        <v>2582067.73</v>
      </c>
      <c r="D11" s="373">
        <f>'CD Ratio_2'!C11+'CD Ratio_2'!D11+'CD Ratio_2'!E11</f>
        <v>2648865.25</v>
      </c>
      <c r="E11" s="373">
        <v>1335707.3900000001</v>
      </c>
      <c r="F11" s="373">
        <f>'CD Ratio_2'!F11+'CD Ratio_2'!G11+'CD Ratio_2'!H11</f>
        <v>1342601.6000000003</v>
      </c>
      <c r="G11" s="373"/>
      <c r="H11" s="374">
        <f t="shared" si="0"/>
        <v>51.730145359122716</v>
      </c>
      <c r="I11" s="374">
        <f t="shared" si="1"/>
        <v>50.68591541226948</v>
      </c>
      <c r="J11" s="374">
        <f t="shared" si="2"/>
        <v>50.685915412269473</v>
      </c>
    </row>
    <row r="12" spans="1:10" ht="13.5" customHeight="1" x14ac:dyDescent="0.2">
      <c r="A12" s="344">
        <v>7</v>
      </c>
      <c r="B12" s="353" t="s">
        <v>12</v>
      </c>
      <c r="C12" s="373">
        <v>366289.53</v>
      </c>
      <c r="D12" s="373">
        <f>'CD Ratio_2'!C12+'CD Ratio_2'!D12+'CD Ratio_2'!E12</f>
        <v>371171.35</v>
      </c>
      <c r="E12" s="373">
        <v>501893.49</v>
      </c>
      <c r="F12" s="373">
        <f>'CD Ratio_2'!F12+'CD Ratio_2'!G12+'CD Ratio_2'!H12</f>
        <v>494826.56000000006</v>
      </c>
      <c r="G12" s="373">
        <v>0</v>
      </c>
      <c r="H12" s="374">
        <f t="shared" si="0"/>
        <v>137.02097627524324</v>
      </c>
      <c r="I12" s="374">
        <f t="shared" si="1"/>
        <v>133.31485848786554</v>
      </c>
      <c r="J12" s="374">
        <f t="shared" si="2"/>
        <v>133.31485848786554</v>
      </c>
    </row>
    <row r="13" spans="1:10" ht="13.5" customHeight="1" x14ac:dyDescent="0.2">
      <c r="A13" s="375">
        <v>8</v>
      </c>
      <c r="B13" s="353" t="s">
        <v>967</v>
      </c>
      <c r="C13" s="373">
        <v>304876.26</v>
      </c>
      <c r="D13" s="373">
        <f>'CD Ratio_2'!C13+'CD Ratio_2'!D13+'CD Ratio_2'!E13</f>
        <v>305364.45</v>
      </c>
      <c r="E13" s="373">
        <v>173377.97</v>
      </c>
      <c r="F13" s="373">
        <f>'CD Ratio_2'!F13+'CD Ratio_2'!G13+'CD Ratio_2'!H13</f>
        <v>183510.44999999998</v>
      </c>
      <c r="G13" s="373">
        <v>0</v>
      </c>
      <c r="H13" s="374">
        <f t="shared" si="0"/>
        <v>56.868307817735634</v>
      </c>
      <c r="I13" s="374">
        <f t="shared" si="1"/>
        <v>60.095551397682335</v>
      </c>
      <c r="J13" s="374">
        <f t="shared" si="2"/>
        <v>60.095551397682343</v>
      </c>
    </row>
    <row r="14" spans="1:10" ht="13.5" customHeight="1" x14ac:dyDescent="0.2">
      <c r="A14" s="344">
        <v>9</v>
      </c>
      <c r="B14" s="353" t="s">
        <v>13</v>
      </c>
      <c r="C14" s="373">
        <v>4161991.8799999994</v>
      </c>
      <c r="D14" s="373">
        <f>'CD Ratio_2'!C14+'CD Ratio_2'!D14+'CD Ratio_2'!E14</f>
        <v>4208843.3900000006</v>
      </c>
      <c r="E14" s="373">
        <v>3759988.9200000009</v>
      </c>
      <c r="F14" s="373">
        <f>'CD Ratio_2'!F14+'CD Ratio_2'!G14+'CD Ratio_2'!H14</f>
        <v>3970240.8100000019</v>
      </c>
      <c r="G14" s="373">
        <v>0</v>
      </c>
      <c r="H14" s="374">
        <f t="shared" si="0"/>
        <v>90.341092159939564</v>
      </c>
      <c r="I14" s="374">
        <f t="shared" si="1"/>
        <v>94.330922823906775</v>
      </c>
      <c r="J14" s="374">
        <f t="shared" si="2"/>
        <v>94.330922823906761</v>
      </c>
    </row>
    <row r="15" spans="1:10" ht="13.5" customHeight="1" x14ac:dyDescent="0.2">
      <c r="A15" s="375">
        <v>10</v>
      </c>
      <c r="B15" s="353" t="s">
        <v>14</v>
      </c>
      <c r="C15" s="373">
        <v>23651036.670000002</v>
      </c>
      <c r="D15" s="373">
        <f>'CD Ratio_2'!C15+'CD Ratio_2'!D15+'CD Ratio_2'!E15</f>
        <v>23852342.190000005</v>
      </c>
      <c r="E15" s="373">
        <v>13009043.449999999</v>
      </c>
      <c r="F15" s="373">
        <f>'CD Ratio_2'!F15+'CD Ratio_2'!G15+'CD Ratio_2'!H15</f>
        <v>13399097.889999997</v>
      </c>
      <c r="G15" s="373">
        <v>2742259.48</v>
      </c>
      <c r="H15" s="374">
        <f t="shared" si="0"/>
        <v>55.004115174795842</v>
      </c>
      <c r="I15" s="374">
        <f t="shared" si="1"/>
        <v>56.175187255268845</v>
      </c>
      <c r="J15" s="374">
        <f t="shared" si="2"/>
        <v>67.672001522631163</v>
      </c>
    </row>
    <row r="16" spans="1:10" ht="13.5" customHeight="1" x14ac:dyDescent="0.2">
      <c r="A16" s="344">
        <v>11</v>
      </c>
      <c r="B16" s="353" t="s">
        <v>15</v>
      </c>
      <c r="C16" s="373">
        <v>1253293.6299999999</v>
      </c>
      <c r="D16" s="373">
        <f>'CD Ratio_2'!C16+'CD Ratio_2'!D16+'CD Ratio_2'!E16</f>
        <v>1301737.5699999994</v>
      </c>
      <c r="E16" s="373">
        <v>1057833.7999999998</v>
      </c>
      <c r="F16" s="373">
        <f>'CD Ratio_2'!F16+'CD Ratio_2'!G16+'CD Ratio_2'!H16</f>
        <v>1022197.88</v>
      </c>
      <c r="G16" s="373">
        <v>0</v>
      </c>
      <c r="H16" s="374">
        <f t="shared" si="0"/>
        <v>84.404306754515289</v>
      </c>
      <c r="I16" s="374">
        <f t="shared" si="1"/>
        <v>78.525649374935114</v>
      </c>
      <c r="J16" s="374">
        <f t="shared" si="2"/>
        <v>78.525649374935114</v>
      </c>
    </row>
    <row r="17" spans="1:10" ht="13.5" customHeight="1" x14ac:dyDescent="0.2">
      <c r="A17" s="375">
        <v>12</v>
      </c>
      <c r="B17" s="353" t="s">
        <v>16</v>
      </c>
      <c r="C17" s="373">
        <v>5218703.5799999991</v>
      </c>
      <c r="D17" s="373">
        <f>'CD Ratio_2'!C17+'CD Ratio_2'!D17+'CD Ratio_2'!E17</f>
        <v>5286452.3000000007</v>
      </c>
      <c r="E17" s="373">
        <v>2377291.4599999995</v>
      </c>
      <c r="F17" s="373">
        <f>'CD Ratio_2'!F17+'CD Ratio_2'!G17+'CD Ratio_2'!H17</f>
        <v>2420327.64</v>
      </c>
      <c r="G17" s="346">
        <v>17414</v>
      </c>
      <c r="H17" s="374">
        <f t="shared" si="0"/>
        <v>45.5532954412406</v>
      </c>
      <c r="I17" s="374">
        <f t="shared" si="1"/>
        <v>45.783589875576851</v>
      </c>
      <c r="J17" s="374">
        <f t="shared" si="2"/>
        <v>46.112997936253009</v>
      </c>
    </row>
    <row r="18" spans="1:10" s="379" customFormat="1" ht="13.5" customHeight="1" x14ac:dyDescent="0.2">
      <c r="A18" s="349"/>
      <c r="B18" s="354" t="s">
        <v>17</v>
      </c>
      <c r="C18" s="376">
        <v>53845990.660000004</v>
      </c>
      <c r="D18" s="377">
        <f>SUM(D6:D17)</f>
        <v>55063545.050000012</v>
      </c>
      <c r="E18" s="376">
        <v>35556597.109999999</v>
      </c>
      <c r="F18" s="377">
        <f>'CD Ratio_2'!F18+'CD Ratio_2'!G18+'CD Ratio_2'!H18</f>
        <v>36229153.289999999</v>
      </c>
      <c r="G18" s="376">
        <f>SUM(G6:G17)</f>
        <v>2759673.48</v>
      </c>
      <c r="H18" s="378">
        <f t="shared" si="0"/>
        <v>66.033880469421007</v>
      </c>
      <c r="I18" s="378">
        <f t="shared" si="1"/>
        <v>65.795170392865927</v>
      </c>
      <c r="J18" s="378">
        <f t="shared" si="2"/>
        <v>70.806968084958029</v>
      </c>
    </row>
    <row r="19" spans="1:10" ht="13.5" customHeight="1" x14ac:dyDescent="0.2">
      <c r="A19" s="375">
        <v>13</v>
      </c>
      <c r="B19" s="353" t="s">
        <v>18</v>
      </c>
      <c r="C19" s="373">
        <v>2659822.1599999997</v>
      </c>
      <c r="D19" s="373">
        <f>'CD Ratio_2'!C19+'CD Ratio_2'!D19+'CD Ratio_2'!E19</f>
        <v>2663539.81</v>
      </c>
      <c r="E19" s="373">
        <v>2725655.67</v>
      </c>
      <c r="F19" s="373">
        <f>'CD Ratio_2'!F19+'CD Ratio_2'!G19+'CD Ratio_2'!H19</f>
        <v>2721991.2</v>
      </c>
      <c r="G19" s="373">
        <v>0</v>
      </c>
      <c r="H19" s="374">
        <f t="shared" si="0"/>
        <v>102.47510946370942</v>
      </c>
      <c r="I19" s="374">
        <f t="shared" si="1"/>
        <v>102.1945003329986</v>
      </c>
      <c r="J19" s="374">
        <f t="shared" si="2"/>
        <v>102.19450033299859</v>
      </c>
    </row>
    <row r="20" spans="1:10" ht="13.5" customHeight="1" x14ac:dyDescent="0.2">
      <c r="A20" s="344">
        <v>14</v>
      </c>
      <c r="B20" s="353" t="s">
        <v>19</v>
      </c>
      <c r="C20" s="373">
        <v>375741.36</v>
      </c>
      <c r="D20" s="373">
        <f>'CD Ratio_2'!C20+'CD Ratio_2'!D20+'CD Ratio_2'!E20</f>
        <v>366503.67999999993</v>
      </c>
      <c r="E20" s="373">
        <v>950437.64000000013</v>
      </c>
      <c r="F20" s="373">
        <f>'CD Ratio_2'!F20+'CD Ratio_2'!G20+'CD Ratio_2'!H20</f>
        <v>930615.37</v>
      </c>
      <c r="G20" s="373">
        <v>0</v>
      </c>
      <c r="H20" s="374">
        <f t="shared" si="0"/>
        <v>252.94996536979593</v>
      </c>
      <c r="I20" s="374">
        <f t="shared" si="1"/>
        <v>253.91706025980426</v>
      </c>
      <c r="J20" s="374">
        <f t="shared" si="2"/>
        <v>253.91706025980426</v>
      </c>
    </row>
    <row r="21" spans="1:10" ht="13.5" customHeight="1" x14ac:dyDescent="0.2">
      <c r="A21" s="375">
        <v>15</v>
      </c>
      <c r="B21" s="353" t="s">
        <v>20</v>
      </c>
      <c r="C21" s="373">
        <v>78145.19</v>
      </c>
      <c r="D21" s="373">
        <f>'CD Ratio_2'!C21+'CD Ratio_2'!D21+'CD Ratio_2'!E21</f>
        <v>45493.9</v>
      </c>
      <c r="E21" s="373">
        <v>15132.8</v>
      </c>
      <c r="F21" s="373">
        <f>'CD Ratio_2'!F21+'CD Ratio_2'!G21+'CD Ratio_2'!H21</f>
        <v>9199.14</v>
      </c>
      <c r="G21" s="373">
        <v>0</v>
      </c>
      <c r="H21" s="374">
        <f t="shared" si="0"/>
        <v>19.364979469625705</v>
      </c>
      <c r="I21" s="374">
        <f t="shared" si="1"/>
        <v>20.220601003651037</v>
      </c>
      <c r="J21" s="374">
        <f t="shared" si="2"/>
        <v>20.220601003651037</v>
      </c>
    </row>
    <row r="22" spans="1:10" s="380" customFormat="1" ht="13.5" customHeight="1" x14ac:dyDescent="0.2">
      <c r="A22" s="344">
        <v>16</v>
      </c>
      <c r="B22" s="353" t="s">
        <v>21</v>
      </c>
      <c r="C22" s="373">
        <v>22919.86</v>
      </c>
      <c r="D22" s="373">
        <f>'CD Ratio_2'!C22+'CD Ratio_2'!D22+'CD Ratio_2'!E22</f>
        <v>28012.81</v>
      </c>
      <c r="E22" s="373">
        <v>22023.530000000002</v>
      </c>
      <c r="F22" s="373">
        <f>'CD Ratio_2'!F22+'CD Ratio_2'!G22+'CD Ratio_2'!H22</f>
        <v>21768.639999999999</v>
      </c>
      <c r="G22" s="373">
        <v>0</v>
      </c>
      <c r="H22" s="374">
        <f t="shared" si="0"/>
        <v>96.089286758296083</v>
      </c>
      <c r="I22" s="374">
        <f t="shared" si="1"/>
        <v>77.709590719388729</v>
      </c>
      <c r="J22" s="374">
        <v>0</v>
      </c>
    </row>
    <row r="23" spans="1:10" ht="13.5" customHeight="1" x14ac:dyDescent="0.2">
      <c r="A23" s="375">
        <v>17</v>
      </c>
      <c r="B23" s="353" t="s">
        <v>22</v>
      </c>
      <c r="C23" s="373">
        <v>135327.44</v>
      </c>
      <c r="D23" s="373">
        <f>'CD Ratio_2'!C23+'CD Ratio_2'!D23+'CD Ratio_2'!E23</f>
        <v>140293.37</v>
      </c>
      <c r="E23" s="373">
        <v>295277.51</v>
      </c>
      <c r="F23" s="373">
        <f>'CD Ratio_2'!F23+'CD Ratio_2'!G23+'CD Ratio_2'!H23</f>
        <v>300071.86</v>
      </c>
      <c r="G23" s="373">
        <v>0</v>
      </c>
      <c r="H23" s="374">
        <f t="shared" si="0"/>
        <v>218.19485390398282</v>
      </c>
      <c r="I23" s="374">
        <f t="shared" si="1"/>
        <v>213.88883879544699</v>
      </c>
      <c r="J23" s="374">
        <f t="shared" si="2"/>
        <v>213.88883879544701</v>
      </c>
    </row>
    <row r="24" spans="1:10" ht="13.5" customHeight="1" x14ac:dyDescent="0.2">
      <c r="A24" s="375">
        <v>18</v>
      </c>
      <c r="B24" s="353" t="s">
        <v>23</v>
      </c>
      <c r="C24" s="357">
        <v>4700.8100000000004</v>
      </c>
      <c r="D24" s="373">
        <f>'CD Ratio_2'!C24+'CD Ratio_2'!D24+'CD Ratio_2'!E24</f>
        <v>4566.46</v>
      </c>
      <c r="E24" s="357">
        <v>1007.26</v>
      </c>
      <c r="F24" s="373">
        <f>'CD Ratio_2'!F24+'CD Ratio_2'!G24+'CD Ratio_2'!H24</f>
        <v>1153.77</v>
      </c>
      <c r="G24" s="373">
        <v>0</v>
      </c>
      <c r="H24" s="374">
        <f t="shared" si="0"/>
        <v>21.427371027546315</v>
      </c>
      <c r="I24" s="374">
        <f t="shared" si="1"/>
        <v>25.266179929310667</v>
      </c>
      <c r="J24" s="374">
        <f t="shared" si="2"/>
        <v>25.26617992931067</v>
      </c>
    </row>
    <row r="25" spans="1:10" ht="13.5" customHeight="1" x14ac:dyDescent="0.2">
      <c r="A25" s="344">
        <v>19</v>
      </c>
      <c r="B25" s="353" t="s">
        <v>24</v>
      </c>
      <c r="C25" s="373">
        <v>170493.01</v>
      </c>
      <c r="D25" s="373">
        <f>'CD Ratio_2'!C25+'CD Ratio_2'!D25+'CD Ratio_2'!E25</f>
        <v>167129.41000000003</v>
      </c>
      <c r="E25" s="373">
        <v>109127.79</v>
      </c>
      <c r="F25" s="373">
        <f>'CD Ratio_2'!F25+'CD Ratio_2'!G25+'CD Ratio_2'!H25</f>
        <v>118406.12</v>
      </c>
      <c r="G25" s="373">
        <v>0</v>
      </c>
      <c r="H25" s="374">
        <f t="shared" si="0"/>
        <v>64.007193022165538</v>
      </c>
      <c r="I25" s="374">
        <f t="shared" si="1"/>
        <v>70.846968226597568</v>
      </c>
      <c r="J25" s="374">
        <f t="shared" si="2"/>
        <v>70.846968226597568</v>
      </c>
    </row>
    <row r="26" spans="1:10" ht="12.75" customHeight="1" x14ac:dyDescent="0.2">
      <c r="A26" s="375">
        <v>20</v>
      </c>
      <c r="B26" s="353" t="s">
        <v>25</v>
      </c>
      <c r="C26" s="373">
        <v>5816468.7100000009</v>
      </c>
      <c r="D26" s="373">
        <f>'CD Ratio_2'!C26+'CD Ratio_2'!D26+'CD Ratio_2'!E26</f>
        <v>5964793.8899999987</v>
      </c>
      <c r="E26" s="373">
        <v>7820505.7599999979</v>
      </c>
      <c r="F26" s="373">
        <f>'CD Ratio_2'!F26+'CD Ratio_2'!G26+'CD Ratio_2'!H26</f>
        <v>7813760.5099999998</v>
      </c>
      <c r="G26" s="373">
        <v>0</v>
      </c>
      <c r="H26" s="374">
        <f t="shared" si="0"/>
        <v>134.45453160531139</v>
      </c>
      <c r="I26" s="374">
        <f t="shared" si="1"/>
        <v>130.99799681427049</v>
      </c>
      <c r="J26" s="374">
        <f t="shared" si="2"/>
        <v>130.99799681427049</v>
      </c>
    </row>
    <row r="27" spans="1:10" ht="13.5" customHeight="1" x14ac:dyDescent="0.2">
      <c r="A27" s="344">
        <v>21</v>
      </c>
      <c r="B27" s="353" t="s">
        <v>26</v>
      </c>
      <c r="C27" s="373">
        <v>4010241.7700000009</v>
      </c>
      <c r="D27" s="373">
        <f>'CD Ratio_2'!C27+'CD Ratio_2'!D27+'CD Ratio_2'!E27</f>
        <v>4151268.2700000009</v>
      </c>
      <c r="E27" s="373">
        <v>4349950.7800000012</v>
      </c>
      <c r="F27" s="373">
        <f>'CD Ratio_2'!F27+'CD Ratio_2'!G27+'CD Ratio_2'!H27</f>
        <v>4522151.1300000036</v>
      </c>
      <c r="G27" s="373">
        <v>0</v>
      </c>
      <c r="H27" s="374">
        <f t="shared" si="0"/>
        <v>108.47103565030196</v>
      </c>
      <c r="I27" s="374">
        <f t="shared" si="1"/>
        <v>108.93420602759558</v>
      </c>
      <c r="J27" s="374">
        <f t="shared" si="2"/>
        <v>108.93420602759558</v>
      </c>
    </row>
    <row r="28" spans="1:10" ht="13.5" customHeight="1" x14ac:dyDescent="0.2">
      <c r="A28" s="375">
        <v>22</v>
      </c>
      <c r="B28" s="353" t="s">
        <v>27</v>
      </c>
      <c r="C28" s="357">
        <v>1162680.67</v>
      </c>
      <c r="D28" s="373">
        <f>'CD Ratio_2'!C28+'CD Ratio_2'!D28+'CD Ratio_2'!E28</f>
        <v>1129735.1600000004</v>
      </c>
      <c r="E28" s="373">
        <v>611304.60000000009</v>
      </c>
      <c r="F28" s="373">
        <f>'CD Ratio_2'!F28+'CD Ratio_2'!G28+'CD Ratio_2'!H28</f>
        <v>628659.81000000006</v>
      </c>
      <c r="G28" s="373">
        <v>0</v>
      </c>
      <c r="H28" s="374">
        <f t="shared" si="0"/>
        <v>52.577170651680326</v>
      </c>
      <c r="I28" s="374">
        <f t="shared" si="1"/>
        <v>55.646653504171709</v>
      </c>
      <c r="J28" s="374">
        <f t="shared" si="2"/>
        <v>55.646653504171709</v>
      </c>
    </row>
    <row r="29" spans="1:10" ht="13.5" customHeight="1" x14ac:dyDescent="0.2">
      <c r="A29" s="344">
        <v>23</v>
      </c>
      <c r="B29" s="353" t="s">
        <v>28</v>
      </c>
      <c r="C29" s="373">
        <v>707170.09000000008</v>
      </c>
      <c r="D29" s="373">
        <f>'CD Ratio_2'!C29+'CD Ratio_2'!D29+'CD Ratio_2'!E29</f>
        <v>749222.38000000012</v>
      </c>
      <c r="E29" s="373">
        <v>1072800.5099999998</v>
      </c>
      <c r="F29" s="373">
        <f>'CD Ratio_2'!F29+'CD Ratio_2'!G29+'CD Ratio_2'!H29</f>
        <v>1094624.77</v>
      </c>
      <c r="G29" s="373">
        <v>0</v>
      </c>
      <c r="H29" s="374">
        <f t="shared" si="0"/>
        <v>151.703320766861</v>
      </c>
      <c r="I29" s="374">
        <f t="shared" si="1"/>
        <v>146.10145121399069</v>
      </c>
      <c r="J29" s="374">
        <f t="shared" si="2"/>
        <v>146.10145121399069</v>
      </c>
    </row>
    <row r="30" spans="1:10" ht="13.5" customHeight="1" x14ac:dyDescent="0.2">
      <c r="A30" s="375">
        <v>24</v>
      </c>
      <c r="B30" s="353" t="s">
        <v>29</v>
      </c>
      <c r="C30" s="373">
        <v>651984.05999999982</v>
      </c>
      <c r="D30" s="373">
        <f>'CD Ratio_2'!C30+'CD Ratio_2'!D30+'CD Ratio_2'!E30</f>
        <v>648065.44999999995</v>
      </c>
      <c r="E30" s="373">
        <v>1026686.4700000001</v>
      </c>
      <c r="F30" s="373">
        <f>'CD Ratio_2'!F30+'CD Ratio_2'!G30+'CD Ratio_2'!H30</f>
        <v>1020949.2200000001</v>
      </c>
      <c r="G30" s="373">
        <v>0</v>
      </c>
      <c r="H30" s="374">
        <f t="shared" si="0"/>
        <v>157.47109983026277</v>
      </c>
      <c r="I30" s="374">
        <f t="shared" si="1"/>
        <v>157.53798015308487</v>
      </c>
      <c r="J30" s="374">
        <f t="shared" si="2"/>
        <v>157.53798015308487</v>
      </c>
    </row>
    <row r="31" spans="1:10" ht="13.5" customHeight="1" x14ac:dyDescent="0.2">
      <c r="A31" s="344">
        <v>25</v>
      </c>
      <c r="B31" s="353" t="s">
        <v>30</v>
      </c>
      <c r="C31" s="373">
        <v>6579.83</v>
      </c>
      <c r="D31" s="373">
        <f>'CD Ratio_2'!C31+'CD Ratio_2'!D31+'CD Ratio_2'!E31</f>
        <v>6861.23</v>
      </c>
      <c r="E31" s="373">
        <v>5422.1900000000005</v>
      </c>
      <c r="F31" s="373">
        <f>'CD Ratio_2'!F31+'CD Ratio_2'!G31+'CD Ratio_2'!H31</f>
        <v>5138.42</v>
      </c>
      <c r="G31" s="373">
        <v>0</v>
      </c>
      <c r="H31" s="374">
        <f t="shared" si="0"/>
        <v>82.406232379863937</v>
      </c>
      <c r="I31" s="374">
        <f t="shared" si="1"/>
        <v>74.890653716607673</v>
      </c>
      <c r="J31" s="374">
        <f t="shared" si="2"/>
        <v>74.890653716607673</v>
      </c>
    </row>
    <row r="32" spans="1:10" ht="13.5" customHeight="1" x14ac:dyDescent="0.2">
      <c r="A32" s="375">
        <v>26</v>
      </c>
      <c r="B32" s="353" t="s">
        <v>31</v>
      </c>
      <c r="C32" s="373">
        <v>37616.870000000003</v>
      </c>
      <c r="D32" s="373">
        <f>'CD Ratio_2'!C32+'CD Ratio_2'!D32+'CD Ratio_2'!E32</f>
        <v>37126.22</v>
      </c>
      <c r="E32" s="373">
        <v>32965.71</v>
      </c>
      <c r="F32" s="373">
        <f>'CD Ratio_2'!F32+'CD Ratio_2'!G32+'CD Ratio_2'!H32</f>
        <v>33945.949999999997</v>
      </c>
      <c r="G32" s="373">
        <v>0</v>
      </c>
      <c r="H32" s="374">
        <f t="shared" si="0"/>
        <v>87.635441226237049</v>
      </c>
      <c r="I32" s="374">
        <f t="shared" si="1"/>
        <v>91.433897660467451</v>
      </c>
      <c r="J32" s="374">
        <f t="shared" si="2"/>
        <v>91.433897660467437</v>
      </c>
    </row>
    <row r="33" spans="1:10" ht="13.5" customHeight="1" x14ac:dyDescent="0.2">
      <c r="A33" s="344">
        <v>27</v>
      </c>
      <c r="B33" s="353" t="s">
        <v>32</v>
      </c>
      <c r="C33" s="373">
        <v>48207.979999999996</v>
      </c>
      <c r="D33" s="373">
        <f>'CD Ratio_2'!C33+'CD Ratio_2'!D33+'CD Ratio_2'!E33</f>
        <v>62936.58</v>
      </c>
      <c r="E33" s="373">
        <v>30206.82</v>
      </c>
      <c r="F33" s="373">
        <f>'CD Ratio_2'!F33+'CD Ratio_2'!G33+'CD Ratio_2'!H33</f>
        <v>33593.72</v>
      </c>
      <c r="G33" s="373">
        <v>0</v>
      </c>
      <c r="H33" s="374">
        <f t="shared" si="0"/>
        <v>62.659377140465132</v>
      </c>
      <c r="I33" s="374">
        <f t="shared" si="1"/>
        <v>53.377098024709959</v>
      </c>
      <c r="J33" s="374">
        <f t="shared" si="2"/>
        <v>53.377098024709952</v>
      </c>
    </row>
    <row r="34" spans="1:10" ht="13.5" customHeight="1" x14ac:dyDescent="0.2">
      <c r="A34" s="375">
        <v>28</v>
      </c>
      <c r="B34" s="353" t="s">
        <v>33</v>
      </c>
      <c r="C34" s="373">
        <v>718260.20000000007</v>
      </c>
      <c r="D34" s="373">
        <f>'CD Ratio_2'!C34+'CD Ratio_2'!D34+'CD Ratio_2'!E34</f>
        <v>726930.30999999982</v>
      </c>
      <c r="E34" s="373">
        <v>1393343.3399999999</v>
      </c>
      <c r="F34" s="373">
        <f>'CD Ratio_2'!F34+'CD Ratio_2'!G34+'CD Ratio_2'!H34</f>
        <v>1394743.0900000003</v>
      </c>
      <c r="G34" s="373">
        <v>0</v>
      </c>
      <c r="H34" s="374">
        <f t="shared" si="0"/>
        <v>193.98866037683834</v>
      </c>
      <c r="I34" s="374">
        <f t="shared" si="1"/>
        <v>191.86751065587023</v>
      </c>
      <c r="J34" s="374">
        <f t="shared" si="2"/>
        <v>191.86751065587026</v>
      </c>
    </row>
    <row r="35" spans="1:10" ht="13.5" customHeight="1" x14ac:dyDescent="0.2">
      <c r="A35" s="344">
        <v>29</v>
      </c>
      <c r="B35" s="353" t="s">
        <v>34</v>
      </c>
      <c r="C35" s="373">
        <v>14735.02</v>
      </c>
      <c r="D35" s="373">
        <f>'CD Ratio_2'!C35+'CD Ratio_2'!D35+'CD Ratio_2'!E35</f>
        <v>10777.81</v>
      </c>
      <c r="E35" s="373">
        <v>28918.840000000004</v>
      </c>
      <c r="F35" s="373">
        <f>'CD Ratio_2'!F35+'CD Ratio_2'!G35+'CD Ratio_2'!H35</f>
        <v>25126.57</v>
      </c>
      <c r="G35" s="373">
        <v>0</v>
      </c>
      <c r="H35" s="374">
        <f t="shared" si="0"/>
        <v>196.25925176891516</v>
      </c>
      <c r="I35" s="374">
        <f t="shared" si="1"/>
        <v>233.13242671748716</v>
      </c>
      <c r="J35" s="374">
        <f t="shared" si="2"/>
        <v>233.13242671748714</v>
      </c>
    </row>
    <row r="36" spans="1:10" ht="13.5" customHeight="1" x14ac:dyDescent="0.2">
      <c r="A36" s="375">
        <v>30</v>
      </c>
      <c r="B36" s="353" t="s">
        <v>35</v>
      </c>
      <c r="C36" s="373">
        <v>95817.260000000009</v>
      </c>
      <c r="D36" s="373">
        <f>'CD Ratio_2'!C36+'CD Ratio_2'!D36+'CD Ratio_2'!E36</f>
        <v>99343.119999999981</v>
      </c>
      <c r="E36" s="373">
        <v>147760.35999999999</v>
      </c>
      <c r="F36" s="373">
        <f>'CD Ratio_2'!F36+'CD Ratio_2'!G36+'CD Ratio_2'!H36</f>
        <v>148144.10999999999</v>
      </c>
      <c r="G36" s="373">
        <v>0</v>
      </c>
      <c r="H36" s="374">
        <f t="shared" si="0"/>
        <v>154.21058794626353</v>
      </c>
      <c r="I36" s="374">
        <f t="shared" si="1"/>
        <v>149.1236735870587</v>
      </c>
      <c r="J36" s="374">
        <f t="shared" si="2"/>
        <v>149.12367358705868</v>
      </c>
    </row>
    <row r="37" spans="1:10" ht="13.5" customHeight="1" x14ac:dyDescent="0.2">
      <c r="A37" s="344">
        <v>31</v>
      </c>
      <c r="B37" s="353" t="s">
        <v>36</v>
      </c>
      <c r="C37" s="373">
        <v>53880.59</v>
      </c>
      <c r="D37" s="373">
        <f>'CD Ratio_2'!C37+'CD Ratio_2'!D37+'CD Ratio_2'!E37</f>
        <v>44325.04</v>
      </c>
      <c r="E37" s="373">
        <v>9879.93</v>
      </c>
      <c r="F37" s="373">
        <f>'CD Ratio_2'!F37+'CD Ratio_2'!G37+'CD Ratio_2'!H37</f>
        <v>27819.26</v>
      </c>
      <c r="G37" s="373">
        <v>0</v>
      </c>
      <c r="H37" s="374">
        <f t="shared" si="0"/>
        <v>18.336714575694142</v>
      </c>
      <c r="I37" s="374">
        <f t="shared" si="1"/>
        <v>62.761951258250413</v>
      </c>
      <c r="J37" s="374">
        <f t="shared" si="2"/>
        <v>62.761951258250413</v>
      </c>
    </row>
    <row r="38" spans="1:10" ht="12.75" customHeight="1" x14ac:dyDescent="0.2">
      <c r="A38" s="344">
        <v>32</v>
      </c>
      <c r="B38" s="353" t="s">
        <v>38</v>
      </c>
      <c r="C38" s="373">
        <v>4620.82</v>
      </c>
      <c r="D38" s="373">
        <f>'CD Ratio_2'!C38+'CD Ratio_2'!D38+'CD Ratio_2'!E38</f>
        <v>4632.2</v>
      </c>
      <c r="E38" s="373">
        <v>6786.2199999999993</v>
      </c>
      <c r="F38" s="373">
        <f>'CD Ratio_2'!F38+'CD Ratio_2'!G38+'CD Ratio_2'!H38</f>
        <v>7846.78</v>
      </c>
      <c r="G38" s="373">
        <v>0</v>
      </c>
      <c r="H38" s="374">
        <f t="shared" si="0"/>
        <v>146.86181240559034</v>
      </c>
      <c r="I38" s="374">
        <f t="shared" si="1"/>
        <v>169.39639911920901</v>
      </c>
      <c r="J38" s="374">
        <f t="shared" si="2"/>
        <v>169.39639911920901</v>
      </c>
    </row>
    <row r="39" spans="1:10" ht="13.5" customHeight="1" x14ac:dyDescent="0.2">
      <c r="A39" s="375">
        <v>33</v>
      </c>
      <c r="B39" s="353" t="s">
        <v>39</v>
      </c>
      <c r="C39" s="373">
        <v>439775.5799999999</v>
      </c>
      <c r="D39" s="373">
        <f>'CD Ratio_2'!C39+'CD Ratio_2'!D39+'CD Ratio_2'!E39</f>
        <v>433833.21000000008</v>
      </c>
      <c r="E39" s="373">
        <v>714549.14999999991</v>
      </c>
      <c r="F39" s="373">
        <f>'CD Ratio_2'!F39+'CD Ratio_2'!G39+'CD Ratio_2'!H39</f>
        <v>704646.72999999986</v>
      </c>
      <c r="G39" s="373">
        <v>0</v>
      </c>
      <c r="H39" s="374">
        <f t="shared" si="0"/>
        <v>162.4804064836888</v>
      </c>
      <c r="I39" s="374">
        <f t="shared" si="1"/>
        <v>162.42341843769861</v>
      </c>
      <c r="J39" s="374">
        <f t="shared" si="2"/>
        <v>162.42341843769861</v>
      </c>
    </row>
    <row r="40" spans="1:10" s="379" customFormat="1" ht="13.5" customHeight="1" x14ac:dyDescent="0.2">
      <c r="A40" s="349"/>
      <c r="B40" s="354" t="s">
        <v>40</v>
      </c>
      <c r="C40" s="376">
        <v>17215189.279999997</v>
      </c>
      <c r="D40" s="377">
        <f>SUM(D19:D39)</f>
        <v>17485390.309999999</v>
      </c>
      <c r="E40" s="376">
        <v>21369742.879999995</v>
      </c>
      <c r="F40" s="377">
        <f>'CD Ratio_2'!F40+'CD Ratio_2'!G40+'CD Ratio_2'!H40</f>
        <v>21564356.170000002</v>
      </c>
      <c r="G40" s="376">
        <f>SUM(G19:G39)</f>
        <v>0</v>
      </c>
      <c r="H40" s="374">
        <f t="shared" si="0"/>
        <v>124.13306953776345</v>
      </c>
      <c r="I40" s="374">
        <f t="shared" si="1"/>
        <v>123.32785135295046</v>
      </c>
      <c r="J40" s="374">
        <f t="shared" si="2"/>
        <v>123.32785135295045</v>
      </c>
    </row>
    <row r="41" spans="1:10" s="379" customFormat="1" ht="13.5" customHeight="1" x14ac:dyDescent="0.2">
      <c r="A41" s="381"/>
      <c r="B41" s="354" t="s">
        <v>41</v>
      </c>
      <c r="C41" s="376">
        <v>71061179.939999998</v>
      </c>
      <c r="D41" s="377">
        <f>D40+D18</f>
        <v>72548935.360000014</v>
      </c>
      <c r="E41" s="376">
        <v>56926339.989999995</v>
      </c>
      <c r="F41" s="373">
        <f>'CD Ratio_2'!F41+'CD Ratio_2'!G41+'CD Ratio_2'!H41</f>
        <v>57793509.460000001</v>
      </c>
      <c r="G41" s="376">
        <f>G40+G18</f>
        <v>2759673.48</v>
      </c>
      <c r="H41" s="374">
        <f t="shared" si="0"/>
        <v>80.108914653634159</v>
      </c>
      <c r="I41" s="374">
        <f t="shared" si="1"/>
        <v>79.661416357412946</v>
      </c>
      <c r="J41" s="378">
        <f t="shared" si="2"/>
        <v>83.465295030898702</v>
      </c>
    </row>
    <row r="42" spans="1:10" ht="13.5" customHeight="1" x14ac:dyDescent="0.2">
      <c r="A42" s="375">
        <v>34</v>
      </c>
      <c r="B42" s="353" t="s">
        <v>43</v>
      </c>
      <c r="C42" s="373">
        <v>3447848.2700000005</v>
      </c>
      <c r="D42" s="373">
        <f>'CD Ratio_2'!C42+'CD Ratio_2'!D42+'CD Ratio_2'!E42</f>
        <v>3493028.120000002</v>
      </c>
      <c r="E42" s="373">
        <v>2445279.1700000009</v>
      </c>
      <c r="F42" s="373">
        <f>'CD Ratio_2'!F42+'CD Ratio_2'!G42+'CD Ratio_2'!H42</f>
        <v>2464443.5599999996</v>
      </c>
      <c r="G42" s="373">
        <v>0</v>
      </c>
      <c r="H42" s="374">
        <f t="shared" si="0"/>
        <v>70.921890364972484</v>
      </c>
      <c r="I42" s="374">
        <f t="shared" si="1"/>
        <v>70.553212723635284</v>
      </c>
      <c r="J42" s="374">
        <f t="shared" si="2"/>
        <v>70.553212723635284</v>
      </c>
    </row>
    <row r="43" spans="1:10" s="379" customFormat="1" ht="13.5" customHeight="1" x14ac:dyDescent="0.2">
      <c r="A43" s="349"/>
      <c r="B43" s="354" t="s">
        <v>44</v>
      </c>
      <c r="C43" s="376">
        <v>3447848.2700000005</v>
      </c>
      <c r="D43" s="377">
        <f>'CD Ratio_2'!C43+'CD Ratio_2'!D43+'CD Ratio_2'!E43</f>
        <v>3493028.120000002</v>
      </c>
      <c r="E43" s="376">
        <v>2445279.1700000009</v>
      </c>
      <c r="F43" s="377">
        <f>'CD Ratio_2'!F43+'CD Ratio_2'!G43+'CD Ratio_2'!H43</f>
        <v>2464443.5599999996</v>
      </c>
      <c r="G43" s="376">
        <f>SUM(G42:G42)</f>
        <v>0</v>
      </c>
      <c r="H43" s="378">
        <f t="shared" si="0"/>
        <v>70.921890364972484</v>
      </c>
      <c r="I43" s="378">
        <f t="shared" si="1"/>
        <v>70.553212723635284</v>
      </c>
      <c r="J43" s="378">
        <f t="shared" si="2"/>
        <v>70.553212723635284</v>
      </c>
    </row>
    <row r="44" spans="1:10" ht="13.5" customHeight="1" x14ac:dyDescent="0.2">
      <c r="A44" s="375">
        <v>35</v>
      </c>
      <c r="B44" s="353" t="s">
        <v>45</v>
      </c>
      <c r="C44" s="373">
        <v>4342048.0500000007</v>
      </c>
      <c r="D44" s="373">
        <f>'CD Ratio_2'!C44+'CD Ratio_2'!D44+'CD Ratio_2'!E44</f>
        <v>4406990.7300000004</v>
      </c>
      <c r="E44" s="373">
        <v>4797729.700000002</v>
      </c>
      <c r="F44" s="373">
        <f>'CD Ratio_2'!F44+'CD Ratio_2'!G44+'CD Ratio_2'!H44</f>
        <v>4803420.8500000015</v>
      </c>
      <c r="G44" s="373">
        <v>0</v>
      </c>
      <c r="H44" s="374">
        <f t="shared" si="0"/>
        <v>110.49462476584067</v>
      </c>
      <c r="I44" s="374">
        <f t="shared" si="1"/>
        <v>108.99548341005929</v>
      </c>
      <c r="J44" s="374">
        <f t="shared" si="2"/>
        <v>108.99548341005929</v>
      </c>
    </row>
    <row r="45" spans="1:10" s="379" customFormat="1" ht="13.5" customHeight="1" x14ac:dyDescent="0.2">
      <c r="A45" s="381"/>
      <c r="B45" s="354" t="s">
        <v>46</v>
      </c>
      <c r="C45" s="376">
        <v>4342048.0500000007</v>
      </c>
      <c r="D45" s="377">
        <f>'CD Ratio_2'!C45+'CD Ratio_2'!D45+'CD Ratio_2'!E45</f>
        <v>4406990.7300000004</v>
      </c>
      <c r="E45" s="376">
        <v>4797729.700000002</v>
      </c>
      <c r="F45" s="377">
        <f>'CD Ratio_2'!F45+'CD Ratio_2'!G45+'CD Ratio_2'!H45</f>
        <v>4803420.8500000015</v>
      </c>
      <c r="G45" s="376">
        <f>G44</f>
        <v>0</v>
      </c>
      <c r="H45" s="378">
        <f t="shared" si="0"/>
        <v>110.49462476584067</v>
      </c>
      <c r="I45" s="378">
        <f t="shared" si="1"/>
        <v>108.99548341005929</v>
      </c>
      <c r="J45" s="378">
        <f t="shared" si="2"/>
        <v>108.99548341005929</v>
      </c>
    </row>
    <row r="46" spans="1:10" ht="13.5" customHeight="1" x14ac:dyDescent="0.2">
      <c r="A46" s="375">
        <v>36</v>
      </c>
      <c r="B46" s="353" t="s">
        <v>47</v>
      </c>
      <c r="C46" s="357">
        <v>568552.54</v>
      </c>
      <c r="D46" s="373">
        <f>'CD Ratio_2'!C46+'CD Ratio_2'!D46+'CD Ratio_2'!E46</f>
        <v>623074.29</v>
      </c>
      <c r="E46" s="357">
        <v>1651973.8399999999</v>
      </c>
      <c r="F46" s="373">
        <f>'CD Ratio_2'!F46+'CD Ratio_2'!G46+'CD Ratio_2'!H46</f>
        <v>1689804.25</v>
      </c>
      <c r="G46" s="373">
        <v>0</v>
      </c>
      <c r="H46" s="374">
        <f t="shared" si="0"/>
        <v>290.55781546591976</v>
      </c>
      <c r="I46" s="374">
        <f t="shared" si="1"/>
        <v>271.20429732383917</v>
      </c>
      <c r="J46" s="374">
        <f t="shared" si="2"/>
        <v>271.20429732383917</v>
      </c>
    </row>
    <row r="47" spans="1:10" ht="13.5" customHeight="1" x14ac:dyDescent="0.2">
      <c r="A47" s="375">
        <v>37</v>
      </c>
      <c r="B47" s="353" t="s">
        <v>48</v>
      </c>
      <c r="C47" s="373">
        <v>150009.18</v>
      </c>
      <c r="D47" s="373">
        <f>'CD Ratio_2'!C47+'CD Ratio_2'!D47+'CD Ratio_2'!E47</f>
        <v>155860.26999999999</v>
      </c>
      <c r="E47" s="373">
        <v>122703.84</v>
      </c>
      <c r="F47" s="373">
        <f>'CD Ratio_2'!F47+'CD Ratio_2'!G47+'CD Ratio_2'!H47</f>
        <v>134422.45000000001</v>
      </c>
      <c r="G47" s="373">
        <v>0</v>
      </c>
      <c r="H47" s="374">
        <f t="shared" si="0"/>
        <v>81.797553989695842</v>
      </c>
      <c r="I47" s="374">
        <f t="shared" si="1"/>
        <v>86.245487705109213</v>
      </c>
      <c r="J47" s="374">
        <f t="shared" si="2"/>
        <v>86.245487705109213</v>
      </c>
    </row>
    <row r="48" spans="1:10" ht="13.5" customHeight="1" x14ac:dyDescent="0.2">
      <c r="A48" s="375">
        <v>38</v>
      </c>
      <c r="B48" s="353" t="s">
        <v>49</v>
      </c>
      <c r="C48" s="373">
        <v>66302.23</v>
      </c>
      <c r="D48" s="373">
        <f>'CD Ratio_2'!C48+'CD Ratio_2'!D48+'CD Ratio_2'!E48</f>
        <v>69566.25</v>
      </c>
      <c r="E48" s="373">
        <v>128388.98999999999</v>
      </c>
      <c r="F48" s="373">
        <f>'CD Ratio_2'!F48+'CD Ratio_2'!G48+'CD Ratio_2'!H48</f>
        <v>127463.03999999999</v>
      </c>
      <c r="G48" s="373">
        <v>0</v>
      </c>
      <c r="H48" s="374">
        <f t="shared" si="0"/>
        <v>193.64203888768145</v>
      </c>
      <c r="I48" s="374">
        <f t="shared" si="1"/>
        <v>183.22540024796504</v>
      </c>
      <c r="J48" s="374">
        <f t="shared" si="2"/>
        <v>183.22540024796507</v>
      </c>
    </row>
    <row r="49" spans="1:10" ht="13.5" customHeight="1" x14ac:dyDescent="0.2">
      <c r="A49" s="375">
        <v>39</v>
      </c>
      <c r="B49" s="353" t="s">
        <v>51</v>
      </c>
      <c r="C49" s="373">
        <v>91129.460000000021</v>
      </c>
      <c r="D49" s="373">
        <f>'CD Ratio_2'!C49+'CD Ratio_2'!D49+'CD Ratio_2'!E49</f>
        <v>94720.860000000015</v>
      </c>
      <c r="E49" s="373">
        <v>267142.01999999996</v>
      </c>
      <c r="F49" s="373">
        <f>'CD Ratio_2'!F49+'CD Ratio_2'!G49+'CD Ratio_2'!H49</f>
        <v>281718.18</v>
      </c>
      <c r="G49" s="373">
        <v>0</v>
      </c>
      <c r="H49" s="374">
        <f t="shared" si="0"/>
        <v>293.14561942976496</v>
      </c>
      <c r="I49" s="374">
        <f t="shared" si="1"/>
        <v>297.41936464681589</v>
      </c>
      <c r="J49" s="374">
        <f t="shared" si="2"/>
        <v>297.41936464681589</v>
      </c>
    </row>
    <row r="50" spans="1:10" ht="13.5" customHeight="1" x14ac:dyDescent="0.2">
      <c r="A50" s="375">
        <v>40</v>
      </c>
      <c r="B50" s="353" t="s">
        <v>1007</v>
      </c>
      <c r="C50" s="373">
        <v>19881.489999999998</v>
      </c>
      <c r="D50" s="373">
        <f>'CD Ratio_2'!C50+'CD Ratio_2'!D50+'CD Ratio_2'!E50</f>
        <v>24053.17</v>
      </c>
      <c r="E50" s="373">
        <v>49038.28</v>
      </c>
      <c r="F50" s="373">
        <f>'CD Ratio_2'!F50+'CD Ratio_2'!G50+'CD Ratio_2'!H50</f>
        <v>51508.52</v>
      </c>
      <c r="G50" s="373">
        <v>0</v>
      </c>
      <c r="H50" s="374">
        <f t="shared" si="0"/>
        <v>246.65294200786764</v>
      </c>
      <c r="I50" s="374">
        <f t="shared" si="1"/>
        <v>214.14441422897687</v>
      </c>
      <c r="J50" s="374">
        <f t="shared" si="2"/>
        <v>214.1444142289769</v>
      </c>
    </row>
    <row r="51" spans="1:10" ht="13.5" customHeight="1" x14ac:dyDescent="0.2">
      <c r="A51" s="375">
        <v>41</v>
      </c>
      <c r="B51" s="353" t="s">
        <v>52</v>
      </c>
      <c r="C51" s="357">
        <v>16639.13</v>
      </c>
      <c r="D51" s="373">
        <f>'CD Ratio_2'!C51+'CD Ratio_2'!D51+'CD Ratio_2'!E51</f>
        <v>18051.449999999997</v>
      </c>
      <c r="E51" s="357">
        <v>81265.170000000013</v>
      </c>
      <c r="F51" s="373">
        <f>'CD Ratio_2'!F51+'CD Ratio_2'!G51+'CD Ratio_2'!H51</f>
        <v>85686.87000000001</v>
      </c>
      <c r="G51" s="373">
        <v>0</v>
      </c>
      <c r="H51" s="374">
        <f t="shared" si="0"/>
        <v>488.39795109479888</v>
      </c>
      <c r="I51" s="374">
        <f t="shared" si="1"/>
        <v>474.68136908669402</v>
      </c>
      <c r="J51" s="374">
        <f t="shared" si="2"/>
        <v>474.68136908669402</v>
      </c>
    </row>
    <row r="52" spans="1:10" ht="13.5" customHeight="1" x14ac:dyDescent="0.2">
      <c r="A52" s="375">
        <v>42</v>
      </c>
      <c r="B52" s="353" t="s">
        <v>53</v>
      </c>
      <c r="C52" s="373">
        <v>43225.42</v>
      </c>
      <c r="D52" s="373">
        <f>'CD Ratio_2'!C52+'CD Ratio_2'!D52+'CD Ratio_2'!E52</f>
        <v>45400.66</v>
      </c>
      <c r="E52" s="373">
        <v>78778.200000000012</v>
      </c>
      <c r="F52" s="373">
        <f>'CD Ratio_2'!F52+'CD Ratio_2'!G52+'CD Ratio_2'!H52</f>
        <v>85952.11</v>
      </c>
      <c r="G52" s="373">
        <v>0</v>
      </c>
      <c r="H52" s="374">
        <f t="shared" si="0"/>
        <v>182.24970399362229</v>
      </c>
      <c r="I52" s="374">
        <f t="shared" si="1"/>
        <v>189.31907597819063</v>
      </c>
      <c r="J52" s="374">
        <f t="shared" si="2"/>
        <v>189.3190759781906</v>
      </c>
    </row>
    <row r="53" spans="1:10" ht="13.5" customHeight="1" x14ac:dyDescent="0.2">
      <c r="A53" s="375">
        <v>43</v>
      </c>
      <c r="B53" s="353" t="s">
        <v>54</v>
      </c>
      <c r="C53" s="357">
        <v>49891.240000000013</v>
      </c>
      <c r="D53" s="373">
        <f>'CD Ratio_2'!C53+'CD Ratio_2'!D53+'CD Ratio_2'!E53</f>
        <v>48631.76</v>
      </c>
      <c r="E53" s="373">
        <v>45481.719999999994</v>
      </c>
      <c r="F53" s="373">
        <f>'CD Ratio_2'!F53+'CD Ratio_2'!G53+'CD Ratio_2'!H53</f>
        <v>46643.909999999989</v>
      </c>
      <c r="G53" s="373">
        <v>0</v>
      </c>
      <c r="H53" s="374">
        <f t="shared" si="0"/>
        <v>91.16173500598498</v>
      </c>
      <c r="I53" s="374">
        <f t="shared" si="1"/>
        <v>95.912444871417335</v>
      </c>
      <c r="J53" s="374">
        <f t="shared" si="2"/>
        <v>95.912444871417335</v>
      </c>
    </row>
    <row r="54" spans="1:10" s="379" customFormat="1" ht="13.5" customHeight="1" x14ac:dyDescent="0.2">
      <c r="A54" s="382"/>
      <c r="B54" s="383" t="s">
        <v>55</v>
      </c>
      <c r="C54" s="384">
        <v>1005630.69</v>
      </c>
      <c r="D54" s="377">
        <f>'CD Ratio_2'!C54+'CD Ratio_2'!D54+'CD Ratio_2'!E54</f>
        <v>1079358.71</v>
      </c>
      <c r="E54" s="384">
        <v>2424772.0599999996</v>
      </c>
      <c r="F54" s="377">
        <f>'CD Ratio_2'!F54+'CD Ratio_2'!G54+'CD Ratio_2'!H54</f>
        <v>2503199.3299999996</v>
      </c>
      <c r="G54" s="384">
        <f>SUM(G46:G53)</f>
        <v>0</v>
      </c>
      <c r="H54" s="385">
        <f t="shared" si="0"/>
        <v>241.11953663625755</v>
      </c>
      <c r="I54" s="378">
        <f t="shared" si="1"/>
        <v>231.9154241132681</v>
      </c>
      <c r="J54" s="385">
        <f t="shared" si="2"/>
        <v>231.91542411326813</v>
      </c>
    </row>
    <row r="55" spans="1:10" s="379" customFormat="1" ht="21.75" customHeight="1" x14ac:dyDescent="0.2">
      <c r="A55" s="386">
        <v>44</v>
      </c>
      <c r="B55" s="387" t="s">
        <v>56</v>
      </c>
      <c r="C55" s="388">
        <v>181042</v>
      </c>
      <c r="D55" s="373">
        <f>'CD Ratio_2'!C55+'CD Ratio_2'!D55+'CD Ratio_2'!E55</f>
        <v>208400.25</v>
      </c>
      <c r="E55" s="389">
        <v>0</v>
      </c>
      <c r="F55" s="373">
        <f>'CD Ratio_2'!F55+'CD Ratio_2'!G55+'CD Ratio_2'!H55</f>
        <v>0</v>
      </c>
      <c r="G55" s="389">
        <v>0</v>
      </c>
      <c r="H55" s="390">
        <f t="shared" si="0"/>
        <v>0</v>
      </c>
      <c r="I55" s="374">
        <f t="shared" si="1"/>
        <v>0</v>
      </c>
      <c r="J55" s="390">
        <f t="shared" si="2"/>
        <v>0</v>
      </c>
    </row>
    <row r="56" spans="1:10" s="379" customFormat="1" ht="23.25" customHeight="1" x14ac:dyDescent="0.2">
      <c r="A56" s="386"/>
      <c r="B56" s="391" t="s">
        <v>57</v>
      </c>
      <c r="C56" s="389">
        <v>181042</v>
      </c>
      <c r="D56" s="377">
        <f>'CD Ratio_2'!C56+'CD Ratio_2'!D56+'CD Ratio_2'!E56</f>
        <v>208400.25</v>
      </c>
      <c r="E56" s="389">
        <v>0</v>
      </c>
      <c r="F56" s="377">
        <f>'CD Ratio_2'!F56+'CD Ratio_2'!G56+'CD Ratio_2'!H56</f>
        <v>0</v>
      </c>
      <c r="G56" s="389">
        <f>G55</f>
        <v>0</v>
      </c>
      <c r="H56" s="392">
        <f t="shared" si="0"/>
        <v>0</v>
      </c>
      <c r="I56" s="378">
        <f t="shared" si="1"/>
        <v>0</v>
      </c>
      <c r="J56" s="389">
        <f>J55</f>
        <v>0</v>
      </c>
    </row>
    <row r="57" spans="1:10" s="379" customFormat="1" ht="13.5" customHeight="1" x14ac:dyDescent="0.2">
      <c r="A57" s="393"/>
      <c r="B57" s="394" t="s">
        <v>5</v>
      </c>
      <c r="C57" s="395">
        <v>80037748.950000003</v>
      </c>
      <c r="D57" s="377">
        <f>D56+D54+D45+D43+D41</f>
        <v>81736713.170000017</v>
      </c>
      <c r="E57" s="395">
        <v>66594120.920000002</v>
      </c>
      <c r="F57" s="377">
        <f>'CD Ratio_2'!F57+'CD Ratio_2'!G57+'CD Ratio_2'!H57</f>
        <v>67564573.200000003</v>
      </c>
      <c r="G57" s="395">
        <f>G56+G54+G45+G43+G41</f>
        <v>2759673.48</v>
      </c>
      <c r="H57" s="396">
        <f t="shared" si="0"/>
        <v>83.203390642085267</v>
      </c>
      <c r="I57" s="378">
        <f t="shared" si="1"/>
        <v>82.661230895688092</v>
      </c>
      <c r="J57" s="397">
        <f>(F57+G57)*100/D57</f>
        <v>86.037527021347429</v>
      </c>
    </row>
    <row r="58" spans="1:10" ht="18" customHeight="1" x14ac:dyDescent="0.2">
      <c r="A58" s="398"/>
      <c r="B58" s="399"/>
      <c r="C58" s="370"/>
      <c r="D58" s="370"/>
      <c r="E58" s="315" t="s">
        <v>1033</v>
      </c>
      <c r="F58" s="371"/>
      <c r="G58" s="400"/>
      <c r="H58" s="399"/>
      <c r="I58" s="399"/>
      <c r="J58" s="371"/>
    </row>
    <row r="59" spans="1:10" ht="18" customHeight="1" x14ac:dyDescent="0.2">
      <c r="A59" s="398"/>
      <c r="B59" s="399"/>
      <c r="C59" s="370"/>
      <c r="D59" s="370"/>
      <c r="E59" s="370"/>
      <c r="F59" s="371"/>
      <c r="G59" s="371"/>
      <c r="H59" s="399"/>
      <c r="I59" s="399"/>
      <c r="J59" s="399"/>
    </row>
    <row r="60" spans="1:10" ht="18" customHeight="1" x14ac:dyDescent="0.2">
      <c r="A60" s="398"/>
      <c r="B60" s="399"/>
      <c r="C60" s="370"/>
      <c r="D60" s="370"/>
      <c r="E60" s="370"/>
      <c r="F60" s="371"/>
      <c r="G60" s="371"/>
      <c r="H60" s="399"/>
      <c r="I60" s="399"/>
      <c r="J60" s="399"/>
    </row>
    <row r="61" spans="1:10" ht="18" customHeight="1" x14ac:dyDescent="0.2">
      <c r="A61" s="398"/>
      <c r="B61" s="399"/>
      <c r="C61" s="370"/>
      <c r="D61" s="370"/>
      <c r="E61" s="370"/>
      <c r="F61" s="371"/>
      <c r="G61" s="371"/>
      <c r="H61" s="399"/>
      <c r="I61" s="399"/>
      <c r="J61" s="399"/>
    </row>
    <row r="62" spans="1:10" ht="18" customHeight="1" x14ac:dyDescent="0.2">
      <c r="A62" s="398"/>
      <c r="B62" s="399"/>
      <c r="C62" s="370"/>
      <c r="D62" s="370"/>
      <c r="E62" s="370"/>
      <c r="F62" s="371"/>
      <c r="G62" s="371"/>
      <c r="H62" s="399"/>
      <c r="I62" s="399"/>
      <c r="J62" s="399"/>
    </row>
    <row r="63" spans="1:10" ht="18" customHeight="1" x14ac:dyDescent="0.2">
      <c r="A63" s="398"/>
      <c r="B63" s="399"/>
      <c r="C63" s="370"/>
      <c r="D63" s="370"/>
      <c r="E63" s="370"/>
      <c r="F63" s="371"/>
      <c r="G63" s="371"/>
      <c r="H63" s="399"/>
      <c r="I63" s="399"/>
      <c r="J63" s="399"/>
    </row>
    <row r="64" spans="1:10" ht="18" customHeight="1" x14ac:dyDescent="0.2">
      <c r="A64" s="398"/>
      <c r="B64" s="399"/>
      <c r="C64" s="370"/>
      <c r="D64" s="370"/>
      <c r="E64" s="370"/>
      <c r="F64" s="371"/>
      <c r="G64" s="371"/>
      <c r="H64" s="399"/>
      <c r="I64" s="399"/>
      <c r="J64" s="399"/>
    </row>
    <row r="65" spans="1:10" ht="18" customHeight="1" x14ac:dyDescent="0.2">
      <c r="A65" s="398"/>
      <c r="B65" s="399"/>
      <c r="C65" s="370"/>
      <c r="D65" s="370"/>
      <c r="E65" s="370"/>
      <c r="F65" s="371"/>
      <c r="G65" s="371"/>
      <c r="H65" s="399"/>
      <c r="I65" s="399"/>
      <c r="J65" s="399"/>
    </row>
    <row r="66" spans="1:10" ht="18" customHeight="1" x14ac:dyDescent="0.2">
      <c r="A66" s="398"/>
      <c r="B66" s="399"/>
      <c r="C66" s="370"/>
      <c r="D66" s="370"/>
      <c r="E66" s="370"/>
      <c r="F66" s="371"/>
      <c r="G66" s="371"/>
      <c r="H66" s="399"/>
      <c r="I66" s="399"/>
      <c r="J66" s="399"/>
    </row>
    <row r="67" spans="1:10" ht="18" customHeight="1" x14ac:dyDescent="0.2">
      <c r="A67" s="398"/>
      <c r="B67" s="399"/>
      <c r="C67" s="370"/>
      <c r="D67" s="370"/>
      <c r="E67" s="370"/>
      <c r="F67" s="371"/>
      <c r="G67" s="371"/>
      <c r="H67" s="399"/>
      <c r="I67" s="399"/>
      <c r="J67" s="399"/>
    </row>
    <row r="68" spans="1:10" ht="18" customHeight="1" x14ac:dyDescent="0.2">
      <c r="A68" s="398"/>
      <c r="B68" s="399"/>
      <c r="C68" s="370"/>
      <c r="D68" s="370"/>
      <c r="E68" s="370"/>
      <c r="F68" s="371"/>
      <c r="G68" s="371"/>
      <c r="H68" s="399"/>
      <c r="I68" s="399"/>
      <c r="J68" s="399"/>
    </row>
    <row r="69" spans="1:10" ht="18" customHeight="1" x14ac:dyDescent="0.2">
      <c r="A69" s="398"/>
      <c r="B69" s="399"/>
      <c r="C69" s="370"/>
      <c r="D69" s="370"/>
      <c r="E69" s="370"/>
      <c r="F69" s="371"/>
      <c r="G69" s="371"/>
      <c r="H69" s="399"/>
      <c r="I69" s="399"/>
      <c r="J69" s="399"/>
    </row>
    <row r="70" spans="1:10" ht="18" customHeight="1" x14ac:dyDescent="0.2">
      <c r="A70" s="398"/>
      <c r="B70" s="399"/>
      <c r="C70" s="370"/>
      <c r="D70" s="370"/>
      <c r="E70" s="370"/>
      <c r="F70" s="371"/>
      <c r="G70" s="371"/>
      <c r="H70" s="399"/>
      <c r="I70" s="399"/>
      <c r="J70" s="399"/>
    </row>
    <row r="71" spans="1:10" ht="18" customHeight="1" x14ac:dyDescent="0.2">
      <c r="A71" s="398"/>
      <c r="B71" s="399"/>
      <c r="C71" s="370"/>
      <c r="D71" s="370"/>
      <c r="E71" s="370"/>
      <c r="F71" s="371"/>
      <c r="G71" s="371"/>
      <c r="H71" s="399"/>
      <c r="I71" s="399"/>
      <c r="J71" s="399"/>
    </row>
    <row r="72" spans="1:10" ht="18" customHeight="1" x14ac:dyDescent="0.2">
      <c r="A72" s="398"/>
      <c r="B72" s="399"/>
      <c r="C72" s="370"/>
      <c r="D72" s="370"/>
      <c r="E72" s="370"/>
      <c r="F72" s="371"/>
      <c r="G72" s="371"/>
      <c r="H72" s="399"/>
      <c r="I72" s="399"/>
      <c r="J72" s="399"/>
    </row>
    <row r="73" spans="1:10" ht="18" customHeight="1" x14ac:dyDescent="0.2">
      <c r="A73" s="398"/>
      <c r="B73" s="399"/>
      <c r="C73" s="370"/>
      <c r="D73" s="370"/>
      <c r="E73" s="370"/>
      <c r="F73" s="371"/>
      <c r="G73" s="371"/>
      <c r="H73" s="399"/>
      <c r="I73" s="399"/>
      <c r="J73" s="399"/>
    </row>
    <row r="74" spans="1:10" ht="18" customHeight="1" x14ac:dyDescent="0.2">
      <c r="A74" s="398"/>
      <c r="B74" s="399"/>
      <c r="C74" s="370"/>
      <c r="D74" s="370"/>
      <c r="E74" s="370"/>
      <c r="F74" s="371"/>
      <c r="G74" s="371"/>
      <c r="H74" s="399"/>
      <c r="I74" s="399"/>
      <c r="J74" s="399"/>
    </row>
    <row r="75" spans="1:10" ht="18" customHeight="1" x14ac:dyDescent="0.2">
      <c r="A75" s="398"/>
      <c r="B75" s="399"/>
      <c r="C75" s="370"/>
      <c r="D75" s="370"/>
      <c r="E75" s="370"/>
      <c r="F75" s="371"/>
      <c r="G75" s="371"/>
      <c r="H75" s="399"/>
      <c r="I75" s="399"/>
      <c r="J75" s="399"/>
    </row>
    <row r="76" spans="1:10" ht="18" customHeight="1" x14ac:dyDescent="0.2">
      <c r="A76" s="398"/>
      <c r="B76" s="399"/>
      <c r="C76" s="370"/>
      <c r="D76" s="370"/>
      <c r="E76" s="370"/>
      <c r="F76" s="371"/>
      <c r="G76" s="371"/>
      <c r="H76" s="399"/>
      <c r="I76" s="399"/>
      <c r="J76" s="399"/>
    </row>
    <row r="77" spans="1:10" ht="18" customHeight="1" x14ac:dyDescent="0.2">
      <c r="A77" s="398"/>
      <c r="B77" s="399"/>
      <c r="C77" s="370"/>
      <c r="D77" s="370"/>
      <c r="E77" s="370"/>
      <c r="F77" s="371"/>
      <c r="G77" s="371"/>
      <c r="H77" s="399"/>
      <c r="I77" s="399"/>
      <c r="J77" s="399"/>
    </row>
    <row r="78" spans="1:10" ht="18" customHeight="1" x14ac:dyDescent="0.2">
      <c r="A78" s="398"/>
      <c r="B78" s="399"/>
      <c r="C78" s="370"/>
      <c r="D78" s="370"/>
      <c r="E78" s="370"/>
      <c r="F78" s="371"/>
      <c r="G78" s="371"/>
      <c r="H78" s="399"/>
      <c r="I78" s="399"/>
      <c r="J78" s="399"/>
    </row>
    <row r="79" spans="1:10" ht="18" customHeight="1" x14ac:dyDescent="0.2">
      <c r="A79" s="398"/>
      <c r="B79" s="399"/>
      <c r="C79" s="370"/>
      <c r="D79" s="370"/>
      <c r="E79" s="370"/>
      <c r="F79" s="371"/>
      <c r="G79" s="371"/>
      <c r="H79" s="399"/>
      <c r="I79" s="399"/>
      <c r="J79" s="399"/>
    </row>
    <row r="80" spans="1:10" ht="18" customHeight="1" x14ac:dyDescent="0.2">
      <c r="A80" s="398"/>
      <c r="B80" s="399"/>
      <c r="C80" s="370"/>
      <c r="D80" s="370"/>
      <c r="E80" s="370"/>
      <c r="F80" s="371"/>
      <c r="G80" s="371"/>
      <c r="H80" s="399"/>
      <c r="I80" s="399"/>
      <c r="J80" s="399"/>
    </row>
    <row r="81" spans="1:10" ht="18" customHeight="1" x14ac:dyDescent="0.2">
      <c r="A81" s="398"/>
      <c r="B81" s="399"/>
      <c r="C81" s="370"/>
      <c r="D81" s="370"/>
      <c r="E81" s="370"/>
      <c r="F81" s="371"/>
      <c r="G81" s="371"/>
      <c r="H81" s="399"/>
      <c r="I81" s="399"/>
      <c r="J81" s="399"/>
    </row>
    <row r="82" spans="1:10" ht="18" customHeight="1" x14ac:dyDescent="0.2">
      <c r="A82" s="398"/>
      <c r="B82" s="399"/>
      <c r="C82" s="370"/>
      <c r="D82" s="370"/>
      <c r="E82" s="370"/>
      <c r="F82" s="371"/>
      <c r="G82" s="371"/>
      <c r="H82" s="399"/>
      <c r="I82" s="399"/>
      <c r="J82" s="399"/>
    </row>
    <row r="83" spans="1:10" ht="18" customHeight="1" x14ac:dyDescent="0.2">
      <c r="A83" s="398"/>
      <c r="B83" s="399"/>
      <c r="C83" s="370"/>
      <c r="D83" s="370"/>
      <c r="E83" s="370"/>
      <c r="F83" s="371"/>
      <c r="G83" s="371"/>
      <c r="H83" s="399"/>
      <c r="I83" s="399"/>
      <c r="J83" s="399"/>
    </row>
    <row r="84" spans="1:10" ht="18" customHeight="1" x14ac:dyDescent="0.2">
      <c r="A84" s="398"/>
      <c r="B84" s="399"/>
      <c r="C84" s="370"/>
      <c r="D84" s="370"/>
      <c r="E84" s="370"/>
      <c r="F84" s="371"/>
      <c r="G84" s="371"/>
      <c r="H84" s="399"/>
      <c r="I84" s="399"/>
      <c r="J84" s="399"/>
    </row>
  </sheetData>
  <mergeCells count="8">
    <mergeCell ref="A1:J1"/>
    <mergeCell ref="A2:J2"/>
    <mergeCell ref="A4:A5"/>
    <mergeCell ref="E4:G4"/>
    <mergeCell ref="B4:B5"/>
    <mergeCell ref="C4:D4"/>
    <mergeCell ref="H3:J3"/>
    <mergeCell ref="H4:J4"/>
  </mergeCells>
  <printOptions horizontalCentered="1"/>
  <pageMargins left="0.39370078740157483" right="0.23622047244094491" top="0.31496062992125984" bottom="0" header="0" footer="0"/>
  <pageSetup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86"/>
  <sheetViews>
    <sheetView view="pageBreakPreview" zoomScale="130" zoomScaleNormal="100" zoomScaleSheetLayoutView="130" workbookViewId="0">
      <pane xSplit="2" ySplit="4" topLeftCell="C25" activePane="bottomRight" state="frozen"/>
      <selection pane="topRight" activeCell="C1" sqref="C1"/>
      <selection pane="bottomLeft" activeCell="A4" sqref="A4"/>
      <selection pane="bottomRight" activeCell="E65" sqref="E65"/>
    </sheetView>
  </sheetViews>
  <sheetFormatPr defaultColWidth="14.28515625" defaultRowHeight="15" customHeight="1" x14ac:dyDescent="0.2"/>
  <cols>
    <col min="1" max="1" width="5" style="99" customWidth="1"/>
    <col min="2" max="2" width="20.42578125" style="99" customWidth="1"/>
    <col min="3" max="3" width="12.7109375" style="99" customWidth="1"/>
    <col min="4" max="4" width="13" style="99" customWidth="1"/>
    <col min="5" max="5" width="14.28515625" style="99" customWidth="1"/>
    <col min="6" max="16384" width="14.28515625" style="99"/>
  </cols>
  <sheetData>
    <row r="1" spans="1:5" ht="5.45" customHeight="1" x14ac:dyDescent="0.2"/>
    <row r="2" spans="1:5" ht="13.5" customHeight="1" x14ac:dyDescent="0.2">
      <c r="A2" s="470" t="s">
        <v>1075</v>
      </c>
      <c r="B2" s="471"/>
      <c r="C2" s="471"/>
      <c r="D2" s="471"/>
      <c r="E2" s="472"/>
    </row>
    <row r="3" spans="1:5" ht="11.1" customHeight="1" x14ac:dyDescent="0.2">
      <c r="A3" s="473" t="s">
        <v>69</v>
      </c>
      <c r="B3" s="474"/>
      <c r="C3" s="474"/>
      <c r="D3" s="474"/>
      <c r="E3" s="474"/>
    </row>
    <row r="4" spans="1:5" ht="19.5" customHeight="1" x14ac:dyDescent="0.2">
      <c r="A4" s="276" t="s">
        <v>0</v>
      </c>
      <c r="B4" s="277" t="s">
        <v>70</v>
      </c>
      <c r="C4" s="278" t="s">
        <v>71</v>
      </c>
      <c r="D4" s="278" t="s">
        <v>1019</v>
      </c>
      <c r="E4" s="279" t="s">
        <v>1077</v>
      </c>
    </row>
    <row r="5" spans="1:5" ht="13.5" customHeight="1" x14ac:dyDescent="0.2">
      <c r="A5" s="274">
        <v>1</v>
      </c>
      <c r="B5" s="275" t="s">
        <v>1001</v>
      </c>
      <c r="C5" s="180">
        <v>201644</v>
      </c>
      <c r="D5" s="180">
        <v>446917</v>
      </c>
      <c r="E5" s="280">
        <v>221.64</v>
      </c>
    </row>
    <row r="6" spans="1:5" ht="13.5" customHeight="1" x14ac:dyDescent="0.2">
      <c r="A6" s="274">
        <v>2</v>
      </c>
      <c r="B6" s="275" t="s">
        <v>968</v>
      </c>
      <c r="C6" s="180">
        <v>216364</v>
      </c>
      <c r="D6" s="180">
        <v>151899</v>
      </c>
      <c r="E6" s="280">
        <v>70.2</v>
      </c>
    </row>
    <row r="7" spans="1:5" ht="13.5" customHeight="1" x14ac:dyDescent="0.2">
      <c r="A7" s="274">
        <v>3</v>
      </c>
      <c r="B7" s="275" t="s">
        <v>969</v>
      </c>
      <c r="C7" s="180">
        <v>581363</v>
      </c>
      <c r="D7" s="180">
        <v>183908</v>
      </c>
      <c r="E7" s="280">
        <v>31.63</v>
      </c>
    </row>
    <row r="8" spans="1:5" ht="13.5" customHeight="1" x14ac:dyDescent="0.2">
      <c r="A8" s="274">
        <v>4</v>
      </c>
      <c r="B8" s="275" t="s">
        <v>970</v>
      </c>
      <c r="C8" s="180">
        <v>370446</v>
      </c>
      <c r="D8" s="180">
        <v>443415</v>
      </c>
      <c r="E8" s="280">
        <v>119.7</v>
      </c>
    </row>
    <row r="9" spans="1:5" ht="13.5" customHeight="1" x14ac:dyDescent="0.2">
      <c r="A9" s="274">
        <v>5</v>
      </c>
      <c r="B9" s="275" t="s">
        <v>971</v>
      </c>
      <c r="C9" s="180">
        <v>860905</v>
      </c>
      <c r="D9" s="180">
        <v>622341</v>
      </c>
      <c r="E9" s="280">
        <v>72.290000000000006</v>
      </c>
    </row>
    <row r="10" spans="1:5" ht="13.5" customHeight="1" x14ac:dyDescent="0.2">
      <c r="A10" s="274">
        <v>6</v>
      </c>
      <c r="B10" s="275" t="s">
        <v>870</v>
      </c>
      <c r="C10" s="180">
        <v>567386</v>
      </c>
      <c r="D10" s="180">
        <v>673916</v>
      </c>
      <c r="E10" s="280">
        <v>118.78</v>
      </c>
    </row>
    <row r="11" spans="1:5" ht="13.5" customHeight="1" x14ac:dyDescent="0.2">
      <c r="A11" s="274">
        <v>7</v>
      </c>
      <c r="B11" s="275" t="s">
        <v>972</v>
      </c>
      <c r="C11" s="180">
        <v>1164175</v>
      </c>
      <c r="D11" s="180">
        <v>793491</v>
      </c>
      <c r="E11" s="280">
        <v>68.16</v>
      </c>
    </row>
    <row r="12" spans="1:5" ht="13.5" customHeight="1" x14ac:dyDescent="0.2">
      <c r="A12" s="274">
        <v>8</v>
      </c>
      <c r="B12" s="275" t="s">
        <v>973</v>
      </c>
      <c r="C12" s="180">
        <v>705978</v>
      </c>
      <c r="D12" s="180">
        <v>424579</v>
      </c>
      <c r="E12" s="280">
        <v>60.14</v>
      </c>
    </row>
    <row r="13" spans="1:5" ht="13.5" customHeight="1" x14ac:dyDescent="0.2">
      <c r="A13" s="274">
        <v>9</v>
      </c>
      <c r="B13" s="275" t="s">
        <v>871</v>
      </c>
      <c r="C13" s="180">
        <v>16933354</v>
      </c>
      <c r="D13" s="180">
        <v>12542490</v>
      </c>
      <c r="E13" s="280">
        <v>74.069999999999993</v>
      </c>
    </row>
    <row r="14" spans="1:5" ht="15.75" customHeight="1" x14ac:dyDescent="0.2">
      <c r="A14" s="274">
        <v>10</v>
      </c>
      <c r="B14" s="275" t="s">
        <v>974</v>
      </c>
      <c r="C14" s="180">
        <v>487382</v>
      </c>
      <c r="D14" s="180">
        <v>417317</v>
      </c>
      <c r="E14" s="280">
        <v>85.62</v>
      </c>
    </row>
    <row r="15" spans="1:5" ht="13.5" customHeight="1" x14ac:dyDescent="0.2">
      <c r="A15" s="274">
        <v>11</v>
      </c>
      <c r="B15" s="275" t="s">
        <v>872</v>
      </c>
      <c r="C15" s="180">
        <v>1212862</v>
      </c>
      <c r="D15" s="180">
        <v>612679</v>
      </c>
      <c r="E15" s="280">
        <v>50.52</v>
      </c>
    </row>
    <row r="16" spans="1:5" ht="13.5" customHeight="1" x14ac:dyDescent="0.2">
      <c r="A16" s="274">
        <v>12</v>
      </c>
      <c r="B16" s="275" t="s">
        <v>975</v>
      </c>
      <c r="C16" s="180">
        <v>1353020</v>
      </c>
      <c r="D16" s="180">
        <v>1115240</v>
      </c>
      <c r="E16" s="280">
        <v>82.43</v>
      </c>
    </row>
    <row r="17" spans="1:5" ht="13.5" customHeight="1" x14ac:dyDescent="0.2">
      <c r="A17" s="274">
        <v>13</v>
      </c>
      <c r="B17" s="275" t="s">
        <v>976</v>
      </c>
      <c r="C17" s="180">
        <v>641527</v>
      </c>
      <c r="D17" s="180">
        <v>424764</v>
      </c>
      <c r="E17" s="280">
        <v>66.209999999999994</v>
      </c>
    </row>
    <row r="18" spans="1:5" ht="13.5" customHeight="1" x14ac:dyDescent="0.2">
      <c r="A18" s="274">
        <v>14</v>
      </c>
      <c r="B18" s="275" t="s">
        <v>977</v>
      </c>
      <c r="C18" s="180">
        <v>436288</v>
      </c>
      <c r="D18" s="180">
        <v>331871</v>
      </c>
      <c r="E18" s="280">
        <v>76.069999999999993</v>
      </c>
    </row>
    <row r="19" spans="1:5" ht="13.5" customHeight="1" x14ac:dyDescent="0.2">
      <c r="A19" s="274">
        <v>15</v>
      </c>
      <c r="B19" s="275" t="s">
        <v>873</v>
      </c>
      <c r="C19" s="180">
        <v>1125135</v>
      </c>
      <c r="D19" s="180">
        <v>1483208</v>
      </c>
      <c r="E19" s="280">
        <v>131.82</v>
      </c>
    </row>
    <row r="20" spans="1:5" ht="13.5" customHeight="1" x14ac:dyDescent="0.2">
      <c r="A20" s="274">
        <v>16</v>
      </c>
      <c r="B20" s="275" t="s">
        <v>874</v>
      </c>
      <c r="C20" s="180">
        <v>1459636</v>
      </c>
      <c r="D20" s="180">
        <v>1738601</v>
      </c>
      <c r="E20" s="280">
        <v>119.11</v>
      </c>
    </row>
    <row r="21" spans="1:5" ht="13.5" customHeight="1" x14ac:dyDescent="0.2">
      <c r="A21" s="274">
        <v>17</v>
      </c>
      <c r="B21" s="275" t="s">
        <v>978</v>
      </c>
      <c r="C21" s="180">
        <v>249061</v>
      </c>
      <c r="D21" s="180">
        <v>125173</v>
      </c>
      <c r="E21" s="280">
        <v>50.26</v>
      </c>
    </row>
    <row r="22" spans="1:5" ht="13.5" customHeight="1" x14ac:dyDescent="0.2">
      <c r="A22" s="274">
        <v>18</v>
      </c>
      <c r="B22" s="275" t="s">
        <v>1002</v>
      </c>
      <c r="C22" s="180">
        <v>787072</v>
      </c>
      <c r="D22" s="180">
        <v>818019</v>
      </c>
      <c r="E22" s="280">
        <v>103.93</v>
      </c>
    </row>
    <row r="23" spans="1:5" ht="13.5" customHeight="1" x14ac:dyDescent="0.2">
      <c r="A23" s="274">
        <v>19</v>
      </c>
      <c r="B23" s="275" t="s">
        <v>979</v>
      </c>
      <c r="C23" s="180">
        <v>660016</v>
      </c>
      <c r="D23" s="180">
        <v>801814</v>
      </c>
      <c r="E23" s="280">
        <v>121.48</v>
      </c>
    </row>
    <row r="24" spans="1:5" ht="13.5" customHeight="1" x14ac:dyDescent="0.2">
      <c r="A24" s="274">
        <v>20</v>
      </c>
      <c r="B24" s="275" t="s">
        <v>875</v>
      </c>
      <c r="C24" s="180">
        <v>4053323</v>
      </c>
      <c r="D24" s="180">
        <v>2807268</v>
      </c>
      <c r="E24" s="280">
        <v>69.260000000000005</v>
      </c>
    </row>
    <row r="25" spans="1:5" ht="13.5" customHeight="1" x14ac:dyDescent="0.2">
      <c r="A25" s="274">
        <v>21</v>
      </c>
      <c r="B25" s="275" t="s">
        <v>980</v>
      </c>
      <c r="C25" s="180">
        <v>424352</v>
      </c>
      <c r="D25" s="180">
        <v>578291</v>
      </c>
      <c r="E25" s="280">
        <v>136.28</v>
      </c>
    </row>
    <row r="26" spans="1:5" ht="13.5" customHeight="1" x14ac:dyDescent="0.2">
      <c r="A26" s="274">
        <v>22</v>
      </c>
      <c r="B26" s="275" t="s">
        <v>981</v>
      </c>
      <c r="C26" s="180">
        <v>1387817</v>
      </c>
      <c r="D26" s="180">
        <v>1338150</v>
      </c>
      <c r="E26" s="280">
        <v>96.42</v>
      </c>
    </row>
    <row r="27" spans="1:5" ht="13.5" customHeight="1" x14ac:dyDescent="0.2">
      <c r="A27" s="274">
        <v>23</v>
      </c>
      <c r="B27" s="275" t="s">
        <v>876</v>
      </c>
      <c r="C27" s="180">
        <v>12671509</v>
      </c>
      <c r="D27" s="180">
        <v>13097499</v>
      </c>
      <c r="E27" s="280">
        <v>103.36</v>
      </c>
    </row>
    <row r="28" spans="1:5" ht="13.5" customHeight="1" x14ac:dyDescent="0.2">
      <c r="A28" s="274">
        <v>24</v>
      </c>
      <c r="B28" s="275" t="s">
        <v>877</v>
      </c>
      <c r="C28" s="180">
        <v>5513275</v>
      </c>
      <c r="D28" s="180">
        <v>3718503</v>
      </c>
      <c r="E28" s="280">
        <v>67.45</v>
      </c>
    </row>
    <row r="29" spans="1:5" ht="13.5" customHeight="1" x14ac:dyDescent="0.2">
      <c r="A29" s="274">
        <v>25</v>
      </c>
      <c r="B29" s="275" t="s">
        <v>982</v>
      </c>
      <c r="C29" s="180">
        <v>358707</v>
      </c>
      <c r="D29" s="180">
        <v>411038</v>
      </c>
      <c r="E29" s="280">
        <v>114.59</v>
      </c>
    </row>
    <row r="30" spans="1:5" ht="13.5" customHeight="1" x14ac:dyDescent="0.2">
      <c r="A30" s="274">
        <v>26</v>
      </c>
      <c r="B30" s="275" t="s">
        <v>878</v>
      </c>
      <c r="C30" s="180">
        <v>981975</v>
      </c>
      <c r="D30" s="180">
        <v>693247</v>
      </c>
      <c r="E30" s="280">
        <v>70.599999999999994</v>
      </c>
    </row>
    <row r="31" spans="1:5" ht="13.5" customHeight="1" x14ac:dyDescent="0.2">
      <c r="A31" s="274">
        <v>27</v>
      </c>
      <c r="B31" s="275" t="s">
        <v>983</v>
      </c>
      <c r="C31" s="180">
        <v>1142808</v>
      </c>
      <c r="D31" s="180">
        <v>1445820</v>
      </c>
      <c r="E31" s="280">
        <v>126.51</v>
      </c>
    </row>
    <row r="32" spans="1:5" ht="13.5" customHeight="1" x14ac:dyDescent="0.2">
      <c r="A32" s="274">
        <v>28</v>
      </c>
      <c r="B32" s="275" t="s">
        <v>1020</v>
      </c>
      <c r="C32" s="180">
        <v>425839</v>
      </c>
      <c r="D32" s="180">
        <v>216908</v>
      </c>
      <c r="E32" s="280">
        <v>50.94</v>
      </c>
    </row>
    <row r="33" spans="1:5" ht="13.5" customHeight="1" x14ac:dyDescent="0.2">
      <c r="A33" s="274">
        <v>29</v>
      </c>
      <c r="B33" s="275" t="s">
        <v>984</v>
      </c>
      <c r="C33" s="180">
        <v>606517</v>
      </c>
      <c r="D33" s="180">
        <v>313437</v>
      </c>
      <c r="E33" s="280">
        <v>51.68</v>
      </c>
    </row>
    <row r="34" spans="1:5" ht="13.5" customHeight="1" x14ac:dyDescent="0.2">
      <c r="A34" s="274">
        <v>30</v>
      </c>
      <c r="B34" s="275" t="s">
        <v>879</v>
      </c>
      <c r="C34" s="180">
        <v>830613</v>
      </c>
      <c r="D34" s="180">
        <v>1059534</v>
      </c>
      <c r="E34" s="280">
        <v>127.56</v>
      </c>
    </row>
    <row r="35" spans="1:5" ht="13.5" customHeight="1" x14ac:dyDescent="0.2">
      <c r="A35" s="274">
        <v>31</v>
      </c>
      <c r="B35" s="275" t="s">
        <v>1021</v>
      </c>
      <c r="C35" s="180">
        <v>270259</v>
      </c>
      <c r="D35" s="180">
        <v>67642</v>
      </c>
      <c r="E35" s="280">
        <v>25.03</v>
      </c>
    </row>
    <row r="36" spans="1:5" ht="13.5" customHeight="1" x14ac:dyDescent="0.2">
      <c r="A36" s="274">
        <v>32</v>
      </c>
      <c r="B36" s="275" t="s">
        <v>985</v>
      </c>
      <c r="C36" s="180">
        <v>791396</v>
      </c>
      <c r="D36" s="180">
        <v>701816</v>
      </c>
      <c r="E36" s="280">
        <v>88.68</v>
      </c>
    </row>
    <row r="37" spans="1:5" ht="13.5" customHeight="1" x14ac:dyDescent="0.2">
      <c r="A37" s="274">
        <v>33</v>
      </c>
      <c r="B37" s="275" t="s">
        <v>1003</v>
      </c>
      <c r="C37" s="180">
        <v>794634</v>
      </c>
      <c r="D37" s="180">
        <v>804727</v>
      </c>
      <c r="E37" s="280">
        <v>101.27</v>
      </c>
    </row>
    <row r="38" spans="1:5" ht="13.5" customHeight="1" x14ac:dyDescent="0.2">
      <c r="A38" s="274">
        <v>34</v>
      </c>
      <c r="B38" s="275" t="s">
        <v>986</v>
      </c>
      <c r="C38" s="180">
        <v>658205</v>
      </c>
      <c r="D38" s="180">
        <v>690758</v>
      </c>
      <c r="E38" s="280">
        <v>104.95</v>
      </c>
    </row>
    <row r="39" spans="1:5" ht="13.5" customHeight="1" x14ac:dyDescent="0.2">
      <c r="A39" s="274">
        <v>35</v>
      </c>
      <c r="B39" s="275" t="s">
        <v>1004</v>
      </c>
      <c r="C39" s="180">
        <v>231671</v>
      </c>
      <c r="D39" s="180">
        <v>78491</v>
      </c>
      <c r="E39" s="280">
        <v>33.880000000000003</v>
      </c>
    </row>
    <row r="40" spans="1:5" ht="13.5" customHeight="1" x14ac:dyDescent="0.2">
      <c r="A40" s="274">
        <v>36</v>
      </c>
      <c r="B40" s="275" t="s">
        <v>1022</v>
      </c>
      <c r="C40" s="180">
        <v>289901</v>
      </c>
      <c r="D40" s="180">
        <v>211328</v>
      </c>
      <c r="E40" s="280">
        <v>72.900000000000006</v>
      </c>
    </row>
    <row r="41" spans="1:5" ht="13.5" customHeight="1" x14ac:dyDescent="0.2">
      <c r="A41" s="274">
        <v>37</v>
      </c>
      <c r="B41" s="275" t="s">
        <v>987</v>
      </c>
      <c r="C41" s="180">
        <v>517987</v>
      </c>
      <c r="D41" s="180">
        <v>217746</v>
      </c>
      <c r="E41" s="280">
        <v>42.04</v>
      </c>
    </row>
    <row r="42" spans="1:5" ht="13.5" customHeight="1" x14ac:dyDescent="0.2">
      <c r="A42" s="274">
        <v>38</v>
      </c>
      <c r="B42" s="275" t="s">
        <v>880</v>
      </c>
      <c r="C42" s="180">
        <v>775473</v>
      </c>
      <c r="D42" s="180">
        <v>1053474</v>
      </c>
      <c r="E42" s="280">
        <v>135.85</v>
      </c>
    </row>
    <row r="43" spans="1:5" ht="13.5" customHeight="1" x14ac:dyDescent="0.2">
      <c r="A43" s="274">
        <v>39</v>
      </c>
      <c r="B43" s="275" t="s">
        <v>988</v>
      </c>
      <c r="C43" s="180">
        <v>626409</v>
      </c>
      <c r="D43" s="180">
        <v>1020388</v>
      </c>
      <c r="E43" s="280">
        <v>162.88999999999999</v>
      </c>
    </row>
    <row r="44" spans="1:5" ht="13.5" customHeight="1" x14ac:dyDescent="0.2">
      <c r="A44" s="274">
        <v>40</v>
      </c>
      <c r="B44" s="275" t="s">
        <v>881</v>
      </c>
      <c r="C44" s="180">
        <v>1075410</v>
      </c>
      <c r="D44" s="180">
        <v>1462905</v>
      </c>
      <c r="E44" s="280">
        <v>136.03</v>
      </c>
    </row>
    <row r="45" spans="1:5" ht="13.5" customHeight="1" x14ac:dyDescent="0.2">
      <c r="A45" s="274">
        <v>41</v>
      </c>
      <c r="B45" s="275" t="s">
        <v>882</v>
      </c>
      <c r="C45" s="180">
        <v>1834471</v>
      </c>
      <c r="D45" s="180">
        <v>935068</v>
      </c>
      <c r="E45" s="280">
        <v>50.97</v>
      </c>
    </row>
    <row r="46" spans="1:5" ht="13.5" customHeight="1" x14ac:dyDescent="0.2">
      <c r="A46" s="274">
        <v>42</v>
      </c>
      <c r="B46" s="275" t="s">
        <v>989</v>
      </c>
      <c r="C46" s="180">
        <v>1940970</v>
      </c>
      <c r="D46" s="180">
        <v>1218130</v>
      </c>
      <c r="E46" s="280">
        <v>62.76</v>
      </c>
    </row>
    <row r="47" spans="1:5" ht="13.5" customHeight="1" x14ac:dyDescent="0.2">
      <c r="A47" s="274">
        <v>43</v>
      </c>
      <c r="B47" s="275" t="s">
        <v>990</v>
      </c>
      <c r="C47" s="180">
        <v>1530789</v>
      </c>
      <c r="D47" s="180">
        <v>784446</v>
      </c>
      <c r="E47" s="280">
        <v>51.24</v>
      </c>
    </row>
    <row r="48" spans="1:5" ht="13.5" customHeight="1" x14ac:dyDescent="0.2">
      <c r="A48" s="274">
        <v>44</v>
      </c>
      <c r="B48" s="275" t="s">
        <v>991</v>
      </c>
      <c r="C48" s="180">
        <v>950538</v>
      </c>
      <c r="D48" s="180">
        <v>1119477</v>
      </c>
      <c r="E48" s="280">
        <v>117.77</v>
      </c>
    </row>
    <row r="49" spans="1:5" ht="13.5" customHeight="1" x14ac:dyDescent="0.2">
      <c r="A49" s="274">
        <v>45</v>
      </c>
      <c r="B49" s="275" t="s">
        <v>883</v>
      </c>
      <c r="C49" s="180">
        <v>745211</v>
      </c>
      <c r="D49" s="180">
        <v>602818</v>
      </c>
      <c r="E49" s="280">
        <v>80.89</v>
      </c>
    </row>
    <row r="50" spans="1:5" ht="13.5" customHeight="1" x14ac:dyDescent="0.2">
      <c r="A50" s="274">
        <v>46</v>
      </c>
      <c r="B50" s="275" t="s">
        <v>884</v>
      </c>
      <c r="C50" s="180">
        <v>794916</v>
      </c>
      <c r="D50" s="180">
        <v>368768</v>
      </c>
      <c r="E50" s="280">
        <v>46.39</v>
      </c>
    </row>
    <row r="51" spans="1:5" ht="13.5" customHeight="1" x14ac:dyDescent="0.2">
      <c r="A51" s="274">
        <v>47</v>
      </c>
      <c r="B51" s="275" t="s">
        <v>992</v>
      </c>
      <c r="C51" s="180">
        <v>481688</v>
      </c>
      <c r="D51" s="180">
        <v>845406</v>
      </c>
      <c r="E51" s="280">
        <v>175.51</v>
      </c>
    </row>
    <row r="52" spans="1:5" ht="13.5" customHeight="1" x14ac:dyDescent="0.2">
      <c r="A52" s="274">
        <v>48</v>
      </c>
      <c r="B52" s="275" t="s">
        <v>1005</v>
      </c>
      <c r="C52" s="180">
        <v>222470</v>
      </c>
      <c r="D52" s="180">
        <v>233862</v>
      </c>
      <c r="E52" s="280">
        <v>105.12</v>
      </c>
    </row>
    <row r="53" spans="1:5" ht="13.5" customHeight="1" x14ac:dyDescent="0.2">
      <c r="A53" s="274">
        <v>49</v>
      </c>
      <c r="B53" s="275" t="s">
        <v>993</v>
      </c>
      <c r="C53" s="180">
        <v>760994</v>
      </c>
      <c r="D53" s="180">
        <v>586134</v>
      </c>
      <c r="E53" s="280">
        <v>77.02</v>
      </c>
    </row>
    <row r="54" spans="1:5" ht="13.5" customHeight="1" x14ac:dyDescent="0.2">
      <c r="A54" s="274">
        <v>50</v>
      </c>
      <c r="B54" s="275" t="s">
        <v>885</v>
      </c>
      <c r="C54" s="180">
        <v>625503</v>
      </c>
      <c r="D54" s="180">
        <v>251098</v>
      </c>
      <c r="E54" s="280">
        <v>40.14</v>
      </c>
    </row>
    <row r="55" spans="1:5" ht="13.5" customHeight="1" x14ac:dyDescent="0.2">
      <c r="A55" s="274">
        <v>51</v>
      </c>
      <c r="B55" s="275" t="s">
        <v>886</v>
      </c>
      <c r="C55" s="180">
        <v>3082822</v>
      </c>
      <c r="D55" s="180">
        <v>355974</v>
      </c>
      <c r="E55" s="280">
        <v>11.55</v>
      </c>
    </row>
    <row r="56" spans="1:5" ht="13.5" customHeight="1" x14ac:dyDescent="0.2">
      <c r="A56" s="274">
        <v>52</v>
      </c>
      <c r="B56" s="275" t="s">
        <v>994</v>
      </c>
      <c r="C56" s="180">
        <v>525640</v>
      </c>
      <c r="D56" s="180">
        <v>257542</v>
      </c>
      <c r="E56" s="280">
        <v>49</v>
      </c>
    </row>
    <row r="57" spans="1:5" ht="13.5" customHeight="1" x14ac:dyDescent="0.2">
      <c r="A57" s="274">
        <v>53</v>
      </c>
      <c r="B57" s="275" t="s">
        <v>887</v>
      </c>
      <c r="C57" s="180">
        <v>2437322</v>
      </c>
      <c r="D57" s="180">
        <v>2646278</v>
      </c>
      <c r="E57" s="280">
        <v>108.57</v>
      </c>
    </row>
    <row r="58" spans="1:5" ht="13.5" customHeight="1" x14ac:dyDescent="0.2">
      <c r="A58" s="274">
        <v>54</v>
      </c>
      <c r="B58" s="275" t="s">
        <v>1006</v>
      </c>
      <c r="C58" s="180">
        <v>403681</v>
      </c>
      <c r="D58" s="180">
        <v>144549</v>
      </c>
      <c r="E58" s="280">
        <v>35.81</v>
      </c>
    </row>
    <row r="59" spans="1:5" ht="13.5" customHeight="1" x14ac:dyDescent="0.2">
      <c r="A59" s="274">
        <v>55</v>
      </c>
      <c r="B59" s="275" t="s">
        <v>995</v>
      </c>
      <c r="C59" s="180">
        <v>958005</v>
      </c>
      <c r="D59" s="180">
        <v>1071918</v>
      </c>
      <c r="E59" s="280">
        <v>111.89</v>
      </c>
    </row>
    <row r="60" spans="1:5" ht="13.5" customHeight="1" x14ac:dyDescent="0.2">
      <c r="A60" s="274"/>
      <c r="B60" s="277" t="s">
        <v>264</v>
      </c>
      <c r="C60" s="265">
        <f>SUM(C5:C59)</f>
        <v>81736714</v>
      </c>
      <c r="D60" s="265">
        <f>SUM(D5:D59)</f>
        <v>67562080</v>
      </c>
      <c r="E60" s="281">
        <f>D60/C60*100</f>
        <v>82.658179774635911</v>
      </c>
    </row>
    <row r="61" spans="1:5" ht="13.5" customHeight="1" x14ac:dyDescent="0.2">
      <c r="A61" s="245"/>
      <c r="B61" s="244"/>
      <c r="D61" s="315" t="s">
        <v>1079</v>
      </c>
      <c r="E61" s="117"/>
    </row>
    <row r="62" spans="1:5" ht="13.5" customHeight="1" x14ac:dyDescent="0.2">
      <c r="A62" s="245"/>
      <c r="B62" s="244"/>
      <c r="C62" s="117"/>
      <c r="D62" s="117"/>
      <c r="E62" s="244"/>
    </row>
    <row r="63" spans="1:5" ht="13.5" customHeight="1" x14ac:dyDescent="0.2">
      <c r="A63" s="245"/>
      <c r="B63" s="244"/>
      <c r="C63" s="117"/>
      <c r="D63" s="117"/>
      <c r="E63" s="244"/>
    </row>
    <row r="64" spans="1:5" ht="13.5" customHeight="1" x14ac:dyDescent="0.2">
      <c r="A64" s="245"/>
      <c r="B64" s="244"/>
      <c r="C64" s="117"/>
      <c r="D64" s="117"/>
      <c r="E64" s="244"/>
    </row>
    <row r="65" spans="1:5" ht="13.5" customHeight="1" x14ac:dyDescent="0.2">
      <c r="A65" s="245"/>
      <c r="B65" s="244"/>
      <c r="C65" s="117"/>
      <c r="D65" s="117"/>
      <c r="E65" s="244"/>
    </row>
    <row r="66" spans="1:5" ht="13.5" customHeight="1" x14ac:dyDescent="0.2">
      <c r="A66" s="245"/>
      <c r="B66" s="244"/>
      <c r="C66" s="117"/>
      <c r="D66" s="117"/>
      <c r="E66" s="244"/>
    </row>
    <row r="67" spans="1:5" ht="13.5" customHeight="1" x14ac:dyDescent="0.2">
      <c r="A67" s="245"/>
      <c r="B67" s="244"/>
      <c r="C67" s="117"/>
      <c r="D67" s="117"/>
      <c r="E67" s="244"/>
    </row>
    <row r="68" spans="1:5" ht="13.5" customHeight="1" x14ac:dyDescent="0.2">
      <c r="A68" s="245"/>
      <c r="B68" s="244"/>
      <c r="C68" s="117"/>
      <c r="D68" s="117"/>
      <c r="E68" s="244"/>
    </row>
    <row r="69" spans="1:5" ht="13.5" customHeight="1" x14ac:dyDescent="0.2">
      <c r="A69" s="245"/>
      <c r="B69" s="244"/>
      <c r="C69" s="117"/>
      <c r="D69" s="117"/>
      <c r="E69" s="244"/>
    </row>
    <row r="70" spans="1:5" ht="13.5" customHeight="1" x14ac:dyDescent="0.2">
      <c r="A70" s="245"/>
      <c r="B70" s="244"/>
      <c r="C70" s="117"/>
      <c r="D70" s="117"/>
      <c r="E70" s="244"/>
    </row>
    <row r="71" spans="1:5" ht="13.5" customHeight="1" x14ac:dyDescent="0.2">
      <c r="A71" s="245"/>
      <c r="B71" s="244"/>
      <c r="C71" s="117"/>
      <c r="D71" s="117"/>
      <c r="E71" s="244"/>
    </row>
    <row r="72" spans="1:5" ht="13.5" customHeight="1" x14ac:dyDescent="0.2">
      <c r="A72" s="245"/>
      <c r="B72" s="244"/>
      <c r="C72" s="117"/>
      <c r="D72" s="117"/>
      <c r="E72" s="244"/>
    </row>
    <row r="73" spans="1:5" ht="13.5" customHeight="1" x14ac:dyDescent="0.2">
      <c r="A73" s="245"/>
      <c r="B73" s="244"/>
      <c r="C73" s="117"/>
      <c r="D73" s="117"/>
      <c r="E73" s="244"/>
    </row>
    <row r="74" spans="1:5" ht="13.5" customHeight="1" x14ac:dyDescent="0.2">
      <c r="A74" s="245"/>
      <c r="B74" s="244"/>
      <c r="C74" s="117"/>
      <c r="D74" s="117"/>
      <c r="E74" s="244"/>
    </row>
    <row r="75" spans="1:5" ht="13.5" customHeight="1" x14ac:dyDescent="0.2">
      <c r="A75" s="245"/>
      <c r="B75" s="244"/>
      <c r="C75" s="117"/>
      <c r="D75" s="117"/>
      <c r="E75" s="244"/>
    </row>
    <row r="76" spans="1:5" ht="13.5" customHeight="1" x14ac:dyDescent="0.2">
      <c r="A76" s="245"/>
      <c r="B76" s="244"/>
      <c r="C76" s="117"/>
      <c r="D76" s="117"/>
      <c r="E76" s="244"/>
    </row>
    <row r="77" spans="1:5" ht="13.5" customHeight="1" x14ac:dyDescent="0.2">
      <c r="A77" s="245"/>
      <c r="B77" s="244"/>
      <c r="C77" s="117"/>
      <c r="D77" s="117"/>
      <c r="E77" s="244"/>
    </row>
    <row r="78" spans="1:5" ht="13.5" customHeight="1" x14ac:dyDescent="0.2">
      <c r="A78" s="245"/>
      <c r="B78" s="244"/>
      <c r="C78" s="117"/>
      <c r="D78" s="117"/>
      <c r="E78" s="244"/>
    </row>
    <row r="79" spans="1:5" ht="13.5" customHeight="1" x14ac:dyDescent="0.2">
      <c r="A79" s="245"/>
      <c r="B79" s="244"/>
      <c r="C79" s="117"/>
      <c r="D79" s="117"/>
      <c r="E79" s="244"/>
    </row>
    <row r="80" spans="1:5" ht="13.5" customHeight="1" x14ac:dyDescent="0.2">
      <c r="A80" s="245"/>
      <c r="B80" s="244"/>
      <c r="C80" s="117"/>
      <c r="D80" s="117"/>
      <c r="E80" s="244"/>
    </row>
    <row r="81" spans="1:5" ht="13.5" customHeight="1" x14ac:dyDescent="0.2">
      <c r="A81" s="245"/>
      <c r="B81" s="244"/>
      <c r="C81" s="117"/>
      <c r="D81" s="117"/>
      <c r="E81" s="244"/>
    </row>
    <row r="82" spans="1:5" ht="13.5" customHeight="1" x14ac:dyDescent="0.2">
      <c r="A82" s="245"/>
      <c r="B82" s="244"/>
      <c r="C82" s="117"/>
      <c r="D82" s="117"/>
      <c r="E82" s="244"/>
    </row>
    <row r="83" spans="1:5" ht="13.5" customHeight="1" x14ac:dyDescent="0.2">
      <c r="A83" s="245"/>
      <c r="B83" s="244"/>
      <c r="C83" s="117"/>
      <c r="D83" s="117"/>
      <c r="E83" s="244"/>
    </row>
    <row r="84" spans="1:5" ht="13.5" customHeight="1" x14ac:dyDescent="0.2">
      <c r="A84" s="245"/>
      <c r="B84" s="244"/>
      <c r="C84" s="117"/>
      <c r="D84" s="117"/>
      <c r="E84" s="244"/>
    </row>
    <row r="85" spans="1:5" ht="13.5" customHeight="1" x14ac:dyDescent="0.2">
      <c r="A85" s="245"/>
      <c r="B85" s="244"/>
      <c r="C85" s="117"/>
      <c r="D85" s="117"/>
      <c r="E85" s="244"/>
    </row>
    <row r="86" spans="1:5" ht="13.5" customHeight="1" x14ac:dyDescent="0.2">
      <c r="A86" s="245"/>
      <c r="B86" s="244"/>
      <c r="C86" s="117"/>
      <c r="D86" s="117"/>
      <c r="E86" s="244"/>
    </row>
  </sheetData>
  <sortState xmlns:xlrd2="http://schemas.microsoft.com/office/spreadsheetml/2017/richdata2" ref="B5:E59">
    <sortCondition ref="B5:B59"/>
  </sortState>
  <mergeCells count="2">
    <mergeCell ref="A2:E2"/>
    <mergeCell ref="A3:E3"/>
  </mergeCells>
  <printOptions horizontalCentered="1"/>
  <pageMargins left="0.7" right="0.7" top="0.75" bottom="0.75" header="0.3" footer="0.3"/>
  <pageSetup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P89"/>
  <sheetViews>
    <sheetView view="pageBreakPreview" zoomScale="85" zoomScaleNormal="10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ColWidth="14.28515625" defaultRowHeight="15" customHeight="1" x14ac:dyDescent="0.2"/>
  <cols>
    <col min="1" max="1" width="4.42578125" style="83" customWidth="1"/>
    <col min="2" max="2" width="36" style="83" customWidth="1"/>
    <col min="3" max="3" width="12.28515625" style="83" customWidth="1"/>
    <col min="4" max="4" width="12.85546875" style="83" customWidth="1"/>
    <col min="5" max="6" width="10.42578125" style="83" customWidth="1"/>
    <col min="7" max="8" width="9" style="83" customWidth="1"/>
    <col min="9" max="9" width="9.5703125" style="83" customWidth="1"/>
    <col min="10" max="10" width="10.85546875" style="83" customWidth="1"/>
    <col min="11" max="11" width="11.42578125" style="83" customWidth="1"/>
    <col min="12" max="12" width="10.42578125" style="83" customWidth="1"/>
    <col min="13" max="13" width="9" style="83" customWidth="1"/>
    <col min="14" max="16384" width="14.28515625" style="83"/>
  </cols>
  <sheetData>
    <row r="1" spans="1:15" ht="15" customHeight="1" x14ac:dyDescent="0.2">
      <c r="A1" s="477" t="s">
        <v>1051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</row>
    <row r="2" spans="1:15" ht="15" customHeight="1" x14ac:dyDescent="0.2">
      <c r="A2" s="85"/>
      <c r="B2" s="86" t="s">
        <v>73</v>
      </c>
      <c r="C2" s="118"/>
      <c r="D2" s="118"/>
      <c r="E2" s="118"/>
      <c r="F2" s="118"/>
      <c r="G2" s="118"/>
      <c r="H2" s="118" t="s">
        <v>74</v>
      </c>
      <c r="I2" s="118"/>
      <c r="J2" s="119" t="s">
        <v>75</v>
      </c>
      <c r="K2" s="118"/>
      <c r="L2" s="118"/>
      <c r="M2" s="123"/>
    </row>
    <row r="3" spans="1:15" ht="21.75" customHeight="1" x14ac:dyDescent="0.2">
      <c r="A3" s="482" t="s">
        <v>0</v>
      </c>
      <c r="B3" s="482" t="s">
        <v>76</v>
      </c>
      <c r="C3" s="475" t="s">
        <v>1052</v>
      </c>
      <c r="D3" s="483"/>
      <c r="E3" s="483"/>
      <c r="F3" s="483"/>
      <c r="G3" s="483"/>
      <c r="H3" s="483"/>
      <c r="I3" s="483"/>
      <c r="J3" s="483"/>
      <c r="K3" s="483"/>
      <c r="L3" s="476"/>
      <c r="M3" s="479" t="s">
        <v>962</v>
      </c>
    </row>
    <row r="4" spans="1:15" ht="24.75" customHeight="1" x14ac:dyDescent="0.2">
      <c r="A4" s="480"/>
      <c r="B4" s="480"/>
      <c r="C4" s="475" t="s">
        <v>77</v>
      </c>
      <c r="D4" s="476"/>
      <c r="E4" s="475" t="s">
        <v>78</v>
      </c>
      <c r="F4" s="476"/>
      <c r="G4" s="475" t="s">
        <v>79</v>
      </c>
      <c r="H4" s="476"/>
      <c r="I4" s="475" t="s">
        <v>80</v>
      </c>
      <c r="J4" s="476"/>
      <c r="K4" s="475" t="s">
        <v>81</v>
      </c>
      <c r="L4" s="476"/>
      <c r="M4" s="480"/>
    </row>
    <row r="5" spans="1:15" ht="21.75" customHeight="1" x14ac:dyDescent="0.2">
      <c r="A5" s="481"/>
      <c r="B5" s="481"/>
      <c r="C5" s="124" t="s">
        <v>82</v>
      </c>
      <c r="D5" s="124" t="s">
        <v>83</v>
      </c>
      <c r="E5" s="124" t="s">
        <v>82</v>
      </c>
      <c r="F5" s="124" t="s">
        <v>83</v>
      </c>
      <c r="G5" s="124" t="s">
        <v>82</v>
      </c>
      <c r="H5" s="124" t="s">
        <v>83</v>
      </c>
      <c r="I5" s="124" t="s">
        <v>82</v>
      </c>
      <c r="J5" s="124" t="s">
        <v>83</v>
      </c>
      <c r="K5" s="124" t="s">
        <v>82</v>
      </c>
      <c r="L5" s="124" t="s">
        <v>83</v>
      </c>
      <c r="M5" s="481"/>
    </row>
    <row r="6" spans="1:15" ht="13.5" customHeight="1" x14ac:dyDescent="0.2">
      <c r="A6" s="111">
        <v>1</v>
      </c>
      <c r="B6" s="103" t="s">
        <v>6</v>
      </c>
      <c r="C6" s="110">
        <v>120818</v>
      </c>
      <c r="D6" s="110">
        <v>338535.49</v>
      </c>
      <c r="E6" s="110">
        <v>86892</v>
      </c>
      <c r="F6" s="110">
        <v>239969.14999999997</v>
      </c>
      <c r="G6" s="110">
        <v>2155</v>
      </c>
      <c r="H6" s="110">
        <v>28155.71000000001</v>
      </c>
      <c r="I6" s="110">
        <v>3897</v>
      </c>
      <c r="J6" s="110">
        <v>142236.37000000002</v>
      </c>
      <c r="K6" s="110">
        <f t="shared" ref="K6:K39" si="0">C6+G6+I6</f>
        <v>126870</v>
      </c>
      <c r="L6" s="110">
        <f t="shared" ref="L6:L39" si="1">D6+H6+J6</f>
        <v>508927.57000000007</v>
      </c>
      <c r="M6" s="125">
        <f>L6*100/'CD Ratio_3(i)'!F6</f>
        <v>19.835687787800179</v>
      </c>
    </row>
    <row r="7" spans="1:15" ht="13.5" customHeight="1" x14ac:dyDescent="0.2">
      <c r="A7" s="111">
        <v>2</v>
      </c>
      <c r="B7" s="103" t="s">
        <v>7</v>
      </c>
      <c r="C7" s="110">
        <v>643953</v>
      </c>
      <c r="D7" s="110">
        <v>1716353.3699999996</v>
      </c>
      <c r="E7" s="110">
        <v>374987</v>
      </c>
      <c r="F7" s="110">
        <v>988506.01</v>
      </c>
      <c r="G7" s="110">
        <v>730</v>
      </c>
      <c r="H7" s="110">
        <v>40037.560000000012</v>
      </c>
      <c r="I7" s="110">
        <v>18423</v>
      </c>
      <c r="J7" s="110">
        <v>112391.12000000001</v>
      </c>
      <c r="K7" s="110">
        <f t="shared" si="0"/>
        <v>663106</v>
      </c>
      <c r="L7" s="110">
        <f t="shared" si="1"/>
        <v>1868782.0499999998</v>
      </c>
      <c r="M7" s="125">
        <f>L7*100/'CD Ratio_3(i)'!F7</f>
        <v>43.183123242963724</v>
      </c>
    </row>
    <row r="8" spans="1:15" ht="13.5" customHeight="1" x14ac:dyDescent="0.2">
      <c r="A8" s="111">
        <v>3</v>
      </c>
      <c r="B8" s="103" t="s">
        <v>8</v>
      </c>
      <c r="C8" s="110">
        <v>45216</v>
      </c>
      <c r="D8" s="110">
        <v>132983.79999999999</v>
      </c>
      <c r="E8" s="110">
        <v>30896</v>
      </c>
      <c r="F8" s="110">
        <v>73805.660000000033</v>
      </c>
      <c r="G8" s="110">
        <v>564</v>
      </c>
      <c r="H8" s="110">
        <v>17957.79</v>
      </c>
      <c r="I8" s="110">
        <v>18287</v>
      </c>
      <c r="J8" s="110">
        <v>125691.18</v>
      </c>
      <c r="K8" s="110">
        <f t="shared" si="0"/>
        <v>64067</v>
      </c>
      <c r="L8" s="110">
        <f t="shared" si="1"/>
        <v>276632.77</v>
      </c>
      <c r="M8" s="125">
        <f>L8*100/'CD Ratio_3(i)'!F8</f>
        <v>25.493766167063399</v>
      </c>
    </row>
    <row r="9" spans="1:15" ht="13.5" customHeight="1" x14ac:dyDescent="0.2">
      <c r="A9" s="111">
        <v>4</v>
      </c>
      <c r="B9" s="103" t="s">
        <v>9</v>
      </c>
      <c r="C9" s="110">
        <v>131387</v>
      </c>
      <c r="D9" s="110">
        <v>347482.02000000008</v>
      </c>
      <c r="E9" s="110">
        <v>118042</v>
      </c>
      <c r="F9" s="110">
        <v>319857.06999999995</v>
      </c>
      <c r="G9" s="110">
        <v>586</v>
      </c>
      <c r="H9" s="110">
        <v>55862.570000000029</v>
      </c>
      <c r="I9" s="110">
        <v>2129</v>
      </c>
      <c r="J9" s="110">
        <v>52622.09</v>
      </c>
      <c r="K9" s="110">
        <f t="shared" si="0"/>
        <v>134102</v>
      </c>
      <c r="L9" s="110">
        <f t="shared" si="1"/>
        <v>455966.68000000005</v>
      </c>
      <c r="M9" s="125">
        <f>L9*100/'CD Ratio_3(i)'!F9</f>
        <v>22.519709235282111</v>
      </c>
    </row>
    <row r="10" spans="1:15" ht="13.5" customHeight="1" x14ac:dyDescent="0.2">
      <c r="A10" s="111">
        <v>5</v>
      </c>
      <c r="B10" s="103" t="s">
        <v>10</v>
      </c>
      <c r="C10" s="110">
        <v>330084</v>
      </c>
      <c r="D10" s="110">
        <v>830631.82999999973</v>
      </c>
      <c r="E10" s="110">
        <v>275406</v>
      </c>
      <c r="F10" s="110">
        <v>635557.9600000002</v>
      </c>
      <c r="G10" s="110">
        <v>1557</v>
      </c>
      <c r="H10" s="110">
        <v>63594.979999999923</v>
      </c>
      <c r="I10" s="110">
        <v>2807</v>
      </c>
      <c r="J10" s="110">
        <v>77124.189999999944</v>
      </c>
      <c r="K10" s="110">
        <f t="shared" si="0"/>
        <v>334448</v>
      </c>
      <c r="L10" s="110">
        <f t="shared" si="1"/>
        <v>971350.99999999953</v>
      </c>
      <c r="M10" s="125">
        <f>L10*100/'CD Ratio_3(i)'!F10</f>
        <v>28.626281411944156</v>
      </c>
    </row>
    <row r="11" spans="1:15" ht="13.5" customHeight="1" x14ac:dyDescent="0.2">
      <c r="A11" s="111">
        <v>6</v>
      </c>
      <c r="B11" s="103" t="s">
        <v>11</v>
      </c>
      <c r="C11" s="110">
        <v>81872</v>
      </c>
      <c r="D11" s="110">
        <v>176063.67999999996</v>
      </c>
      <c r="E11" s="110">
        <v>72310</v>
      </c>
      <c r="F11" s="110">
        <v>152835.57999999993</v>
      </c>
      <c r="G11" s="110">
        <v>288</v>
      </c>
      <c r="H11" s="110">
        <v>5407.0599999999968</v>
      </c>
      <c r="I11" s="110">
        <v>491</v>
      </c>
      <c r="J11" s="110">
        <v>28594.86</v>
      </c>
      <c r="K11" s="110">
        <f t="shared" si="0"/>
        <v>82651</v>
      </c>
      <c r="L11" s="110">
        <f t="shared" si="1"/>
        <v>210065.59999999998</v>
      </c>
      <c r="M11" s="125">
        <f>L11*100/'CD Ratio_3(i)'!F11</f>
        <v>15.646160409759672</v>
      </c>
    </row>
    <row r="12" spans="1:15" ht="13.5" customHeight="1" x14ac:dyDescent="0.2">
      <c r="A12" s="111">
        <v>7</v>
      </c>
      <c r="B12" s="103" t="s">
        <v>12</v>
      </c>
      <c r="C12" s="110">
        <v>8043</v>
      </c>
      <c r="D12" s="110">
        <f>393+24275.98</f>
        <v>24668.98</v>
      </c>
      <c r="E12" s="110">
        <v>5103</v>
      </c>
      <c r="F12" s="110">
        <v>15232.980000000003</v>
      </c>
      <c r="G12" s="110">
        <v>32</v>
      </c>
      <c r="H12" s="110">
        <v>322.5</v>
      </c>
      <c r="I12" s="110">
        <v>244</v>
      </c>
      <c r="J12" s="110">
        <v>8606.26</v>
      </c>
      <c r="K12" s="110">
        <f t="shared" si="0"/>
        <v>8319</v>
      </c>
      <c r="L12" s="110">
        <f t="shared" si="1"/>
        <v>33597.74</v>
      </c>
      <c r="M12" s="125">
        <f>L12*100/'CD Ratio_3(i)'!F12</f>
        <v>6.7898012588491605</v>
      </c>
    </row>
    <row r="13" spans="1:15" ht="13.5" customHeight="1" x14ac:dyDescent="0.2">
      <c r="A13" s="111">
        <v>8</v>
      </c>
      <c r="B13" s="103" t="s">
        <v>967</v>
      </c>
      <c r="C13" s="110">
        <v>7660</v>
      </c>
      <c r="D13" s="110">
        <v>27850.809999999994</v>
      </c>
      <c r="E13" s="110">
        <v>5110</v>
      </c>
      <c r="F13" s="110">
        <v>9931.35</v>
      </c>
      <c r="G13" s="110">
        <v>12</v>
      </c>
      <c r="H13" s="110">
        <v>755.27999999999986</v>
      </c>
      <c r="I13" s="110">
        <v>366</v>
      </c>
      <c r="J13" s="110">
        <v>10576.389999999996</v>
      </c>
      <c r="K13" s="110">
        <f t="shared" si="0"/>
        <v>8038</v>
      </c>
      <c r="L13" s="110">
        <f t="shared" si="1"/>
        <v>39182.479999999989</v>
      </c>
      <c r="M13" s="125">
        <f>L13*100/'CD Ratio_3(i)'!F13</f>
        <v>21.351634198488419</v>
      </c>
      <c r="O13" s="366"/>
    </row>
    <row r="14" spans="1:15" ht="13.5" customHeight="1" x14ac:dyDescent="0.2">
      <c r="A14" s="111">
        <v>9</v>
      </c>
      <c r="B14" s="103" t="s">
        <v>13</v>
      </c>
      <c r="C14" s="110">
        <v>236745</v>
      </c>
      <c r="D14" s="110">
        <v>528215.32000000007</v>
      </c>
      <c r="E14" s="110">
        <v>207226</v>
      </c>
      <c r="F14" s="110">
        <v>469041.36999999988</v>
      </c>
      <c r="G14" s="110">
        <v>692</v>
      </c>
      <c r="H14" s="110">
        <v>32875.249999999993</v>
      </c>
      <c r="I14" s="110">
        <v>3923</v>
      </c>
      <c r="J14" s="110">
        <v>183320.4</v>
      </c>
      <c r="K14" s="110">
        <f t="shared" si="0"/>
        <v>241360</v>
      </c>
      <c r="L14" s="110">
        <f t="shared" si="1"/>
        <v>744410.97000000009</v>
      </c>
      <c r="M14" s="125">
        <f>L14*100/'CD Ratio_3(i)'!F14</f>
        <v>18.749768732541938</v>
      </c>
    </row>
    <row r="15" spans="1:15" ht="13.5" customHeight="1" x14ac:dyDescent="0.2">
      <c r="A15" s="111">
        <v>10</v>
      </c>
      <c r="B15" s="103" t="s">
        <v>14</v>
      </c>
      <c r="C15" s="110">
        <v>627579</v>
      </c>
      <c r="D15" s="110">
        <v>1864473.5700000015</v>
      </c>
      <c r="E15" s="110">
        <v>508065</v>
      </c>
      <c r="F15" s="110">
        <v>1295252.5599999994</v>
      </c>
      <c r="G15" s="110">
        <v>1157</v>
      </c>
      <c r="H15" s="110">
        <v>48206.089999999967</v>
      </c>
      <c r="I15" s="110">
        <v>17074</v>
      </c>
      <c r="J15" s="110">
        <v>333140.01000000007</v>
      </c>
      <c r="K15" s="110">
        <f t="shared" si="0"/>
        <v>645810</v>
      </c>
      <c r="L15" s="110">
        <f t="shared" si="1"/>
        <v>2245819.6700000018</v>
      </c>
      <c r="M15" s="125">
        <f>L15*100/'CD Ratio_3(i)'!F15</f>
        <v>16.760976660048883</v>
      </c>
    </row>
    <row r="16" spans="1:15" ht="13.5" customHeight="1" x14ac:dyDescent="0.2">
      <c r="A16" s="111">
        <v>11</v>
      </c>
      <c r="B16" s="103" t="s">
        <v>15</v>
      </c>
      <c r="C16" s="110">
        <v>57170</v>
      </c>
      <c r="D16" s="110">
        <f>63590+112252.94</f>
        <v>175842.94</v>
      </c>
      <c r="E16" s="110">
        <v>12088</v>
      </c>
      <c r="F16" s="110">
        <v>57356.600000000006</v>
      </c>
      <c r="G16" s="110">
        <v>1221</v>
      </c>
      <c r="H16" s="110">
        <v>17307.950000000004</v>
      </c>
      <c r="I16" s="110">
        <v>28603</v>
      </c>
      <c r="J16" s="110">
        <v>187482.14000000016</v>
      </c>
      <c r="K16" s="110">
        <f t="shared" si="0"/>
        <v>86994</v>
      </c>
      <c r="L16" s="110">
        <f t="shared" si="1"/>
        <v>380633.03000000014</v>
      </c>
      <c r="M16" s="125">
        <f>L16*100/'CD Ratio_3(i)'!F16</f>
        <v>37.236726611094142</v>
      </c>
    </row>
    <row r="17" spans="1:16" ht="13.5" customHeight="1" x14ac:dyDescent="0.2">
      <c r="A17" s="111">
        <v>12</v>
      </c>
      <c r="B17" s="103" t="s">
        <v>16</v>
      </c>
      <c r="C17" s="110">
        <v>215481</v>
      </c>
      <c r="D17" s="110">
        <v>612154.99000000011</v>
      </c>
      <c r="E17" s="110">
        <v>185886</v>
      </c>
      <c r="F17" s="110">
        <v>548338.36000000034</v>
      </c>
      <c r="G17" s="110">
        <v>521</v>
      </c>
      <c r="H17" s="110">
        <v>11640.75</v>
      </c>
      <c r="I17" s="110">
        <v>3495</v>
      </c>
      <c r="J17" s="110">
        <v>124157.31999999999</v>
      </c>
      <c r="K17" s="110">
        <f t="shared" si="0"/>
        <v>219497</v>
      </c>
      <c r="L17" s="110">
        <f t="shared" si="1"/>
        <v>747953.06</v>
      </c>
      <c r="M17" s="125">
        <f>L17*100/'CD Ratio_3(i)'!F17</f>
        <v>30.902967335447194</v>
      </c>
    </row>
    <row r="18" spans="1:16" s="128" customFormat="1" ht="13.5" customHeight="1" x14ac:dyDescent="0.2">
      <c r="A18" s="115"/>
      <c r="B18" s="104" t="s">
        <v>17</v>
      </c>
      <c r="C18" s="116">
        <f t="shared" ref="C18:J18" si="2">SUM(C6:C17)</f>
        <v>2506008</v>
      </c>
      <c r="D18" s="116">
        <f t="shared" si="2"/>
        <v>6775256.8000000017</v>
      </c>
      <c r="E18" s="116">
        <f t="shared" si="2"/>
        <v>1882011</v>
      </c>
      <c r="F18" s="116">
        <f t="shared" si="2"/>
        <v>4805684.6499999994</v>
      </c>
      <c r="G18" s="116">
        <f t="shared" si="2"/>
        <v>9515</v>
      </c>
      <c r="H18" s="116">
        <f t="shared" si="2"/>
        <v>322123.48999999993</v>
      </c>
      <c r="I18" s="116">
        <f t="shared" si="2"/>
        <v>99739</v>
      </c>
      <c r="J18" s="116">
        <f t="shared" si="2"/>
        <v>1385942.3300000003</v>
      </c>
      <c r="K18" s="116">
        <f t="shared" si="0"/>
        <v>2615262</v>
      </c>
      <c r="L18" s="116">
        <f t="shared" si="1"/>
        <v>8483322.6200000029</v>
      </c>
      <c r="M18" s="126">
        <f>L18*100/'CD Ratio_3(i)'!F18</f>
        <v>23.415735256340028</v>
      </c>
    </row>
    <row r="19" spans="1:16" ht="13.5" customHeight="1" x14ac:dyDescent="0.2">
      <c r="A19" s="111">
        <v>13</v>
      </c>
      <c r="B19" s="103" t="s">
        <v>18</v>
      </c>
      <c r="C19" s="110">
        <v>148393</v>
      </c>
      <c r="D19" s="110">
        <v>280835.22999999992</v>
      </c>
      <c r="E19" s="110">
        <v>32476</v>
      </c>
      <c r="F19" s="110">
        <v>174612.07</v>
      </c>
      <c r="G19" s="110">
        <v>113</v>
      </c>
      <c r="H19" s="110">
        <v>9417.1500000000015</v>
      </c>
      <c r="I19" s="110">
        <v>1862</v>
      </c>
      <c r="J19" s="110">
        <v>308577.86999999994</v>
      </c>
      <c r="K19" s="110">
        <f t="shared" si="0"/>
        <v>150368</v>
      </c>
      <c r="L19" s="110">
        <f t="shared" si="1"/>
        <v>598830.24999999988</v>
      </c>
      <c r="M19" s="125">
        <f>L19*100/'CD Ratio_3(i)'!F19</f>
        <v>21.999712930739815</v>
      </c>
    </row>
    <row r="20" spans="1:16" ht="13.5" customHeight="1" x14ac:dyDescent="0.2">
      <c r="A20" s="111">
        <v>14</v>
      </c>
      <c r="B20" s="103" t="s">
        <v>19</v>
      </c>
      <c r="C20" s="110">
        <v>141821</v>
      </c>
      <c r="D20" s="110">
        <v>109998.63999999998</v>
      </c>
      <c r="E20" s="110">
        <v>2212</v>
      </c>
      <c r="F20" s="110">
        <v>25988.89</v>
      </c>
      <c r="G20" s="110">
        <v>0</v>
      </c>
      <c r="H20" s="110">
        <v>0</v>
      </c>
      <c r="I20" s="110">
        <v>4974</v>
      </c>
      <c r="J20" s="110">
        <v>12633.759999999997</v>
      </c>
      <c r="K20" s="110">
        <f t="shared" si="0"/>
        <v>146795</v>
      </c>
      <c r="L20" s="110">
        <f t="shared" si="1"/>
        <v>122632.39999999998</v>
      </c>
      <c r="M20" s="125">
        <f>L20*100/'CD Ratio_3(i)'!F20</f>
        <v>13.177560134215275</v>
      </c>
    </row>
    <row r="21" spans="1:16" ht="13.5" customHeight="1" x14ac:dyDescent="0.2">
      <c r="A21" s="111">
        <v>15</v>
      </c>
      <c r="B21" s="103" t="s">
        <v>20</v>
      </c>
      <c r="C21" s="110">
        <v>1769</v>
      </c>
      <c r="D21" s="110">
        <v>6155.34</v>
      </c>
      <c r="E21" s="110">
        <v>0</v>
      </c>
      <c r="F21" s="110">
        <v>0</v>
      </c>
      <c r="G21" s="110">
        <v>0</v>
      </c>
      <c r="H21" s="110">
        <v>0</v>
      </c>
      <c r="I21" s="110">
        <v>11</v>
      </c>
      <c r="J21" s="110">
        <v>182.82999999999998</v>
      </c>
      <c r="K21" s="110">
        <f t="shared" si="0"/>
        <v>1780</v>
      </c>
      <c r="L21" s="110">
        <f t="shared" si="1"/>
        <v>6338.17</v>
      </c>
      <c r="M21" s="125">
        <f>L21*100/'CD Ratio_3(i)'!F21</f>
        <v>68.899592788021494</v>
      </c>
    </row>
    <row r="22" spans="1:16" ht="13.5" customHeight="1" x14ac:dyDescent="0.2">
      <c r="A22" s="111">
        <v>16</v>
      </c>
      <c r="B22" s="103" t="s">
        <v>21</v>
      </c>
      <c r="C22" s="110">
        <v>63</v>
      </c>
      <c r="D22" s="110">
        <v>51.57</v>
      </c>
      <c r="E22" s="110">
        <v>0</v>
      </c>
      <c r="F22" s="110">
        <v>0</v>
      </c>
      <c r="G22" s="110">
        <v>24</v>
      </c>
      <c r="H22" s="110">
        <v>1912.19</v>
      </c>
      <c r="I22" s="110">
        <v>124</v>
      </c>
      <c r="J22" s="110">
        <v>7547.9499999999989</v>
      </c>
      <c r="K22" s="110">
        <f t="shared" si="0"/>
        <v>211</v>
      </c>
      <c r="L22" s="110">
        <f t="shared" si="1"/>
        <v>9511.7099999999991</v>
      </c>
      <c r="M22" s="125">
        <f>L22*100/'CD Ratio_3(i)'!F22</f>
        <v>43.69455326561512</v>
      </c>
    </row>
    <row r="23" spans="1:16" ht="12.75" customHeight="1" x14ac:dyDescent="0.2">
      <c r="A23" s="111">
        <v>17</v>
      </c>
      <c r="B23" s="103" t="s">
        <v>22</v>
      </c>
      <c r="C23" s="110">
        <v>50502</v>
      </c>
      <c r="D23" s="110">
        <v>94194.03</v>
      </c>
      <c r="E23" s="110">
        <v>19264</v>
      </c>
      <c r="F23" s="110">
        <v>43960.74</v>
      </c>
      <c r="G23" s="110">
        <v>10</v>
      </c>
      <c r="H23" s="110">
        <v>151.05000000000001</v>
      </c>
      <c r="I23" s="110">
        <v>1966</v>
      </c>
      <c r="J23" s="110">
        <v>53244.139999999985</v>
      </c>
      <c r="K23" s="110">
        <f t="shared" si="0"/>
        <v>52478</v>
      </c>
      <c r="L23" s="110">
        <f t="shared" si="1"/>
        <v>147589.21999999997</v>
      </c>
      <c r="M23" s="125">
        <f>L23*100/'CD Ratio_3(i)'!F23</f>
        <v>49.184625309417541</v>
      </c>
    </row>
    <row r="24" spans="1:16" ht="13.5" customHeight="1" x14ac:dyDescent="0.2">
      <c r="A24" s="111">
        <v>18</v>
      </c>
      <c r="B24" s="103" t="s">
        <v>23</v>
      </c>
      <c r="C24" s="110">
        <v>0</v>
      </c>
      <c r="D24" s="110">
        <v>0</v>
      </c>
      <c r="E24" s="110">
        <v>0</v>
      </c>
      <c r="F24" s="110">
        <v>0</v>
      </c>
      <c r="G24" s="110">
        <v>0</v>
      </c>
      <c r="H24" s="110">
        <v>0</v>
      </c>
      <c r="I24" s="110">
        <v>11</v>
      </c>
      <c r="J24" s="110">
        <v>116.08</v>
      </c>
      <c r="K24" s="110">
        <f t="shared" si="0"/>
        <v>11</v>
      </c>
      <c r="L24" s="110">
        <f t="shared" si="1"/>
        <v>116.08</v>
      </c>
      <c r="M24" s="125">
        <f>L24*100/'CD Ratio_3(i)'!F24</f>
        <v>10.06093068809208</v>
      </c>
    </row>
    <row r="25" spans="1:16" ht="13.5" customHeight="1" x14ac:dyDescent="0.2">
      <c r="A25" s="111">
        <v>19</v>
      </c>
      <c r="B25" s="103" t="s">
        <v>24</v>
      </c>
      <c r="C25" s="110">
        <v>6133</v>
      </c>
      <c r="D25" s="110">
        <v>28540.710000000003</v>
      </c>
      <c r="E25" s="110">
        <v>422</v>
      </c>
      <c r="F25" s="110">
        <v>2039.33</v>
      </c>
      <c r="G25" s="110">
        <v>27</v>
      </c>
      <c r="H25" s="110">
        <v>257.10000000000002</v>
      </c>
      <c r="I25" s="110">
        <v>722</v>
      </c>
      <c r="J25" s="110">
        <v>4643.7</v>
      </c>
      <c r="K25" s="110">
        <f t="shared" si="0"/>
        <v>6882</v>
      </c>
      <c r="L25" s="110">
        <f t="shared" si="1"/>
        <v>33441.51</v>
      </c>
      <c r="M25" s="125">
        <f>L25*100/'CD Ratio_3(i)'!F25</f>
        <v>28.243058720275609</v>
      </c>
    </row>
    <row r="26" spans="1:16" ht="13.5" customHeight="1" x14ac:dyDescent="0.2">
      <c r="A26" s="111">
        <v>20</v>
      </c>
      <c r="B26" s="103" t="s">
        <v>25</v>
      </c>
      <c r="C26" s="110">
        <v>360632</v>
      </c>
      <c r="D26" s="110">
        <v>1090148.74</v>
      </c>
      <c r="E26" s="110">
        <v>76593</v>
      </c>
      <c r="F26" s="110">
        <v>438513.30000000022</v>
      </c>
      <c r="G26" s="110">
        <v>380</v>
      </c>
      <c r="H26" s="110">
        <v>12861.139999999998</v>
      </c>
      <c r="I26" s="110">
        <v>6221</v>
      </c>
      <c r="J26" s="110">
        <v>422652.66999999987</v>
      </c>
      <c r="K26" s="110">
        <f t="shared" si="0"/>
        <v>367233</v>
      </c>
      <c r="L26" s="110">
        <f t="shared" si="1"/>
        <v>1525662.5499999998</v>
      </c>
      <c r="M26" s="125">
        <f>L26*100/'CD Ratio_3(i)'!F26</f>
        <v>19.525330320112406</v>
      </c>
    </row>
    <row r="27" spans="1:16" ht="13.5" customHeight="1" x14ac:dyDescent="0.2">
      <c r="A27" s="111">
        <v>21</v>
      </c>
      <c r="B27" s="103" t="s">
        <v>26</v>
      </c>
      <c r="C27" s="110">
        <v>118646</v>
      </c>
      <c r="D27" s="110">
        <v>610568.17999999993</v>
      </c>
      <c r="E27" s="110">
        <v>65990</v>
      </c>
      <c r="F27" s="110">
        <v>382090.02000000025</v>
      </c>
      <c r="G27" s="110">
        <v>14</v>
      </c>
      <c r="H27" s="110">
        <v>431.88000000000005</v>
      </c>
      <c r="I27" s="110">
        <v>3639</v>
      </c>
      <c r="J27" s="110">
        <v>272902.52999999997</v>
      </c>
      <c r="K27" s="110">
        <f t="shared" si="0"/>
        <v>122299</v>
      </c>
      <c r="L27" s="110">
        <f t="shared" si="1"/>
        <v>883902.58999999985</v>
      </c>
      <c r="M27" s="125">
        <f>L27*100/'CD Ratio_3(i)'!F27</f>
        <v>19.546064795052509</v>
      </c>
      <c r="P27" s="366"/>
    </row>
    <row r="28" spans="1:16" ht="13.5" customHeight="1" x14ac:dyDescent="0.2">
      <c r="A28" s="111">
        <v>22</v>
      </c>
      <c r="B28" s="103" t="s">
        <v>27</v>
      </c>
      <c r="C28" s="110">
        <v>21613</v>
      </c>
      <c r="D28" s="110">
        <v>66318.630000000019</v>
      </c>
      <c r="E28" s="110">
        <v>11157</v>
      </c>
      <c r="F28" s="110">
        <v>10986.96</v>
      </c>
      <c r="G28" s="110">
        <v>1185</v>
      </c>
      <c r="H28" s="110">
        <v>17069.249999999996</v>
      </c>
      <c r="I28" s="110">
        <v>8610</v>
      </c>
      <c r="J28" s="110">
        <v>73799.840000000011</v>
      </c>
      <c r="K28" s="110">
        <f t="shared" si="0"/>
        <v>31408</v>
      </c>
      <c r="L28" s="110">
        <f t="shared" si="1"/>
        <v>157187.72000000003</v>
      </c>
      <c r="M28" s="125">
        <f>L28*100/'CD Ratio_3(i)'!F28</f>
        <v>25.003621593052056</v>
      </c>
      <c r="N28" s="366"/>
      <c r="O28" s="366"/>
    </row>
    <row r="29" spans="1:16" ht="13.5" customHeight="1" x14ac:dyDescent="0.2">
      <c r="A29" s="111">
        <v>23</v>
      </c>
      <c r="B29" s="103" t="s">
        <v>28</v>
      </c>
      <c r="C29" s="110">
        <v>145844</v>
      </c>
      <c r="D29" s="110">
        <v>247840.50999999998</v>
      </c>
      <c r="E29" s="110">
        <v>8293</v>
      </c>
      <c r="F29" s="110">
        <v>132493.20999999996</v>
      </c>
      <c r="G29" s="110">
        <v>0</v>
      </c>
      <c r="H29" s="110">
        <v>0</v>
      </c>
      <c r="I29" s="110">
        <v>135</v>
      </c>
      <c r="J29" s="110">
        <v>18044.139999999996</v>
      </c>
      <c r="K29" s="110">
        <f t="shared" si="0"/>
        <v>145979</v>
      </c>
      <c r="L29" s="110">
        <f t="shared" si="1"/>
        <v>265884.64999999997</v>
      </c>
      <c r="M29" s="125">
        <f>L29*100/'CD Ratio_3(i)'!F29</f>
        <v>24.290026800690793</v>
      </c>
    </row>
    <row r="30" spans="1:16" ht="12.75" customHeight="1" x14ac:dyDescent="0.2">
      <c r="A30" s="111">
        <v>24</v>
      </c>
      <c r="B30" s="103" t="s">
        <v>29</v>
      </c>
      <c r="C30" s="110">
        <v>356058</v>
      </c>
      <c r="D30" s="110">
        <v>442833.32999999996</v>
      </c>
      <c r="E30" s="110">
        <v>26807</v>
      </c>
      <c r="F30" s="110">
        <v>219501.01999999996</v>
      </c>
      <c r="G30" s="110">
        <v>9</v>
      </c>
      <c r="H30" s="110">
        <v>615.41</v>
      </c>
      <c r="I30" s="110">
        <v>5</v>
      </c>
      <c r="J30" s="110">
        <v>685.12</v>
      </c>
      <c r="K30" s="110">
        <f t="shared" si="0"/>
        <v>356072</v>
      </c>
      <c r="L30" s="110">
        <f t="shared" si="1"/>
        <v>444133.85999999993</v>
      </c>
      <c r="M30" s="125">
        <f>L30*100/'CD Ratio_3(i)'!F30</f>
        <v>43.502051943386554</v>
      </c>
    </row>
    <row r="31" spans="1:16" ht="13.5" customHeight="1" x14ac:dyDescent="0.2">
      <c r="A31" s="111">
        <v>25</v>
      </c>
      <c r="B31" s="103" t="s">
        <v>30</v>
      </c>
      <c r="C31" s="110">
        <v>0</v>
      </c>
      <c r="D31" s="110">
        <v>0</v>
      </c>
      <c r="E31" s="110">
        <v>0</v>
      </c>
      <c r="F31" s="110">
        <v>0</v>
      </c>
      <c r="G31" s="110">
        <v>0</v>
      </c>
      <c r="H31" s="110">
        <v>0</v>
      </c>
      <c r="I31" s="110">
        <v>275</v>
      </c>
      <c r="J31" s="110">
        <v>1621.18</v>
      </c>
      <c r="K31" s="110">
        <f t="shared" si="0"/>
        <v>275</v>
      </c>
      <c r="L31" s="110">
        <f t="shared" si="1"/>
        <v>1621.18</v>
      </c>
      <c r="M31" s="125">
        <f>L31*100/'CD Ratio_3(i)'!F31</f>
        <v>31.550165225886555</v>
      </c>
    </row>
    <row r="32" spans="1:16" ht="13.5" customHeight="1" x14ac:dyDescent="0.2">
      <c r="A32" s="111">
        <v>26</v>
      </c>
      <c r="B32" s="103" t="s">
        <v>31</v>
      </c>
      <c r="C32" s="110">
        <v>128</v>
      </c>
      <c r="D32" s="110">
        <v>823.83</v>
      </c>
      <c r="E32" s="110">
        <v>6</v>
      </c>
      <c r="F32" s="110">
        <v>38.200000000000003</v>
      </c>
      <c r="G32" s="110">
        <v>19</v>
      </c>
      <c r="H32" s="110">
        <v>4143.6900000000005</v>
      </c>
      <c r="I32" s="110">
        <v>187</v>
      </c>
      <c r="J32" s="110">
        <v>4631.82</v>
      </c>
      <c r="K32" s="110">
        <f t="shared" si="0"/>
        <v>334</v>
      </c>
      <c r="L32" s="110">
        <f t="shared" si="1"/>
        <v>9599.34</v>
      </c>
      <c r="M32" s="125">
        <f>L32*100/'CD Ratio_3(i)'!F32</f>
        <v>28.278307132367782</v>
      </c>
    </row>
    <row r="33" spans="1:13" ht="13.5" customHeight="1" x14ac:dyDescent="0.2">
      <c r="A33" s="111">
        <v>27</v>
      </c>
      <c r="B33" s="103" t="s">
        <v>32</v>
      </c>
      <c r="C33" s="110">
        <v>1</v>
      </c>
      <c r="D33" s="110">
        <v>24.97</v>
      </c>
      <c r="E33" s="110">
        <v>1</v>
      </c>
      <c r="F33" s="110">
        <v>24.97</v>
      </c>
      <c r="G33" s="110">
        <v>0</v>
      </c>
      <c r="H33" s="110">
        <v>0</v>
      </c>
      <c r="I33" s="110">
        <v>136</v>
      </c>
      <c r="J33" s="110">
        <v>6946.18</v>
      </c>
      <c r="K33" s="110">
        <f t="shared" si="0"/>
        <v>137</v>
      </c>
      <c r="L33" s="110">
        <f t="shared" si="1"/>
        <v>6971.1500000000005</v>
      </c>
      <c r="M33" s="125">
        <f>L33*100/'CD Ratio_3(i)'!F33</f>
        <v>20.751348763995175</v>
      </c>
    </row>
    <row r="34" spans="1:13" ht="13.5" customHeight="1" x14ac:dyDescent="0.2">
      <c r="A34" s="111">
        <v>28</v>
      </c>
      <c r="B34" s="103" t="s">
        <v>33</v>
      </c>
      <c r="C34" s="110">
        <v>190180</v>
      </c>
      <c r="D34" s="110">
        <v>336295.32</v>
      </c>
      <c r="E34" s="110">
        <v>1350</v>
      </c>
      <c r="F34" s="110">
        <v>3611.3899999999994</v>
      </c>
      <c r="G34" s="110">
        <v>65</v>
      </c>
      <c r="H34" s="110">
        <v>4780.6499999999996</v>
      </c>
      <c r="I34" s="110">
        <v>875</v>
      </c>
      <c r="J34" s="110">
        <v>126934.51</v>
      </c>
      <c r="K34" s="110">
        <f t="shared" si="0"/>
        <v>191120</v>
      </c>
      <c r="L34" s="110">
        <f t="shared" si="1"/>
        <v>468010.48000000004</v>
      </c>
      <c r="M34" s="125">
        <f>L34*100/'CD Ratio_3(i)'!F34</f>
        <v>33.555318062195951</v>
      </c>
    </row>
    <row r="35" spans="1:13" ht="13.5" customHeight="1" x14ac:dyDescent="0.2">
      <c r="A35" s="111">
        <v>29</v>
      </c>
      <c r="B35" s="103" t="s">
        <v>34</v>
      </c>
      <c r="C35" s="110">
        <v>45004</v>
      </c>
      <c r="D35" s="110">
        <v>23158.12</v>
      </c>
      <c r="E35" s="110">
        <v>0</v>
      </c>
      <c r="F35" s="110">
        <v>0</v>
      </c>
      <c r="G35" s="110">
        <v>0</v>
      </c>
      <c r="H35" s="110">
        <v>0</v>
      </c>
      <c r="I35" s="110">
        <v>6</v>
      </c>
      <c r="J35" s="110">
        <v>268.24</v>
      </c>
      <c r="K35" s="110">
        <f t="shared" si="0"/>
        <v>45010</v>
      </c>
      <c r="L35" s="110">
        <f t="shared" si="1"/>
        <v>23426.36</v>
      </c>
      <c r="M35" s="125">
        <f>L35*100/'CD Ratio_3(i)'!F35</f>
        <v>93.233417852098398</v>
      </c>
    </row>
    <row r="36" spans="1:13" ht="13.5" customHeight="1" x14ac:dyDescent="0.2">
      <c r="A36" s="111">
        <v>30</v>
      </c>
      <c r="B36" s="103" t="s">
        <v>35</v>
      </c>
      <c r="C36" s="110">
        <v>127125</v>
      </c>
      <c r="D36" s="110">
        <v>89623.53</v>
      </c>
      <c r="E36" s="110">
        <v>4664</v>
      </c>
      <c r="F36" s="110">
        <v>21857.500000000004</v>
      </c>
      <c r="G36" s="110">
        <v>2</v>
      </c>
      <c r="H36" s="110">
        <v>33.049999999999997</v>
      </c>
      <c r="I36" s="110">
        <v>28</v>
      </c>
      <c r="J36" s="110">
        <v>780.62</v>
      </c>
      <c r="K36" s="110">
        <f t="shared" si="0"/>
        <v>127155</v>
      </c>
      <c r="L36" s="110">
        <f t="shared" si="1"/>
        <v>90437.2</v>
      </c>
      <c r="M36" s="125">
        <f>L36*100/'CD Ratio_3(i)'!F36</f>
        <v>61.046773982441835</v>
      </c>
    </row>
    <row r="37" spans="1:13" ht="13.5" customHeight="1" x14ac:dyDescent="0.2">
      <c r="A37" s="111">
        <v>31</v>
      </c>
      <c r="B37" s="103" t="s">
        <v>36</v>
      </c>
      <c r="C37" s="110">
        <v>364</v>
      </c>
      <c r="D37" s="110">
        <v>1185.42</v>
      </c>
      <c r="E37" s="110">
        <v>0</v>
      </c>
      <c r="F37" s="110">
        <v>0</v>
      </c>
      <c r="G37" s="110">
        <v>2</v>
      </c>
      <c r="H37" s="110">
        <v>4.8899999999999997</v>
      </c>
      <c r="I37" s="110">
        <v>67</v>
      </c>
      <c r="J37" s="110">
        <v>409.41999999999996</v>
      </c>
      <c r="K37" s="110">
        <f t="shared" si="0"/>
        <v>433</v>
      </c>
      <c r="L37" s="110">
        <f t="shared" si="1"/>
        <v>1599.73</v>
      </c>
      <c r="M37" s="125">
        <f>L37*100/'CD Ratio_3(i)'!F37</f>
        <v>5.7504405221418544</v>
      </c>
    </row>
    <row r="38" spans="1:13" ht="13.5" customHeight="1" x14ac:dyDescent="0.2">
      <c r="A38" s="111">
        <v>32</v>
      </c>
      <c r="B38" s="103" t="s">
        <v>38</v>
      </c>
      <c r="C38" s="110">
        <v>671</v>
      </c>
      <c r="D38" s="110">
        <v>2012.62</v>
      </c>
      <c r="E38" s="110">
        <v>161</v>
      </c>
      <c r="F38" s="110">
        <v>261.01</v>
      </c>
      <c r="G38" s="110">
        <v>0</v>
      </c>
      <c r="H38" s="110">
        <v>0</v>
      </c>
      <c r="I38" s="110">
        <v>139</v>
      </c>
      <c r="J38" s="110">
        <v>1653.4899999999998</v>
      </c>
      <c r="K38" s="110">
        <f t="shared" si="0"/>
        <v>810</v>
      </c>
      <c r="L38" s="110">
        <f t="shared" si="1"/>
        <v>3666.1099999999997</v>
      </c>
      <c r="M38" s="125">
        <f>L38*100/'CD Ratio_3(i)'!F38</f>
        <v>46.72120283734219</v>
      </c>
    </row>
    <row r="39" spans="1:13" ht="13.5" customHeight="1" x14ac:dyDescent="0.2">
      <c r="A39" s="111">
        <v>33</v>
      </c>
      <c r="B39" s="103" t="s">
        <v>39</v>
      </c>
      <c r="C39" s="110">
        <v>94390</v>
      </c>
      <c r="D39" s="110">
        <v>118487.69</v>
      </c>
      <c r="E39" s="110">
        <v>5594</v>
      </c>
      <c r="F39" s="110">
        <v>55305.919999999991</v>
      </c>
      <c r="G39" s="110">
        <v>27</v>
      </c>
      <c r="H39" s="110">
        <v>2428.46</v>
      </c>
      <c r="I39" s="110">
        <v>321</v>
      </c>
      <c r="J39" s="110">
        <v>48397.279999999999</v>
      </c>
      <c r="K39" s="110">
        <f t="shared" si="0"/>
        <v>94738</v>
      </c>
      <c r="L39" s="110">
        <f t="shared" si="1"/>
        <v>169313.43</v>
      </c>
      <c r="M39" s="125">
        <f>L39*100/'CD Ratio_3(i)'!F39</f>
        <v>24.028129670026289</v>
      </c>
    </row>
    <row r="40" spans="1:13" s="128" customFormat="1" ht="13.5" customHeight="1" x14ac:dyDescent="0.2">
      <c r="A40" s="115"/>
      <c r="B40" s="104" t="s">
        <v>40</v>
      </c>
      <c r="C40" s="116">
        <f t="shared" ref="C40:L40" si="3">SUM(C19:C39)</f>
        <v>1809337</v>
      </c>
      <c r="D40" s="116">
        <f t="shared" si="3"/>
        <v>3549096.4099999997</v>
      </c>
      <c r="E40" s="116">
        <f t="shared" si="3"/>
        <v>254990</v>
      </c>
      <c r="F40" s="116">
        <f t="shared" si="3"/>
        <v>1511284.5300000003</v>
      </c>
      <c r="G40" s="116">
        <f t="shared" si="3"/>
        <v>1877</v>
      </c>
      <c r="H40" s="116">
        <f t="shared" si="3"/>
        <v>54105.91</v>
      </c>
      <c r="I40" s="116">
        <f t="shared" si="3"/>
        <v>30314</v>
      </c>
      <c r="J40" s="116">
        <f t="shared" si="3"/>
        <v>1366673.3699999999</v>
      </c>
      <c r="K40" s="116">
        <f t="shared" si="3"/>
        <v>1841528</v>
      </c>
      <c r="L40" s="116">
        <f t="shared" si="3"/>
        <v>4969875.6900000013</v>
      </c>
      <c r="M40" s="126">
        <f>L40*100/'CD Ratio_3(i)'!F40</f>
        <v>23.046714916135613</v>
      </c>
    </row>
    <row r="41" spans="1:13" s="128" customFormat="1" ht="13.5" customHeight="1" x14ac:dyDescent="0.2">
      <c r="A41" s="115"/>
      <c r="B41" s="104" t="s">
        <v>41</v>
      </c>
      <c r="C41" s="116">
        <f t="shared" ref="C41:L41" si="4">C40+C18</f>
        <v>4315345</v>
      </c>
      <c r="D41" s="116">
        <f t="shared" si="4"/>
        <v>10324353.210000001</v>
      </c>
      <c r="E41" s="116">
        <f t="shared" si="4"/>
        <v>2137001</v>
      </c>
      <c r="F41" s="116">
        <f t="shared" si="4"/>
        <v>6316969.1799999997</v>
      </c>
      <c r="G41" s="116">
        <f t="shared" si="4"/>
        <v>11392</v>
      </c>
      <c r="H41" s="116">
        <f t="shared" si="4"/>
        <v>376229.39999999991</v>
      </c>
      <c r="I41" s="116">
        <f t="shared" si="4"/>
        <v>130053</v>
      </c>
      <c r="J41" s="116">
        <f t="shared" si="4"/>
        <v>2752615.7</v>
      </c>
      <c r="K41" s="116">
        <f t="shared" si="4"/>
        <v>4456790</v>
      </c>
      <c r="L41" s="116">
        <f t="shared" si="4"/>
        <v>13453198.310000004</v>
      </c>
      <c r="M41" s="126">
        <f>L41*100/'CD Ratio_3(i)'!F41</f>
        <v>23.278043565274785</v>
      </c>
    </row>
    <row r="42" spans="1:13" ht="13.5" customHeight="1" x14ac:dyDescent="0.2">
      <c r="A42" s="111">
        <v>34</v>
      </c>
      <c r="B42" s="103" t="s">
        <v>43</v>
      </c>
      <c r="C42" s="110">
        <v>778147</v>
      </c>
      <c r="D42" s="110">
        <v>1223592.3499999999</v>
      </c>
      <c r="E42" s="110">
        <v>618626</v>
      </c>
      <c r="F42" s="110">
        <v>947132.32000000018</v>
      </c>
      <c r="G42" s="110">
        <v>515</v>
      </c>
      <c r="H42" s="110">
        <v>16240.830000000005</v>
      </c>
      <c r="I42" s="110">
        <v>1924</v>
      </c>
      <c r="J42" s="110">
        <v>8305.7999999999993</v>
      </c>
      <c r="K42" s="110">
        <f t="shared" ref="K42:K53" si="5">C42+G42+I42</f>
        <v>780586</v>
      </c>
      <c r="L42" s="110">
        <f t="shared" ref="L42:L53" si="6">D42+H42+J42</f>
        <v>1248138.98</v>
      </c>
      <c r="M42" s="125">
        <f>L42*100/'CD Ratio_3(i)'!F42</f>
        <v>50.645873991936753</v>
      </c>
    </row>
    <row r="43" spans="1:13" s="128" customFormat="1" ht="13.5" customHeight="1" x14ac:dyDescent="0.2">
      <c r="A43" s="115"/>
      <c r="B43" s="104" t="s">
        <v>44</v>
      </c>
      <c r="C43" s="116">
        <f t="shared" ref="C43:J43" si="7">SUM(C42:C42)</f>
        <v>778147</v>
      </c>
      <c r="D43" s="116">
        <f t="shared" si="7"/>
        <v>1223592.3499999999</v>
      </c>
      <c r="E43" s="116">
        <f t="shared" si="7"/>
        <v>618626</v>
      </c>
      <c r="F43" s="116">
        <f t="shared" si="7"/>
        <v>947132.32000000018</v>
      </c>
      <c r="G43" s="116">
        <f t="shared" si="7"/>
        <v>515</v>
      </c>
      <c r="H43" s="116">
        <f t="shared" si="7"/>
        <v>16240.830000000005</v>
      </c>
      <c r="I43" s="116">
        <f t="shared" si="7"/>
        <v>1924</v>
      </c>
      <c r="J43" s="116">
        <f t="shared" si="7"/>
        <v>8305.7999999999993</v>
      </c>
      <c r="K43" s="116">
        <f t="shared" si="5"/>
        <v>780586</v>
      </c>
      <c r="L43" s="116">
        <f t="shared" si="6"/>
        <v>1248138.98</v>
      </c>
      <c r="M43" s="126">
        <f>L43*100/'CD Ratio_3(i)'!F43</f>
        <v>50.645873991936753</v>
      </c>
    </row>
    <row r="44" spans="1:13" ht="13.5" customHeight="1" x14ac:dyDescent="0.2">
      <c r="A44" s="111">
        <v>35</v>
      </c>
      <c r="B44" s="103" t="s">
        <v>45</v>
      </c>
      <c r="C44" s="110">
        <v>4185919</v>
      </c>
      <c r="D44" s="110">
        <v>4388340.2999999989</v>
      </c>
      <c r="E44" s="110">
        <v>4160118</v>
      </c>
      <c r="F44" s="110">
        <v>4198404.6799999988</v>
      </c>
      <c r="G44" s="110">
        <v>334</v>
      </c>
      <c r="H44" s="110">
        <v>1330.0499999999993</v>
      </c>
      <c r="I44" s="110">
        <v>2</v>
      </c>
      <c r="J44" s="110">
        <v>23.01</v>
      </c>
      <c r="K44" s="110">
        <f t="shared" si="5"/>
        <v>4186255</v>
      </c>
      <c r="L44" s="110">
        <f t="shared" si="6"/>
        <v>4389693.3599999985</v>
      </c>
      <c r="M44" s="125">
        <f>L44*100/'CD Ratio_3(i)'!F44</f>
        <v>91.386815710724093</v>
      </c>
    </row>
    <row r="45" spans="1:13" s="128" customFormat="1" ht="13.5" customHeight="1" x14ac:dyDescent="0.2">
      <c r="A45" s="115"/>
      <c r="B45" s="104" t="s">
        <v>46</v>
      </c>
      <c r="C45" s="116">
        <f t="shared" ref="C45:M45" si="8">C44</f>
        <v>4185919</v>
      </c>
      <c r="D45" s="116">
        <f t="shared" si="8"/>
        <v>4388340.2999999989</v>
      </c>
      <c r="E45" s="116">
        <f t="shared" si="8"/>
        <v>4160118</v>
      </c>
      <c r="F45" s="116">
        <f t="shared" si="8"/>
        <v>4198404.6799999988</v>
      </c>
      <c r="G45" s="116">
        <f t="shared" si="8"/>
        <v>334</v>
      </c>
      <c r="H45" s="116">
        <f t="shared" si="8"/>
        <v>1330.0499999999993</v>
      </c>
      <c r="I45" s="116">
        <f t="shared" si="8"/>
        <v>2</v>
      </c>
      <c r="J45" s="116">
        <f t="shared" si="8"/>
        <v>23.01</v>
      </c>
      <c r="K45" s="116">
        <f t="shared" si="5"/>
        <v>4186255</v>
      </c>
      <c r="L45" s="116">
        <f t="shared" si="6"/>
        <v>4389693.3599999985</v>
      </c>
      <c r="M45" s="116">
        <f t="shared" si="8"/>
        <v>91.386815710724093</v>
      </c>
    </row>
    <row r="46" spans="1:13" ht="13.5" customHeight="1" x14ac:dyDescent="0.2">
      <c r="A46" s="111">
        <v>36</v>
      </c>
      <c r="B46" s="103" t="s">
        <v>47</v>
      </c>
      <c r="C46" s="110">
        <v>228707</v>
      </c>
      <c r="D46" s="110">
        <v>226232.99999999997</v>
      </c>
      <c r="E46" s="110">
        <v>1</v>
      </c>
      <c r="F46" s="110">
        <v>1.92</v>
      </c>
      <c r="G46" s="110">
        <v>144</v>
      </c>
      <c r="H46" s="110">
        <v>7027.9</v>
      </c>
      <c r="I46" s="110">
        <v>1247</v>
      </c>
      <c r="J46" s="110">
        <v>28507.589999999997</v>
      </c>
      <c r="K46" s="110">
        <f t="shared" si="5"/>
        <v>230098</v>
      </c>
      <c r="L46" s="110">
        <f t="shared" si="6"/>
        <v>261768.48999999996</v>
      </c>
      <c r="M46" s="125">
        <f>L46*100/'CD Ratio_3(i)'!F46</f>
        <v>15.491054067357208</v>
      </c>
    </row>
    <row r="47" spans="1:13" ht="13.5" customHeight="1" x14ac:dyDescent="0.2">
      <c r="A47" s="111">
        <v>37</v>
      </c>
      <c r="B47" s="103" t="s">
        <v>48</v>
      </c>
      <c r="C47" s="110">
        <v>44268</v>
      </c>
      <c r="D47" s="110">
        <v>24032.57</v>
      </c>
      <c r="E47" s="110">
        <v>0</v>
      </c>
      <c r="F47" s="110">
        <v>0</v>
      </c>
      <c r="G47" s="110">
        <v>0</v>
      </c>
      <c r="H47" s="110">
        <v>0</v>
      </c>
      <c r="I47" s="110">
        <v>8410</v>
      </c>
      <c r="J47" s="110">
        <v>54855.090000000018</v>
      </c>
      <c r="K47" s="110">
        <f t="shared" si="5"/>
        <v>52678</v>
      </c>
      <c r="L47" s="110">
        <f t="shared" si="6"/>
        <v>78887.660000000018</v>
      </c>
      <c r="M47" s="125">
        <f>L47*100/'CD Ratio_3(i)'!F47</f>
        <v>58.686372700393434</v>
      </c>
    </row>
    <row r="48" spans="1:13" ht="13.5" customHeight="1" x14ac:dyDescent="0.2">
      <c r="A48" s="111">
        <v>38</v>
      </c>
      <c r="B48" s="103" t="s">
        <v>49</v>
      </c>
      <c r="C48" s="110">
        <v>130061</v>
      </c>
      <c r="D48" s="110">
        <v>80066.640000000014</v>
      </c>
      <c r="E48" s="110">
        <v>262</v>
      </c>
      <c r="F48" s="110">
        <v>1317.6799999999998</v>
      </c>
      <c r="G48" s="110">
        <v>0</v>
      </c>
      <c r="H48" s="110">
        <v>0</v>
      </c>
      <c r="I48" s="110">
        <v>0</v>
      </c>
      <c r="J48" s="110">
        <v>0</v>
      </c>
      <c r="K48" s="110">
        <f t="shared" si="5"/>
        <v>130061</v>
      </c>
      <c r="L48" s="110">
        <f t="shared" si="6"/>
        <v>80066.640000000014</v>
      </c>
      <c r="M48" s="125">
        <f>L48*100/'CD Ratio_3(i)'!F48</f>
        <v>62.815573832226207</v>
      </c>
    </row>
    <row r="49" spans="1:13" ht="13.5" customHeight="1" x14ac:dyDescent="0.2">
      <c r="A49" s="111">
        <v>39</v>
      </c>
      <c r="B49" s="103" t="s">
        <v>51</v>
      </c>
      <c r="C49" s="110">
        <v>199218</v>
      </c>
      <c r="D49" s="110">
        <v>94163.279999999984</v>
      </c>
      <c r="E49" s="110">
        <v>0</v>
      </c>
      <c r="F49" s="110">
        <v>0</v>
      </c>
      <c r="G49" s="110">
        <v>0</v>
      </c>
      <c r="H49" s="110">
        <v>0</v>
      </c>
      <c r="I49" s="110">
        <v>0</v>
      </c>
      <c r="J49" s="110">
        <v>0</v>
      </c>
      <c r="K49" s="110">
        <f t="shared" si="5"/>
        <v>199218</v>
      </c>
      <c r="L49" s="110">
        <f t="shared" si="6"/>
        <v>94163.279999999984</v>
      </c>
      <c r="M49" s="125">
        <f>L49*100/'CD Ratio_3(i)'!F49</f>
        <v>33.424637345023307</v>
      </c>
    </row>
    <row r="50" spans="1:13" ht="13.5" customHeight="1" x14ac:dyDescent="0.2">
      <c r="A50" s="111">
        <v>40</v>
      </c>
      <c r="B50" s="103" t="s">
        <v>1007</v>
      </c>
      <c r="C50" s="110">
        <v>48589</v>
      </c>
      <c r="D50" s="110">
        <v>21840.46</v>
      </c>
      <c r="E50" s="110">
        <v>669</v>
      </c>
      <c r="F50" s="110">
        <v>2139.17</v>
      </c>
      <c r="G50" s="110">
        <v>0</v>
      </c>
      <c r="H50" s="110">
        <v>0</v>
      </c>
      <c r="I50" s="110">
        <v>0</v>
      </c>
      <c r="J50" s="110">
        <v>0</v>
      </c>
      <c r="K50" s="110">
        <f t="shared" si="5"/>
        <v>48589</v>
      </c>
      <c r="L50" s="110">
        <f t="shared" si="6"/>
        <v>21840.46</v>
      </c>
      <c r="M50" s="125">
        <f>L50*100/'CD Ratio_3(i)'!F50</f>
        <v>42.401645397693436</v>
      </c>
    </row>
    <row r="51" spans="1:13" ht="13.5" customHeight="1" x14ac:dyDescent="0.2">
      <c r="A51" s="111">
        <v>41</v>
      </c>
      <c r="B51" s="103" t="s">
        <v>52</v>
      </c>
      <c r="C51" s="110">
        <v>75722</v>
      </c>
      <c r="D51" s="110">
        <v>31286.37</v>
      </c>
      <c r="E51" s="110">
        <v>0</v>
      </c>
      <c r="F51" s="110">
        <v>0</v>
      </c>
      <c r="G51" s="110">
        <v>281</v>
      </c>
      <c r="H51" s="110">
        <v>118.74000000000001</v>
      </c>
      <c r="I51" s="110">
        <v>4186</v>
      </c>
      <c r="J51" s="110">
        <v>1762.9300000000003</v>
      </c>
      <c r="K51" s="110">
        <f t="shared" si="5"/>
        <v>80189</v>
      </c>
      <c r="L51" s="110">
        <f t="shared" si="6"/>
        <v>33168.04</v>
      </c>
      <c r="M51" s="125">
        <f>L51*100/'CD Ratio_3(i)'!F51</f>
        <v>38.708427557220837</v>
      </c>
    </row>
    <row r="52" spans="1:13" ht="13.5" customHeight="1" x14ac:dyDescent="0.2">
      <c r="A52" s="111">
        <v>42</v>
      </c>
      <c r="B52" s="103" t="s">
        <v>53</v>
      </c>
      <c r="C52" s="110">
        <v>30207</v>
      </c>
      <c r="D52" s="110">
        <v>12860.59</v>
      </c>
      <c r="E52" s="110">
        <v>0</v>
      </c>
      <c r="F52" s="110">
        <v>0</v>
      </c>
      <c r="G52" s="110">
        <v>0</v>
      </c>
      <c r="H52" s="110">
        <v>0</v>
      </c>
      <c r="I52" s="110">
        <v>14338</v>
      </c>
      <c r="J52" s="110">
        <v>12015.14</v>
      </c>
      <c r="K52" s="110">
        <f t="shared" si="5"/>
        <v>44545</v>
      </c>
      <c r="L52" s="110">
        <f t="shared" si="6"/>
        <v>24875.73</v>
      </c>
      <c r="M52" s="125">
        <f>L52*100/'CD Ratio_3(i)'!F52</f>
        <v>28.941383754278981</v>
      </c>
    </row>
    <row r="53" spans="1:13" ht="13.5" customHeight="1" x14ac:dyDescent="0.2">
      <c r="A53" s="111">
        <v>43</v>
      </c>
      <c r="B53" s="103" t="s">
        <v>54</v>
      </c>
      <c r="C53" s="110">
        <v>33767</v>
      </c>
      <c r="D53" s="110">
        <v>12183.730000000001</v>
      </c>
      <c r="E53" s="110">
        <v>0</v>
      </c>
      <c r="F53" s="110">
        <v>0</v>
      </c>
      <c r="G53" s="110">
        <v>0</v>
      </c>
      <c r="H53" s="110">
        <v>0</v>
      </c>
      <c r="I53" s="110">
        <v>0</v>
      </c>
      <c r="J53" s="110">
        <v>0</v>
      </c>
      <c r="K53" s="110">
        <f t="shared" si="5"/>
        <v>33767</v>
      </c>
      <c r="L53" s="110">
        <f t="shared" si="6"/>
        <v>12183.730000000001</v>
      </c>
      <c r="M53" s="125">
        <f>L53*100/'CD Ratio_3(i)'!F53</f>
        <v>26.120730444767613</v>
      </c>
    </row>
    <row r="54" spans="1:13" s="128" customFormat="1" ht="13.5" customHeight="1" x14ac:dyDescent="0.2">
      <c r="A54" s="115"/>
      <c r="B54" s="104" t="s">
        <v>55</v>
      </c>
      <c r="C54" s="116">
        <f>SUM(C46:C53)</f>
        <v>790539</v>
      </c>
      <c r="D54" s="116">
        <f t="shared" ref="D54:L54" si="9">SUM(D46:D53)</f>
        <v>502666.63999999996</v>
      </c>
      <c r="E54" s="116">
        <f t="shared" si="9"/>
        <v>932</v>
      </c>
      <c r="F54" s="116">
        <f t="shared" si="9"/>
        <v>3458.77</v>
      </c>
      <c r="G54" s="116">
        <f t="shared" si="9"/>
        <v>425</v>
      </c>
      <c r="H54" s="116">
        <f t="shared" si="9"/>
        <v>7146.6399999999994</v>
      </c>
      <c r="I54" s="116">
        <f t="shared" si="9"/>
        <v>28181</v>
      </c>
      <c r="J54" s="116">
        <f t="shared" si="9"/>
        <v>97140.750000000015</v>
      </c>
      <c r="K54" s="116">
        <f t="shared" si="9"/>
        <v>819145</v>
      </c>
      <c r="L54" s="116">
        <f t="shared" si="9"/>
        <v>606954.02999999991</v>
      </c>
      <c r="M54" s="126">
        <f>L54*100/'CD Ratio_3(i)'!F54</f>
        <v>24.247131370077508</v>
      </c>
    </row>
    <row r="55" spans="1:13" s="128" customFormat="1" ht="13.5" customHeight="1" x14ac:dyDescent="0.2">
      <c r="A55" s="115"/>
      <c r="B55" s="104" t="s">
        <v>5</v>
      </c>
      <c r="C55" s="116">
        <f t="shared" ref="C55:L55" si="10">C54+C45+C43+C41</f>
        <v>10069950</v>
      </c>
      <c r="D55" s="116">
        <f t="shared" si="10"/>
        <v>16438952.5</v>
      </c>
      <c r="E55" s="116">
        <f t="shared" si="10"/>
        <v>6916677</v>
      </c>
      <c r="F55" s="116">
        <f t="shared" si="10"/>
        <v>11465964.949999999</v>
      </c>
      <c r="G55" s="116">
        <f t="shared" si="10"/>
        <v>12666</v>
      </c>
      <c r="H55" s="116">
        <f t="shared" si="10"/>
        <v>400946.91999999993</v>
      </c>
      <c r="I55" s="116">
        <f t="shared" si="10"/>
        <v>160160</v>
      </c>
      <c r="J55" s="116">
        <f t="shared" si="10"/>
        <v>2858085.2600000002</v>
      </c>
      <c r="K55" s="116">
        <f t="shared" si="10"/>
        <v>10242776</v>
      </c>
      <c r="L55" s="116">
        <f t="shared" si="10"/>
        <v>19697984.680000003</v>
      </c>
      <c r="M55" s="126">
        <f>L55*100/'CD Ratio_3(i)'!F57</f>
        <v>29.154309347431802</v>
      </c>
    </row>
    <row r="56" spans="1:13" ht="13.5" customHeight="1" x14ac:dyDescent="0.2">
      <c r="A56" s="85"/>
      <c r="B56" s="84"/>
      <c r="C56" s="118"/>
      <c r="D56" s="118"/>
      <c r="E56" s="118"/>
      <c r="F56" s="315" t="s">
        <v>1034</v>
      </c>
      <c r="G56" s="118"/>
      <c r="H56" s="118"/>
      <c r="I56" s="118"/>
      <c r="J56" s="118"/>
      <c r="K56" s="118"/>
      <c r="L56" s="118"/>
      <c r="M56" s="123"/>
    </row>
    <row r="57" spans="1:13" ht="13.5" customHeight="1" x14ac:dyDescent="0.2">
      <c r="A57" s="85"/>
      <c r="B57" s="84"/>
      <c r="C57" s="118"/>
      <c r="D57" s="118"/>
      <c r="E57" s="118"/>
      <c r="F57" s="367"/>
      <c r="G57" s="118"/>
      <c r="H57" s="118"/>
      <c r="I57" s="118"/>
      <c r="J57" s="118"/>
      <c r="K57" s="118"/>
      <c r="L57" s="118"/>
      <c r="M57" s="123"/>
    </row>
    <row r="58" spans="1:13" ht="13.5" customHeight="1" x14ac:dyDescent="0.2">
      <c r="A58" s="85"/>
      <c r="B58" s="84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23"/>
    </row>
    <row r="59" spans="1:13" ht="13.5" customHeight="1" x14ac:dyDescent="0.2">
      <c r="A59" s="85"/>
      <c r="B59" s="84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23"/>
    </row>
    <row r="60" spans="1:13" ht="13.5" customHeight="1" x14ac:dyDescent="0.2">
      <c r="A60" s="85"/>
      <c r="B60" s="84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23"/>
    </row>
    <row r="61" spans="1:13" ht="13.5" customHeight="1" x14ac:dyDescent="0.2">
      <c r="A61" s="85"/>
      <c r="B61" s="84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23"/>
    </row>
    <row r="62" spans="1:13" ht="13.5" customHeight="1" x14ac:dyDescent="0.2">
      <c r="A62" s="85"/>
      <c r="B62" s="84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23"/>
    </row>
    <row r="63" spans="1:13" ht="13.5" customHeight="1" x14ac:dyDescent="0.2">
      <c r="A63" s="85"/>
      <c r="B63" s="84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23"/>
    </row>
    <row r="64" spans="1:13" ht="13.5" customHeight="1" x14ac:dyDescent="0.2">
      <c r="A64" s="85"/>
      <c r="B64" s="84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23"/>
    </row>
    <row r="65" spans="1:13" ht="13.5" customHeight="1" x14ac:dyDescent="0.2">
      <c r="A65" s="85"/>
      <c r="B65" s="84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23"/>
    </row>
    <row r="66" spans="1:13" ht="13.5" customHeight="1" x14ac:dyDescent="0.2">
      <c r="A66" s="85"/>
      <c r="B66" s="84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23"/>
    </row>
    <row r="67" spans="1:13" ht="13.5" customHeight="1" x14ac:dyDescent="0.2">
      <c r="A67" s="85"/>
      <c r="B67" s="84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23"/>
    </row>
    <row r="68" spans="1:13" ht="13.5" customHeight="1" x14ac:dyDescent="0.2">
      <c r="A68" s="85"/>
      <c r="B68" s="84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23"/>
    </row>
    <row r="69" spans="1:13" ht="13.5" customHeight="1" x14ac:dyDescent="0.2">
      <c r="A69" s="85"/>
      <c r="B69" s="84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23"/>
    </row>
    <row r="70" spans="1:13" ht="13.5" customHeight="1" x14ac:dyDescent="0.2">
      <c r="A70" s="85"/>
      <c r="B70" s="84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23"/>
    </row>
    <row r="71" spans="1:13" ht="13.5" customHeight="1" x14ac:dyDescent="0.2">
      <c r="A71" s="85"/>
      <c r="B71" s="84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23"/>
    </row>
    <row r="72" spans="1:13" ht="13.5" customHeight="1" x14ac:dyDescent="0.2">
      <c r="A72" s="85"/>
      <c r="B72" s="84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23"/>
    </row>
    <row r="73" spans="1:13" ht="13.5" customHeight="1" x14ac:dyDescent="0.2">
      <c r="A73" s="85"/>
      <c r="B73" s="84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23"/>
    </row>
    <row r="74" spans="1:13" ht="13.5" customHeight="1" x14ac:dyDescent="0.2">
      <c r="A74" s="85"/>
      <c r="B74" s="84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23"/>
    </row>
    <row r="75" spans="1:13" ht="13.5" customHeight="1" x14ac:dyDescent="0.2">
      <c r="A75" s="85"/>
      <c r="B75" s="84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23"/>
    </row>
    <row r="76" spans="1:13" ht="13.5" customHeight="1" x14ac:dyDescent="0.2">
      <c r="A76" s="85"/>
      <c r="B76" s="84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23"/>
    </row>
    <row r="77" spans="1:13" ht="13.5" customHeight="1" x14ac:dyDescent="0.2">
      <c r="A77" s="85"/>
      <c r="B77" s="84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23"/>
    </row>
    <row r="78" spans="1:13" ht="13.5" customHeight="1" x14ac:dyDescent="0.2">
      <c r="A78" s="85"/>
      <c r="B78" s="84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23"/>
    </row>
    <row r="79" spans="1:13" ht="13.5" customHeight="1" x14ac:dyDescent="0.2">
      <c r="A79" s="85"/>
      <c r="B79" s="84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23"/>
    </row>
    <row r="80" spans="1:13" ht="13.5" customHeight="1" x14ac:dyDescent="0.2">
      <c r="A80" s="85"/>
      <c r="B80" s="84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23"/>
    </row>
    <row r="81" spans="1:13" ht="13.5" customHeight="1" x14ac:dyDescent="0.2">
      <c r="A81" s="85"/>
      <c r="B81" s="84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23"/>
    </row>
    <row r="82" spans="1:13" ht="13.5" customHeight="1" x14ac:dyDescent="0.2">
      <c r="A82" s="85"/>
      <c r="B82" s="84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23"/>
    </row>
    <row r="83" spans="1:13" ht="13.5" customHeight="1" x14ac:dyDescent="0.2">
      <c r="A83" s="85"/>
      <c r="B83" s="84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23"/>
    </row>
    <row r="84" spans="1:13" ht="13.5" customHeight="1" x14ac:dyDescent="0.2">
      <c r="A84" s="85"/>
      <c r="B84" s="84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23"/>
    </row>
    <row r="85" spans="1:13" ht="13.5" customHeight="1" x14ac:dyDescent="0.2">
      <c r="A85" s="85"/>
      <c r="B85" s="84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23"/>
    </row>
    <row r="86" spans="1:13" ht="13.5" customHeight="1" x14ac:dyDescent="0.2">
      <c r="A86" s="85"/>
      <c r="B86" s="84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23"/>
    </row>
    <row r="87" spans="1:13" ht="13.5" customHeight="1" x14ac:dyDescent="0.2">
      <c r="A87" s="85"/>
      <c r="B87" s="84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23"/>
    </row>
    <row r="88" spans="1:13" ht="13.5" customHeight="1" x14ac:dyDescent="0.2">
      <c r="A88" s="85"/>
      <c r="B88" s="84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23"/>
    </row>
    <row r="89" spans="1:13" ht="13.5" customHeight="1" x14ac:dyDescent="0.2">
      <c r="A89" s="85"/>
      <c r="B89" s="84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23"/>
    </row>
  </sheetData>
  <mergeCells count="10">
    <mergeCell ref="I4:J4"/>
    <mergeCell ref="G4:H4"/>
    <mergeCell ref="K4:L4"/>
    <mergeCell ref="A1:M1"/>
    <mergeCell ref="M3:M5"/>
    <mergeCell ref="A3:A5"/>
    <mergeCell ref="B3:B5"/>
    <mergeCell ref="C3:L3"/>
    <mergeCell ref="C4:D4"/>
    <mergeCell ref="E4:F4"/>
  </mergeCells>
  <conditionalFormatting sqref="M6:M44 M46:M55">
    <cfRule type="cellIs" dxfId="6" priority="3" operator="greaterThan">
      <formula>100</formula>
    </cfRule>
    <cfRule type="cellIs" dxfId="5" priority="4" operator="greaterThan">
      <formula>100</formula>
    </cfRule>
  </conditionalFormatting>
  <pageMargins left="0.45" right="0.2" top="0.5" bottom="0.5" header="0" footer="0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O97"/>
  <sheetViews>
    <sheetView zoomScaleNormal="100" workbookViewId="0">
      <pane xSplit="3" ySplit="5" topLeftCell="D49" activePane="bottomRight" state="frozen"/>
      <selection pane="topRight" activeCell="D1" sqref="D1"/>
      <selection pane="bottomLeft" activeCell="A6" sqref="A6"/>
      <selection pane="bottomRight" activeCell="N56" sqref="N56"/>
    </sheetView>
  </sheetViews>
  <sheetFormatPr defaultColWidth="14.28515625" defaultRowHeight="15" customHeight="1" x14ac:dyDescent="0.2"/>
  <cols>
    <col min="1" max="1" width="4.42578125" style="83" customWidth="1"/>
    <col min="2" max="2" width="25" style="83" customWidth="1"/>
    <col min="3" max="4" width="9.85546875" style="83" customWidth="1"/>
    <col min="5" max="5" width="7.85546875" style="83" customWidth="1"/>
    <col min="6" max="6" width="9.28515625" style="83" customWidth="1"/>
    <col min="7" max="7" width="7.85546875" style="83" customWidth="1"/>
    <col min="8" max="8" width="9.28515625" style="83" customWidth="1"/>
    <col min="9" max="9" width="8.140625" style="83" customWidth="1"/>
    <col min="10" max="10" width="7.140625" style="83" customWidth="1"/>
    <col min="11" max="11" width="7.85546875" style="83" customWidth="1"/>
    <col min="12" max="12" width="9.28515625" style="83" customWidth="1"/>
    <col min="13" max="13" width="9" style="83" customWidth="1"/>
    <col min="14" max="14" width="10.42578125" style="83" customWidth="1"/>
    <col min="15" max="15" width="9" style="83" customWidth="1"/>
    <col min="16" max="16384" width="14.28515625" style="83"/>
  </cols>
  <sheetData>
    <row r="1" spans="1:15" ht="13.5" customHeight="1" x14ac:dyDescent="0.2">
      <c r="A1" s="477" t="s">
        <v>1053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</row>
    <row r="2" spans="1:15" ht="13.5" customHeight="1" x14ac:dyDescent="0.2">
      <c r="A2" s="85"/>
      <c r="B2" s="92" t="s">
        <v>963</v>
      </c>
      <c r="C2" s="118"/>
      <c r="D2" s="118"/>
      <c r="E2" s="118"/>
      <c r="F2" s="118"/>
      <c r="G2" s="118"/>
      <c r="H2" s="118"/>
      <c r="I2" s="118" t="s">
        <v>74</v>
      </c>
      <c r="J2" s="118"/>
      <c r="K2" s="118"/>
      <c r="L2" s="118" t="s">
        <v>84</v>
      </c>
      <c r="M2" s="118"/>
      <c r="N2" s="118"/>
      <c r="O2" s="123"/>
    </row>
    <row r="3" spans="1:15" ht="24.75" customHeight="1" x14ac:dyDescent="0.2">
      <c r="A3" s="485" t="s">
        <v>0</v>
      </c>
      <c r="B3" s="485" t="s">
        <v>76</v>
      </c>
      <c r="C3" s="475" t="s">
        <v>1052</v>
      </c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76"/>
      <c r="O3" s="484" t="s">
        <v>85</v>
      </c>
    </row>
    <row r="4" spans="1:15" ht="24.75" customHeight="1" x14ac:dyDescent="0.2">
      <c r="A4" s="480"/>
      <c r="B4" s="480"/>
      <c r="C4" s="475" t="s">
        <v>86</v>
      </c>
      <c r="D4" s="476"/>
      <c r="E4" s="475" t="s">
        <v>87</v>
      </c>
      <c r="F4" s="476"/>
      <c r="G4" s="475" t="s">
        <v>88</v>
      </c>
      <c r="H4" s="476"/>
      <c r="I4" s="475" t="s">
        <v>89</v>
      </c>
      <c r="J4" s="486"/>
      <c r="K4" s="475" t="s">
        <v>90</v>
      </c>
      <c r="L4" s="476"/>
      <c r="M4" s="475" t="s">
        <v>72</v>
      </c>
      <c r="N4" s="476"/>
      <c r="O4" s="480"/>
    </row>
    <row r="5" spans="1:15" ht="24.75" customHeight="1" x14ac:dyDescent="0.2">
      <c r="A5" s="481"/>
      <c r="B5" s="481"/>
      <c r="C5" s="124" t="s">
        <v>91</v>
      </c>
      <c r="D5" s="124" t="s">
        <v>92</v>
      </c>
      <c r="E5" s="124" t="s">
        <v>91</v>
      </c>
      <c r="F5" s="124" t="s">
        <v>92</v>
      </c>
      <c r="G5" s="124" t="s">
        <v>91</v>
      </c>
      <c r="H5" s="124" t="s">
        <v>92</v>
      </c>
      <c r="I5" s="124" t="s">
        <v>91</v>
      </c>
      <c r="J5" s="124" t="s">
        <v>92</v>
      </c>
      <c r="K5" s="124" t="s">
        <v>91</v>
      </c>
      <c r="L5" s="124" t="s">
        <v>92</v>
      </c>
      <c r="M5" s="124" t="s">
        <v>91</v>
      </c>
      <c r="N5" s="124" t="s">
        <v>92</v>
      </c>
      <c r="O5" s="481"/>
    </row>
    <row r="6" spans="1:15" ht="13.5" customHeight="1" x14ac:dyDescent="0.2">
      <c r="A6" s="132">
        <v>1</v>
      </c>
      <c r="B6" s="110" t="s">
        <v>6</v>
      </c>
      <c r="C6" s="110">
        <v>114647</v>
      </c>
      <c r="D6" s="110">
        <v>482324.95000000007</v>
      </c>
      <c r="E6" s="110">
        <v>1163</v>
      </c>
      <c r="F6" s="110">
        <v>155086.36000000002</v>
      </c>
      <c r="G6" s="110">
        <v>294</v>
      </c>
      <c r="H6" s="110">
        <v>91289.17</v>
      </c>
      <c r="I6" s="110">
        <v>0</v>
      </c>
      <c r="J6" s="110">
        <v>0</v>
      </c>
      <c r="K6" s="110">
        <v>0</v>
      </c>
      <c r="L6" s="110">
        <v>0</v>
      </c>
      <c r="M6" s="110">
        <f>C6+E6+G6+I6+K6</f>
        <v>116104</v>
      </c>
      <c r="N6" s="110">
        <f>D6+F6+H6+J6+L6</f>
        <v>728700.4800000001</v>
      </c>
      <c r="O6" s="125">
        <f>D6*100/'CD Ratio_3(i)'!F6</f>
        <v>18.798838350349801</v>
      </c>
    </row>
    <row r="7" spans="1:15" ht="13.5" customHeight="1" x14ac:dyDescent="0.2">
      <c r="A7" s="132">
        <v>2</v>
      </c>
      <c r="B7" s="110" t="s">
        <v>7</v>
      </c>
      <c r="C7" s="110">
        <v>210672</v>
      </c>
      <c r="D7" s="110">
        <v>439060.05000000016</v>
      </c>
      <c r="E7" s="110">
        <v>1584</v>
      </c>
      <c r="F7" s="110">
        <v>208770.9200000001</v>
      </c>
      <c r="G7" s="110">
        <v>933</v>
      </c>
      <c r="H7" s="110">
        <v>65762.299999999988</v>
      </c>
      <c r="I7" s="110">
        <v>0</v>
      </c>
      <c r="J7" s="110">
        <v>0</v>
      </c>
      <c r="K7" s="110">
        <v>0</v>
      </c>
      <c r="L7" s="110">
        <v>0</v>
      </c>
      <c r="M7" s="110">
        <f t="shared" ref="M7:M17" si="0">C7+E7+G7+I7+K7</f>
        <v>213189</v>
      </c>
      <c r="N7" s="110">
        <f t="shared" ref="N7:N17" si="1">D7+F7+H7+J7+L7</f>
        <v>713593.27000000025</v>
      </c>
      <c r="O7" s="125">
        <f>D7*100/'CD Ratio_3(i)'!F7</f>
        <v>10.145636967249244</v>
      </c>
    </row>
    <row r="8" spans="1:15" ht="13.5" customHeight="1" x14ac:dyDescent="0.2">
      <c r="A8" s="132">
        <v>3</v>
      </c>
      <c r="B8" s="110" t="s">
        <v>8</v>
      </c>
      <c r="C8" s="110">
        <v>19183</v>
      </c>
      <c r="D8" s="110">
        <v>158295</v>
      </c>
      <c r="E8" s="110">
        <v>577</v>
      </c>
      <c r="F8" s="110">
        <v>106880.72</v>
      </c>
      <c r="G8" s="110">
        <v>47</v>
      </c>
      <c r="H8" s="110">
        <v>48381.29</v>
      </c>
      <c r="I8" s="110">
        <v>0</v>
      </c>
      <c r="J8" s="110">
        <v>0</v>
      </c>
      <c r="K8" s="110">
        <v>6</v>
      </c>
      <c r="L8" s="110">
        <v>44.910000000000004</v>
      </c>
      <c r="M8" s="110">
        <f t="shared" si="0"/>
        <v>19813</v>
      </c>
      <c r="N8" s="110">
        <f t="shared" si="1"/>
        <v>313601.91999999993</v>
      </c>
      <c r="O8" s="125">
        <f>D8*100/'CD Ratio_3(i)'!F8</f>
        <v>14.588060971284424</v>
      </c>
    </row>
    <row r="9" spans="1:15" ht="13.5" customHeight="1" x14ac:dyDescent="0.2">
      <c r="A9" s="132">
        <v>4</v>
      </c>
      <c r="B9" s="110" t="s">
        <v>9</v>
      </c>
      <c r="C9" s="110">
        <v>60777</v>
      </c>
      <c r="D9" s="110">
        <v>277305.58999999985</v>
      </c>
      <c r="E9" s="110">
        <v>2402</v>
      </c>
      <c r="F9" s="110">
        <v>106173.29</v>
      </c>
      <c r="G9" s="110">
        <v>108</v>
      </c>
      <c r="H9" s="110">
        <v>32602.109999999997</v>
      </c>
      <c r="I9" s="110">
        <v>0</v>
      </c>
      <c r="J9" s="110">
        <v>0</v>
      </c>
      <c r="K9" s="110">
        <v>671</v>
      </c>
      <c r="L9" s="110">
        <v>1766.4600000000003</v>
      </c>
      <c r="M9" s="110">
        <f t="shared" si="0"/>
        <v>63958</v>
      </c>
      <c r="N9" s="110">
        <f t="shared" si="1"/>
        <v>417847.44999999984</v>
      </c>
      <c r="O9" s="125">
        <f>D9*100/'CD Ratio_3(i)'!F9</f>
        <v>13.695828072609057</v>
      </c>
    </row>
    <row r="10" spans="1:15" ht="12.75" customHeight="1" x14ac:dyDescent="0.2">
      <c r="A10" s="132">
        <v>5</v>
      </c>
      <c r="B10" s="110" t="s">
        <v>10</v>
      </c>
      <c r="C10" s="110">
        <v>107404</v>
      </c>
      <c r="D10" s="110">
        <v>543356.67000000016</v>
      </c>
      <c r="E10" s="110">
        <v>2643</v>
      </c>
      <c r="F10" s="110">
        <v>218973.61000000007</v>
      </c>
      <c r="G10" s="110">
        <v>111</v>
      </c>
      <c r="H10" s="110">
        <v>56301.659999999989</v>
      </c>
      <c r="I10" s="110">
        <v>0</v>
      </c>
      <c r="J10" s="110">
        <v>0</v>
      </c>
      <c r="K10" s="110">
        <v>4069</v>
      </c>
      <c r="L10" s="110">
        <v>46308.110000000008</v>
      </c>
      <c r="M10" s="110">
        <f t="shared" si="0"/>
        <v>114227</v>
      </c>
      <c r="N10" s="110">
        <f t="shared" si="1"/>
        <v>864940.05000000028</v>
      </c>
      <c r="O10" s="125">
        <f>D10*100/'CD Ratio_3(i)'!F10</f>
        <v>16.013038481946161</v>
      </c>
    </row>
    <row r="11" spans="1:15" ht="13.5" customHeight="1" x14ac:dyDescent="0.2">
      <c r="A11" s="132">
        <v>6</v>
      </c>
      <c r="B11" s="110" t="s">
        <v>11</v>
      </c>
      <c r="C11" s="110">
        <v>24218</v>
      </c>
      <c r="D11" s="110">
        <v>196299.43000000005</v>
      </c>
      <c r="E11" s="110">
        <v>594</v>
      </c>
      <c r="F11" s="110">
        <v>66550.380000000034</v>
      </c>
      <c r="G11" s="110">
        <v>68</v>
      </c>
      <c r="H11" s="110">
        <v>30145.13</v>
      </c>
      <c r="I11" s="110">
        <v>0</v>
      </c>
      <c r="J11" s="110">
        <v>0</v>
      </c>
      <c r="K11" s="110">
        <v>0</v>
      </c>
      <c r="L11" s="110">
        <v>0</v>
      </c>
      <c r="M11" s="110">
        <f t="shared" si="0"/>
        <v>24880</v>
      </c>
      <c r="N11" s="110">
        <f t="shared" si="1"/>
        <v>292994.94000000006</v>
      </c>
      <c r="O11" s="125">
        <f>D11*100/'CD Ratio_3(i)'!F11</f>
        <v>14.620824971458397</v>
      </c>
    </row>
    <row r="12" spans="1:15" ht="13.5" customHeight="1" x14ac:dyDescent="0.2">
      <c r="A12" s="132">
        <v>7</v>
      </c>
      <c r="B12" s="110" t="s">
        <v>12</v>
      </c>
      <c r="C12" s="110">
        <v>11345</v>
      </c>
      <c r="D12" s="110">
        <v>46280.000000000007</v>
      </c>
      <c r="E12" s="110">
        <v>88</v>
      </c>
      <c r="F12" s="110">
        <v>11071.7</v>
      </c>
      <c r="G12" s="110">
        <v>5</v>
      </c>
      <c r="H12" s="110">
        <v>1017.99</v>
      </c>
      <c r="I12" s="110">
        <v>0</v>
      </c>
      <c r="J12" s="110">
        <v>0</v>
      </c>
      <c r="K12" s="110">
        <v>0</v>
      </c>
      <c r="L12" s="110">
        <v>0</v>
      </c>
      <c r="M12" s="110">
        <f t="shared" si="0"/>
        <v>11438</v>
      </c>
      <c r="N12" s="110">
        <f t="shared" si="1"/>
        <v>58369.69000000001</v>
      </c>
      <c r="O12" s="125">
        <f>D12*100/'CD Ratio_3(i)'!F12</f>
        <v>9.3527720096512201</v>
      </c>
    </row>
    <row r="13" spans="1:15" ht="13.5" customHeight="1" x14ac:dyDescent="0.2">
      <c r="A13" s="132">
        <v>8</v>
      </c>
      <c r="B13" s="110" t="s">
        <v>967</v>
      </c>
      <c r="C13" s="110">
        <v>3611</v>
      </c>
      <c r="D13" s="110">
        <v>45208.869999999981</v>
      </c>
      <c r="E13" s="110">
        <v>125</v>
      </c>
      <c r="F13" s="110">
        <v>33761.420000000006</v>
      </c>
      <c r="G13" s="110">
        <v>21</v>
      </c>
      <c r="H13" s="110">
        <v>7878.72</v>
      </c>
      <c r="I13" s="110">
        <v>0</v>
      </c>
      <c r="J13" s="110">
        <v>0</v>
      </c>
      <c r="K13" s="110">
        <v>0</v>
      </c>
      <c r="L13" s="110">
        <v>0</v>
      </c>
      <c r="M13" s="110">
        <f t="shared" si="0"/>
        <v>3757</v>
      </c>
      <c r="N13" s="110">
        <f t="shared" si="1"/>
        <v>86849.00999999998</v>
      </c>
      <c r="O13" s="125">
        <f>D13*100/'CD Ratio_3(i)'!F13</f>
        <v>24.635583423178346</v>
      </c>
    </row>
    <row r="14" spans="1:15" ht="13.5" customHeight="1" x14ac:dyDescent="0.2">
      <c r="A14" s="132">
        <v>9</v>
      </c>
      <c r="B14" s="110" t="s">
        <v>13</v>
      </c>
      <c r="C14" s="110">
        <v>98059</v>
      </c>
      <c r="D14" s="110">
        <v>440742.68999999971</v>
      </c>
      <c r="E14" s="110">
        <v>3763</v>
      </c>
      <c r="F14" s="110">
        <v>209130.51000000004</v>
      </c>
      <c r="G14" s="110">
        <v>287</v>
      </c>
      <c r="H14" s="110">
        <v>96194.209999999992</v>
      </c>
      <c r="I14" s="110">
        <v>0</v>
      </c>
      <c r="J14" s="110">
        <v>0</v>
      </c>
      <c r="K14" s="110">
        <v>0</v>
      </c>
      <c r="L14" s="110">
        <v>0</v>
      </c>
      <c r="M14" s="110">
        <f t="shared" si="0"/>
        <v>102109</v>
      </c>
      <c r="N14" s="110">
        <f t="shared" si="1"/>
        <v>746067.40999999968</v>
      </c>
      <c r="O14" s="125">
        <f>D14*100/'CD Ratio_3(i)'!F14</f>
        <v>11.101157614668706</v>
      </c>
    </row>
    <row r="15" spans="1:15" ht="13.5" customHeight="1" x14ac:dyDescent="0.2">
      <c r="A15" s="132">
        <v>10</v>
      </c>
      <c r="B15" s="110" t="s">
        <v>14</v>
      </c>
      <c r="C15" s="110">
        <v>100649</v>
      </c>
      <c r="D15" s="110">
        <v>1297580.8300000008</v>
      </c>
      <c r="E15" s="110">
        <v>5448</v>
      </c>
      <c r="F15" s="110">
        <v>418548.07999999984</v>
      </c>
      <c r="G15" s="110">
        <v>829</v>
      </c>
      <c r="H15" s="110">
        <v>314776.60000000003</v>
      </c>
      <c r="I15" s="110">
        <v>0</v>
      </c>
      <c r="J15" s="110">
        <v>0</v>
      </c>
      <c r="K15" s="110">
        <v>58744</v>
      </c>
      <c r="L15" s="110">
        <v>99448.579999999885</v>
      </c>
      <c r="M15" s="110">
        <f t="shared" si="0"/>
        <v>165670</v>
      </c>
      <c r="N15" s="110">
        <f t="shared" si="1"/>
        <v>2130354.0900000008</v>
      </c>
      <c r="O15" s="125">
        <f>D15*100/'CD Ratio_3(i)'!F15</f>
        <v>9.684090978754698</v>
      </c>
    </row>
    <row r="16" spans="1:15" ht="13.5" customHeight="1" x14ac:dyDescent="0.2">
      <c r="A16" s="132">
        <v>11</v>
      </c>
      <c r="B16" s="110" t="s">
        <v>15</v>
      </c>
      <c r="C16" s="110">
        <v>285</v>
      </c>
      <c r="D16" s="110">
        <v>70142.97</v>
      </c>
      <c r="E16" s="110">
        <v>9</v>
      </c>
      <c r="F16" s="110">
        <v>1087.1400000000001</v>
      </c>
      <c r="G16" s="110">
        <v>3</v>
      </c>
      <c r="H16" s="110">
        <v>1142.75</v>
      </c>
      <c r="I16" s="110">
        <v>0</v>
      </c>
      <c r="J16" s="110">
        <v>0</v>
      </c>
      <c r="K16" s="110">
        <v>0</v>
      </c>
      <c r="L16" s="110">
        <v>0</v>
      </c>
      <c r="M16" s="110">
        <f t="shared" si="0"/>
        <v>297</v>
      </c>
      <c r="N16" s="110">
        <f t="shared" si="1"/>
        <v>72372.86</v>
      </c>
      <c r="O16" s="125">
        <f>D16*100/'CD Ratio_3(i)'!F16</f>
        <v>6.8619756871340805</v>
      </c>
    </row>
    <row r="17" spans="1:15" ht="13.5" customHeight="1" x14ac:dyDescent="0.2">
      <c r="A17" s="132">
        <v>12</v>
      </c>
      <c r="B17" s="110" t="s">
        <v>16</v>
      </c>
      <c r="C17" s="110">
        <v>72587</v>
      </c>
      <c r="D17" s="110">
        <v>371686.7099999999</v>
      </c>
      <c r="E17" s="110">
        <v>1407</v>
      </c>
      <c r="F17" s="110">
        <v>176455.84000000005</v>
      </c>
      <c r="G17" s="110">
        <v>202</v>
      </c>
      <c r="H17" s="110">
        <v>89015.910000000033</v>
      </c>
      <c r="I17" s="110">
        <v>0</v>
      </c>
      <c r="J17" s="110">
        <v>0</v>
      </c>
      <c r="K17" s="110">
        <v>0</v>
      </c>
      <c r="L17" s="110">
        <v>0</v>
      </c>
      <c r="M17" s="110">
        <f t="shared" si="0"/>
        <v>74196</v>
      </c>
      <c r="N17" s="110">
        <f t="shared" si="1"/>
        <v>637158.46</v>
      </c>
      <c r="O17" s="125">
        <f>D17*100/'CD Ratio_3(i)'!F17</f>
        <v>15.35687581537514</v>
      </c>
    </row>
    <row r="18" spans="1:15" s="128" customFormat="1" ht="13.5" customHeight="1" x14ac:dyDescent="0.2">
      <c r="A18" s="124"/>
      <c r="B18" s="116" t="s">
        <v>17</v>
      </c>
      <c r="C18" s="116">
        <f t="shared" ref="C18:L18" si="2">SUM(C6:C17)</f>
        <v>823437</v>
      </c>
      <c r="D18" s="116">
        <f t="shared" si="2"/>
        <v>4368283.7600000007</v>
      </c>
      <c r="E18" s="116">
        <f t="shared" si="2"/>
        <v>19803</v>
      </c>
      <c r="F18" s="116">
        <f t="shared" si="2"/>
        <v>1712489.9700000002</v>
      </c>
      <c r="G18" s="116">
        <f t="shared" si="2"/>
        <v>2908</v>
      </c>
      <c r="H18" s="116">
        <f t="shared" si="2"/>
        <v>834507.84</v>
      </c>
      <c r="I18" s="116">
        <f t="shared" si="2"/>
        <v>0</v>
      </c>
      <c r="J18" s="116">
        <f t="shared" si="2"/>
        <v>0</v>
      </c>
      <c r="K18" s="116">
        <f t="shared" si="2"/>
        <v>63490</v>
      </c>
      <c r="L18" s="116">
        <f t="shared" si="2"/>
        <v>147568.05999999988</v>
      </c>
      <c r="M18" s="116">
        <f>C18+E18+G18+I18+K18</f>
        <v>909638</v>
      </c>
      <c r="N18" s="116">
        <f>D18+F18+H18+J18+L18</f>
        <v>7062849.6299999999</v>
      </c>
      <c r="O18" s="126">
        <f>D18*100/'CD Ratio_3(i)'!F18</f>
        <v>12.057371932028392</v>
      </c>
    </row>
    <row r="19" spans="1:15" ht="13.5" customHeight="1" x14ac:dyDescent="0.2">
      <c r="A19" s="132">
        <v>13</v>
      </c>
      <c r="B19" s="110" t="s">
        <v>18</v>
      </c>
      <c r="C19" s="110">
        <v>16947</v>
      </c>
      <c r="D19" s="110">
        <v>394425.91</v>
      </c>
      <c r="E19" s="110">
        <v>2571</v>
      </c>
      <c r="F19" s="110">
        <v>308262.82999999984</v>
      </c>
      <c r="G19" s="110">
        <v>407</v>
      </c>
      <c r="H19" s="110">
        <v>163546.93000000002</v>
      </c>
      <c r="I19" s="110">
        <v>0</v>
      </c>
      <c r="J19" s="110">
        <v>0</v>
      </c>
      <c r="K19" s="110">
        <v>0</v>
      </c>
      <c r="L19" s="110">
        <v>0</v>
      </c>
      <c r="M19" s="110">
        <f>C19+E19+G19+I19+K19</f>
        <v>19925</v>
      </c>
      <c r="N19" s="110">
        <f>D19+F19+H19+J19+L19</f>
        <v>866235.66999999981</v>
      </c>
      <c r="O19" s="125">
        <f>D19*100/'CD Ratio_3(i)'!F19</f>
        <v>14.490344788770807</v>
      </c>
    </row>
    <row r="20" spans="1:15" ht="13.5" customHeight="1" x14ac:dyDescent="0.2">
      <c r="A20" s="132">
        <v>14</v>
      </c>
      <c r="B20" s="110" t="s">
        <v>19</v>
      </c>
      <c r="C20" s="110">
        <v>90181</v>
      </c>
      <c r="D20" s="110">
        <v>83329</v>
      </c>
      <c r="E20" s="110">
        <v>336</v>
      </c>
      <c r="F20" s="110">
        <v>32213.9</v>
      </c>
      <c r="G20" s="110">
        <v>42</v>
      </c>
      <c r="H20" s="110">
        <v>3413.41</v>
      </c>
      <c r="I20" s="110">
        <v>0</v>
      </c>
      <c r="J20" s="110">
        <v>0</v>
      </c>
      <c r="K20" s="110">
        <v>0</v>
      </c>
      <c r="L20" s="110">
        <v>0</v>
      </c>
      <c r="M20" s="110">
        <f t="shared" ref="M20:M39" si="3">C20+E20+G20+I20+K20</f>
        <v>90559</v>
      </c>
      <c r="N20" s="110">
        <f t="shared" ref="N20:N39" si="4">D20+F20+H20+J20+L20</f>
        <v>118956.31</v>
      </c>
      <c r="O20" s="125">
        <f>D20*100/'CD Ratio_3(i)'!F20</f>
        <v>8.9541826501318162</v>
      </c>
    </row>
    <row r="21" spans="1:15" ht="13.5" customHeight="1" x14ac:dyDescent="0.2">
      <c r="A21" s="132">
        <v>15</v>
      </c>
      <c r="B21" s="110" t="s">
        <v>20</v>
      </c>
      <c r="C21" s="110">
        <v>7</v>
      </c>
      <c r="D21" s="110">
        <v>219.91</v>
      </c>
      <c r="E21" s="110">
        <v>0</v>
      </c>
      <c r="F21" s="110">
        <v>0</v>
      </c>
      <c r="G21" s="110">
        <v>0</v>
      </c>
      <c r="H21" s="110">
        <v>0</v>
      </c>
      <c r="I21" s="110">
        <v>0</v>
      </c>
      <c r="J21" s="110">
        <v>0</v>
      </c>
      <c r="K21" s="110">
        <v>0</v>
      </c>
      <c r="L21" s="110">
        <v>0</v>
      </c>
      <c r="M21" s="110">
        <f t="shared" si="3"/>
        <v>7</v>
      </c>
      <c r="N21" s="110">
        <f t="shared" si="4"/>
        <v>219.91</v>
      </c>
      <c r="O21" s="125">
        <f>D21*100/'CD Ratio_3(i)'!F21</f>
        <v>2.3905495513711066</v>
      </c>
    </row>
    <row r="22" spans="1:15" ht="13.5" customHeight="1" x14ac:dyDescent="0.2">
      <c r="A22" s="132">
        <v>16</v>
      </c>
      <c r="B22" s="110" t="s">
        <v>21</v>
      </c>
      <c r="C22" s="110">
        <v>24</v>
      </c>
      <c r="D22" s="110">
        <v>4877.21</v>
      </c>
      <c r="E22" s="110">
        <v>1</v>
      </c>
      <c r="F22" s="110">
        <v>1649.53</v>
      </c>
      <c r="G22" s="110">
        <v>0</v>
      </c>
      <c r="H22" s="110">
        <v>0</v>
      </c>
      <c r="I22" s="110">
        <v>0</v>
      </c>
      <c r="J22" s="110">
        <v>0</v>
      </c>
      <c r="K22" s="110">
        <v>0</v>
      </c>
      <c r="L22" s="110">
        <v>0</v>
      </c>
      <c r="M22" s="110">
        <f t="shared" si="3"/>
        <v>25</v>
      </c>
      <c r="N22" s="110">
        <f t="shared" si="4"/>
        <v>6526.74</v>
      </c>
      <c r="O22" s="125">
        <v>0</v>
      </c>
    </row>
    <row r="23" spans="1:15" ht="13.5" customHeight="1" x14ac:dyDescent="0.2">
      <c r="A23" s="132">
        <v>17</v>
      </c>
      <c r="B23" s="110" t="s">
        <v>22</v>
      </c>
      <c r="C23" s="110">
        <v>57</v>
      </c>
      <c r="D23" s="110">
        <v>2504.2599999999998</v>
      </c>
      <c r="E23" s="110">
        <v>5</v>
      </c>
      <c r="F23" s="110">
        <v>165.87</v>
      </c>
      <c r="G23" s="110">
        <v>0</v>
      </c>
      <c r="H23" s="110">
        <v>0</v>
      </c>
      <c r="I23" s="110">
        <v>0</v>
      </c>
      <c r="J23" s="110">
        <v>0</v>
      </c>
      <c r="K23" s="110">
        <v>0</v>
      </c>
      <c r="L23" s="110">
        <v>0</v>
      </c>
      <c r="M23" s="110">
        <f t="shared" si="3"/>
        <v>62</v>
      </c>
      <c r="N23" s="110">
        <f t="shared" si="4"/>
        <v>2670.1299999999997</v>
      </c>
      <c r="O23" s="125">
        <f>D23*100/'CD Ratio_3(i)'!F23</f>
        <v>0.8345534299684082</v>
      </c>
    </row>
    <row r="24" spans="1:15" ht="13.5" customHeight="1" x14ac:dyDescent="0.2">
      <c r="A24" s="132">
        <v>18</v>
      </c>
      <c r="B24" s="110" t="s">
        <v>23</v>
      </c>
      <c r="C24" s="110">
        <v>0</v>
      </c>
      <c r="D24" s="110">
        <v>0</v>
      </c>
      <c r="E24" s="110">
        <v>0</v>
      </c>
      <c r="F24" s="110">
        <v>0</v>
      </c>
      <c r="G24" s="110">
        <v>0</v>
      </c>
      <c r="H24" s="110">
        <v>0</v>
      </c>
      <c r="I24" s="110">
        <v>0</v>
      </c>
      <c r="J24" s="110">
        <v>0</v>
      </c>
      <c r="K24" s="110">
        <v>0</v>
      </c>
      <c r="L24" s="110">
        <v>0</v>
      </c>
      <c r="M24" s="110">
        <f t="shared" si="3"/>
        <v>0</v>
      </c>
      <c r="N24" s="110">
        <f t="shared" si="4"/>
        <v>0</v>
      </c>
      <c r="O24" s="125">
        <f>D24*100/'CD Ratio_3(i)'!F24</f>
        <v>0</v>
      </c>
    </row>
    <row r="25" spans="1:15" ht="13.5" customHeight="1" x14ac:dyDescent="0.2">
      <c r="A25" s="132">
        <v>19</v>
      </c>
      <c r="B25" s="110" t="s">
        <v>24</v>
      </c>
      <c r="C25" s="110">
        <v>151</v>
      </c>
      <c r="D25" s="110">
        <v>9117.48</v>
      </c>
      <c r="E25" s="110">
        <v>60</v>
      </c>
      <c r="F25" s="110">
        <v>5610.0199999999995</v>
      </c>
      <c r="G25" s="110">
        <v>0</v>
      </c>
      <c r="H25" s="110">
        <v>0</v>
      </c>
      <c r="I25" s="110">
        <v>0</v>
      </c>
      <c r="J25" s="110">
        <v>0</v>
      </c>
      <c r="K25" s="110">
        <v>0</v>
      </c>
      <c r="L25" s="110">
        <v>0</v>
      </c>
      <c r="M25" s="110">
        <f t="shared" si="3"/>
        <v>211</v>
      </c>
      <c r="N25" s="110">
        <f t="shared" si="4"/>
        <v>14727.5</v>
      </c>
      <c r="O25" s="125">
        <f>D25*100/'CD Ratio_3(i)'!F25</f>
        <v>7.7001763084543269</v>
      </c>
    </row>
    <row r="26" spans="1:15" ht="13.5" customHeight="1" x14ac:dyDescent="0.2">
      <c r="A26" s="132">
        <v>20</v>
      </c>
      <c r="B26" s="110" t="s">
        <v>25</v>
      </c>
      <c r="C26" s="110">
        <v>61429</v>
      </c>
      <c r="D26" s="110">
        <v>1199261.2299999997</v>
      </c>
      <c r="E26" s="110">
        <v>13415</v>
      </c>
      <c r="F26" s="110">
        <v>857821.42999999947</v>
      </c>
      <c r="G26" s="110">
        <v>2980</v>
      </c>
      <c r="H26" s="110">
        <v>509565.07000000012</v>
      </c>
      <c r="I26" s="110">
        <v>0</v>
      </c>
      <c r="J26" s="110">
        <v>0</v>
      </c>
      <c r="K26" s="110">
        <v>0</v>
      </c>
      <c r="L26" s="110">
        <v>0</v>
      </c>
      <c r="M26" s="110">
        <f t="shared" si="3"/>
        <v>77824</v>
      </c>
      <c r="N26" s="110">
        <f t="shared" si="4"/>
        <v>2566647.7299999995</v>
      </c>
      <c r="O26" s="125">
        <f>D26*100/'CD Ratio_3(i)'!F26</f>
        <v>15.348067405766955</v>
      </c>
    </row>
    <row r="27" spans="1:15" ht="13.5" customHeight="1" x14ac:dyDescent="0.2">
      <c r="A27" s="132">
        <v>21</v>
      </c>
      <c r="B27" s="110" t="s">
        <v>26</v>
      </c>
      <c r="C27" s="110">
        <v>27181</v>
      </c>
      <c r="D27" s="110">
        <v>946372.37000000011</v>
      </c>
      <c r="E27" s="110">
        <v>7691</v>
      </c>
      <c r="F27" s="110">
        <v>577888.31000000017</v>
      </c>
      <c r="G27" s="110">
        <v>1416</v>
      </c>
      <c r="H27" s="110">
        <v>162053.75000000006</v>
      </c>
      <c r="I27" s="110">
        <v>0</v>
      </c>
      <c r="J27" s="110">
        <v>0</v>
      </c>
      <c r="K27" s="110">
        <v>0</v>
      </c>
      <c r="L27" s="110">
        <v>0</v>
      </c>
      <c r="M27" s="110">
        <f t="shared" si="3"/>
        <v>36288</v>
      </c>
      <c r="N27" s="110">
        <f t="shared" si="4"/>
        <v>1686314.4300000002</v>
      </c>
      <c r="O27" s="125">
        <f>D27*100/'CD Ratio_3(i)'!F27</f>
        <v>20.927482138351255</v>
      </c>
    </row>
    <row r="28" spans="1:15" ht="13.5" customHeight="1" x14ac:dyDescent="0.2">
      <c r="A28" s="132">
        <v>22</v>
      </c>
      <c r="B28" s="110" t="s">
        <v>27</v>
      </c>
      <c r="C28" s="110">
        <v>150</v>
      </c>
      <c r="D28" s="110">
        <v>24164.470000000005</v>
      </c>
      <c r="E28" s="110">
        <v>8</v>
      </c>
      <c r="F28" s="110">
        <v>1135.8</v>
      </c>
      <c r="G28" s="110">
        <v>3</v>
      </c>
      <c r="H28" s="110">
        <v>11.09</v>
      </c>
      <c r="I28" s="110">
        <v>0</v>
      </c>
      <c r="J28" s="110">
        <v>0</v>
      </c>
      <c r="K28" s="110">
        <v>0</v>
      </c>
      <c r="L28" s="110">
        <v>0</v>
      </c>
      <c r="M28" s="110">
        <f t="shared" si="3"/>
        <v>161</v>
      </c>
      <c r="N28" s="110">
        <f t="shared" si="4"/>
        <v>25311.360000000004</v>
      </c>
      <c r="O28" s="125">
        <f>D28*100/'CD Ratio_3(i)'!F28</f>
        <v>3.8438070345231714</v>
      </c>
    </row>
    <row r="29" spans="1:15" ht="13.5" customHeight="1" x14ac:dyDescent="0.2">
      <c r="A29" s="132">
        <v>23</v>
      </c>
      <c r="B29" s="110" t="s">
        <v>28</v>
      </c>
      <c r="C29" s="110">
        <v>22984</v>
      </c>
      <c r="D29" s="110">
        <v>164016.22999999995</v>
      </c>
      <c r="E29" s="110">
        <v>892</v>
      </c>
      <c r="F29" s="110">
        <v>44659.369999999974</v>
      </c>
      <c r="G29" s="110">
        <v>232</v>
      </c>
      <c r="H29" s="110">
        <v>3630.3799999999997</v>
      </c>
      <c r="I29" s="110">
        <v>0</v>
      </c>
      <c r="J29" s="110">
        <v>0</v>
      </c>
      <c r="K29" s="110">
        <v>0</v>
      </c>
      <c r="L29" s="110">
        <v>0</v>
      </c>
      <c r="M29" s="110">
        <f t="shared" si="3"/>
        <v>24108</v>
      </c>
      <c r="N29" s="110">
        <f t="shared" si="4"/>
        <v>212305.97999999992</v>
      </c>
      <c r="O29" s="125">
        <f>D29*100/'CD Ratio_3(i)'!F29</f>
        <v>14.98378572229824</v>
      </c>
    </row>
    <row r="30" spans="1:15" ht="13.5" customHeight="1" x14ac:dyDescent="0.2">
      <c r="A30" s="132">
        <v>24</v>
      </c>
      <c r="B30" s="110" t="s">
        <v>29</v>
      </c>
      <c r="C30" s="110">
        <v>79756</v>
      </c>
      <c r="D30" s="110">
        <v>190537.88999999996</v>
      </c>
      <c r="E30" s="110">
        <v>1045</v>
      </c>
      <c r="F30" s="110">
        <v>36828.29</v>
      </c>
      <c r="G30" s="110">
        <v>161</v>
      </c>
      <c r="H30" s="110">
        <v>12405.880000000001</v>
      </c>
      <c r="I30" s="110">
        <v>0</v>
      </c>
      <c r="J30" s="110">
        <v>0</v>
      </c>
      <c r="K30" s="110">
        <v>0</v>
      </c>
      <c r="L30" s="110">
        <v>0</v>
      </c>
      <c r="M30" s="110">
        <f t="shared" si="3"/>
        <v>80962</v>
      </c>
      <c r="N30" s="110">
        <f t="shared" si="4"/>
        <v>239772.05999999997</v>
      </c>
      <c r="O30" s="125">
        <f>D30*100/'CD Ratio_3(i)'!F30</f>
        <v>18.662817529749418</v>
      </c>
    </row>
    <row r="31" spans="1:15" ht="13.5" customHeight="1" x14ac:dyDescent="0.2">
      <c r="A31" s="132">
        <v>25</v>
      </c>
      <c r="B31" s="110" t="s">
        <v>30</v>
      </c>
      <c r="C31" s="110">
        <v>9</v>
      </c>
      <c r="D31" s="110">
        <v>164.95</v>
      </c>
      <c r="E31" s="110">
        <v>0</v>
      </c>
      <c r="F31" s="110">
        <v>0</v>
      </c>
      <c r="G31" s="110">
        <v>0</v>
      </c>
      <c r="H31" s="110">
        <v>0</v>
      </c>
      <c r="I31" s="110">
        <v>0</v>
      </c>
      <c r="J31" s="110">
        <v>0</v>
      </c>
      <c r="K31" s="110">
        <v>0</v>
      </c>
      <c r="L31" s="110">
        <v>0</v>
      </c>
      <c r="M31" s="110">
        <f t="shared" si="3"/>
        <v>9</v>
      </c>
      <c r="N31" s="110">
        <f t="shared" si="4"/>
        <v>164.95</v>
      </c>
      <c r="O31" s="125">
        <f>D31*100/'CD Ratio_3(i)'!F31</f>
        <v>3.210130740577843</v>
      </c>
    </row>
    <row r="32" spans="1:15" ht="13.5" customHeight="1" x14ac:dyDescent="0.2">
      <c r="A32" s="132">
        <v>26</v>
      </c>
      <c r="B32" s="110" t="s">
        <v>31</v>
      </c>
      <c r="C32" s="110">
        <v>19</v>
      </c>
      <c r="D32" s="110">
        <v>3250.29</v>
      </c>
      <c r="E32" s="110">
        <v>10</v>
      </c>
      <c r="F32" s="110">
        <v>997.08</v>
      </c>
      <c r="G32" s="110">
        <v>0</v>
      </c>
      <c r="H32" s="110">
        <v>0</v>
      </c>
      <c r="I32" s="110">
        <v>0</v>
      </c>
      <c r="J32" s="110">
        <v>0</v>
      </c>
      <c r="K32" s="110">
        <v>0</v>
      </c>
      <c r="L32" s="110">
        <v>0</v>
      </c>
      <c r="M32" s="110">
        <f t="shared" si="3"/>
        <v>29</v>
      </c>
      <c r="N32" s="110">
        <f t="shared" si="4"/>
        <v>4247.37</v>
      </c>
      <c r="O32" s="125">
        <f>D32*100/'CD Ratio_3(i)'!F32</f>
        <v>9.5748977418513856</v>
      </c>
    </row>
    <row r="33" spans="1:15" ht="13.5" customHeight="1" x14ac:dyDescent="0.2">
      <c r="A33" s="132">
        <v>27</v>
      </c>
      <c r="B33" s="110" t="s">
        <v>32</v>
      </c>
      <c r="C33" s="110">
        <v>46</v>
      </c>
      <c r="D33" s="110">
        <v>8850.82</v>
      </c>
      <c r="E33" s="110">
        <v>6</v>
      </c>
      <c r="F33" s="110">
        <v>2320.2199999999998</v>
      </c>
      <c r="G33" s="110">
        <v>0</v>
      </c>
      <c r="H33" s="110">
        <v>0</v>
      </c>
      <c r="I33" s="110">
        <v>0</v>
      </c>
      <c r="J33" s="110">
        <v>0</v>
      </c>
      <c r="K33" s="110">
        <v>0</v>
      </c>
      <c r="L33" s="110">
        <v>0</v>
      </c>
      <c r="M33" s="110">
        <f t="shared" si="3"/>
        <v>52</v>
      </c>
      <c r="N33" s="110">
        <f t="shared" si="4"/>
        <v>11171.039999999999</v>
      </c>
      <c r="O33" s="125">
        <f>D33*100/'CD Ratio_3(i)'!F33</f>
        <v>26.3466505049158</v>
      </c>
    </row>
    <row r="34" spans="1:15" ht="13.5" customHeight="1" x14ac:dyDescent="0.2">
      <c r="A34" s="132">
        <v>28</v>
      </c>
      <c r="B34" s="110" t="s">
        <v>33</v>
      </c>
      <c r="C34" s="110">
        <v>10774</v>
      </c>
      <c r="D34" s="110">
        <v>254442.02000000005</v>
      </c>
      <c r="E34" s="110">
        <v>3275</v>
      </c>
      <c r="F34" s="110">
        <v>181400.49999999997</v>
      </c>
      <c r="G34" s="110">
        <v>848</v>
      </c>
      <c r="H34" s="110">
        <v>104760.56999999998</v>
      </c>
      <c r="I34" s="110">
        <v>0</v>
      </c>
      <c r="J34" s="110">
        <v>0</v>
      </c>
      <c r="K34" s="110">
        <v>0</v>
      </c>
      <c r="L34" s="110">
        <v>0</v>
      </c>
      <c r="M34" s="110">
        <f t="shared" si="3"/>
        <v>14897</v>
      </c>
      <c r="N34" s="110">
        <f t="shared" si="4"/>
        <v>540603.09</v>
      </c>
      <c r="O34" s="125">
        <f>D34*100/'CD Ratio_3(i)'!F34</f>
        <v>18.242931033270075</v>
      </c>
    </row>
    <row r="35" spans="1:15" ht="13.5" customHeight="1" x14ac:dyDescent="0.2">
      <c r="A35" s="132">
        <v>29</v>
      </c>
      <c r="B35" s="110" t="s">
        <v>34</v>
      </c>
      <c r="C35" s="110">
        <v>10</v>
      </c>
      <c r="D35" s="110">
        <v>1209.52</v>
      </c>
      <c r="E35" s="110">
        <v>0</v>
      </c>
      <c r="F35" s="110">
        <v>0</v>
      </c>
      <c r="G35" s="110">
        <v>0</v>
      </c>
      <c r="H35" s="110">
        <v>0</v>
      </c>
      <c r="I35" s="110">
        <v>0</v>
      </c>
      <c r="J35" s="110">
        <v>0</v>
      </c>
      <c r="K35" s="110">
        <v>0</v>
      </c>
      <c r="L35" s="110">
        <v>0</v>
      </c>
      <c r="M35" s="110">
        <f t="shared" si="3"/>
        <v>10</v>
      </c>
      <c r="N35" s="110">
        <f t="shared" si="4"/>
        <v>1209.52</v>
      </c>
      <c r="O35" s="125">
        <f>D35*100/'CD Ratio_3(i)'!F35</f>
        <v>4.8137091532986798</v>
      </c>
    </row>
    <row r="36" spans="1:15" ht="13.5" customHeight="1" x14ac:dyDescent="0.2">
      <c r="A36" s="132">
        <v>30</v>
      </c>
      <c r="B36" s="110" t="s">
        <v>35</v>
      </c>
      <c r="C36" s="110">
        <v>242</v>
      </c>
      <c r="D36" s="110">
        <v>12037.350000000002</v>
      </c>
      <c r="E36" s="110">
        <v>39</v>
      </c>
      <c r="F36" s="110">
        <v>4729.1499999999996</v>
      </c>
      <c r="G36" s="110">
        <v>6</v>
      </c>
      <c r="H36" s="110">
        <v>3527.6899999999996</v>
      </c>
      <c r="I36" s="110">
        <v>0</v>
      </c>
      <c r="J36" s="110">
        <v>0</v>
      </c>
      <c r="K36" s="110">
        <v>0</v>
      </c>
      <c r="L36" s="110">
        <v>0</v>
      </c>
      <c r="M36" s="110">
        <f t="shared" si="3"/>
        <v>287</v>
      </c>
      <c r="N36" s="110">
        <f t="shared" si="4"/>
        <v>20294.189999999999</v>
      </c>
      <c r="O36" s="125">
        <f>D36*100/'CD Ratio_3(i)'!F36</f>
        <v>8.1254327289826129</v>
      </c>
    </row>
    <row r="37" spans="1:15" ht="13.5" customHeight="1" x14ac:dyDescent="0.2">
      <c r="A37" s="132">
        <v>31</v>
      </c>
      <c r="B37" s="110" t="s">
        <v>36</v>
      </c>
      <c r="C37" s="110">
        <v>38</v>
      </c>
      <c r="D37" s="110">
        <v>220.09</v>
      </c>
      <c r="E37" s="110">
        <v>5</v>
      </c>
      <c r="F37" s="110">
        <v>308.72999999999996</v>
      </c>
      <c r="G37" s="110">
        <v>0</v>
      </c>
      <c r="H37" s="110">
        <v>0</v>
      </c>
      <c r="I37" s="110">
        <v>0</v>
      </c>
      <c r="J37" s="110">
        <v>0</v>
      </c>
      <c r="K37" s="110">
        <v>0</v>
      </c>
      <c r="L37" s="110">
        <v>0</v>
      </c>
      <c r="M37" s="110">
        <f t="shared" si="3"/>
        <v>43</v>
      </c>
      <c r="N37" s="110">
        <f t="shared" si="4"/>
        <v>528.81999999999994</v>
      </c>
      <c r="O37" s="125">
        <f>D37*100/'CD Ratio_3(i)'!F37</f>
        <v>0.79114253937739543</v>
      </c>
    </row>
    <row r="38" spans="1:15" ht="13.5" customHeight="1" x14ac:dyDescent="0.2">
      <c r="A38" s="132">
        <v>32</v>
      </c>
      <c r="B38" s="110" t="s">
        <v>38</v>
      </c>
      <c r="C38" s="110">
        <v>0</v>
      </c>
      <c r="D38" s="110">
        <v>0</v>
      </c>
      <c r="E38" s="110">
        <v>0</v>
      </c>
      <c r="F38" s="110">
        <v>0</v>
      </c>
      <c r="G38" s="110">
        <v>0</v>
      </c>
      <c r="H38" s="110">
        <v>0</v>
      </c>
      <c r="I38" s="110">
        <v>0</v>
      </c>
      <c r="J38" s="110">
        <v>0</v>
      </c>
      <c r="K38" s="110">
        <v>0</v>
      </c>
      <c r="L38" s="110">
        <v>0</v>
      </c>
      <c r="M38" s="110">
        <f t="shared" si="3"/>
        <v>0</v>
      </c>
      <c r="N38" s="110">
        <f t="shared" si="4"/>
        <v>0</v>
      </c>
      <c r="O38" s="125">
        <f>D38*100/'CD Ratio_3(i)'!F38</f>
        <v>0</v>
      </c>
    </row>
    <row r="39" spans="1:15" ht="13.5" customHeight="1" x14ac:dyDescent="0.2">
      <c r="A39" s="132">
        <v>33</v>
      </c>
      <c r="B39" s="110" t="s">
        <v>39</v>
      </c>
      <c r="C39" s="110">
        <v>4357</v>
      </c>
      <c r="D39" s="110">
        <v>121297.93000000002</v>
      </c>
      <c r="E39" s="110">
        <v>1209</v>
      </c>
      <c r="F39" s="110">
        <v>74508.88</v>
      </c>
      <c r="G39" s="110">
        <v>228</v>
      </c>
      <c r="H39" s="110">
        <v>38040.329999999994</v>
      </c>
      <c r="I39" s="110">
        <v>0</v>
      </c>
      <c r="J39" s="110">
        <v>0</v>
      </c>
      <c r="K39" s="110">
        <v>0</v>
      </c>
      <c r="L39" s="110">
        <v>0</v>
      </c>
      <c r="M39" s="110">
        <f t="shared" si="3"/>
        <v>5794</v>
      </c>
      <c r="N39" s="110">
        <f t="shared" si="4"/>
        <v>233847.14</v>
      </c>
      <c r="O39" s="125">
        <f>D39*100/'CD Ratio_3(i)'!F39</f>
        <v>17.21400594592982</v>
      </c>
    </row>
    <row r="40" spans="1:15" s="128" customFormat="1" ht="13.5" customHeight="1" x14ac:dyDescent="0.2">
      <c r="A40" s="124"/>
      <c r="B40" s="116" t="s">
        <v>40</v>
      </c>
      <c r="C40" s="116">
        <f t="shared" ref="C40:N40" si="5">SUM(C19:C39)</f>
        <v>314362</v>
      </c>
      <c r="D40" s="116">
        <f t="shared" si="5"/>
        <v>3420298.9300000006</v>
      </c>
      <c r="E40" s="116">
        <f t="shared" si="5"/>
        <v>30568</v>
      </c>
      <c r="F40" s="116">
        <f t="shared" si="5"/>
        <v>2130499.9099999997</v>
      </c>
      <c r="G40" s="116">
        <f t="shared" si="5"/>
        <v>6323</v>
      </c>
      <c r="H40" s="116">
        <f t="shared" si="5"/>
        <v>1000955.1</v>
      </c>
      <c r="I40" s="116">
        <f t="shared" si="5"/>
        <v>0</v>
      </c>
      <c r="J40" s="116">
        <f t="shared" si="5"/>
        <v>0</v>
      </c>
      <c r="K40" s="116">
        <f t="shared" si="5"/>
        <v>0</v>
      </c>
      <c r="L40" s="116">
        <f t="shared" si="5"/>
        <v>0</v>
      </c>
      <c r="M40" s="116">
        <f t="shared" si="5"/>
        <v>351253</v>
      </c>
      <c r="N40" s="116">
        <f t="shared" si="5"/>
        <v>6551753.9399999995</v>
      </c>
      <c r="O40" s="126">
        <f>D40*100/'CD Ratio_3(i)'!F40</f>
        <v>15.86089055029738</v>
      </c>
    </row>
    <row r="41" spans="1:15" s="128" customFormat="1" ht="13.5" customHeight="1" x14ac:dyDescent="0.2">
      <c r="A41" s="124"/>
      <c r="B41" s="116" t="s">
        <v>41</v>
      </c>
      <c r="C41" s="116">
        <f t="shared" ref="C41:N41" si="6">C40+C18</f>
        <v>1137799</v>
      </c>
      <c r="D41" s="116">
        <f t="shared" si="6"/>
        <v>7788582.6900000013</v>
      </c>
      <c r="E41" s="116">
        <f t="shared" si="6"/>
        <v>50371</v>
      </c>
      <c r="F41" s="116">
        <f t="shared" si="6"/>
        <v>3842989.88</v>
      </c>
      <c r="G41" s="116">
        <f t="shared" si="6"/>
        <v>9231</v>
      </c>
      <c r="H41" s="116">
        <f t="shared" si="6"/>
        <v>1835462.94</v>
      </c>
      <c r="I41" s="116">
        <f t="shared" si="6"/>
        <v>0</v>
      </c>
      <c r="J41" s="116">
        <f t="shared" si="6"/>
        <v>0</v>
      </c>
      <c r="K41" s="116">
        <f t="shared" si="6"/>
        <v>63490</v>
      </c>
      <c r="L41" s="116">
        <f t="shared" si="6"/>
        <v>147568.05999999988</v>
      </c>
      <c r="M41" s="116">
        <f t="shared" si="6"/>
        <v>1260891</v>
      </c>
      <c r="N41" s="116">
        <f t="shared" si="6"/>
        <v>13614603.57</v>
      </c>
      <c r="O41" s="126">
        <f>D41*100/'CD Ratio_3(i)'!F41</f>
        <v>13.476569882627787</v>
      </c>
    </row>
    <row r="42" spans="1:15" ht="13.5" customHeight="1" x14ac:dyDescent="0.2">
      <c r="A42" s="132">
        <v>34</v>
      </c>
      <c r="B42" s="110" t="s">
        <v>43</v>
      </c>
      <c r="C42" s="110">
        <v>244159</v>
      </c>
      <c r="D42" s="110">
        <v>373158.74000000022</v>
      </c>
      <c r="E42" s="110">
        <v>22</v>
      </c>
      <c r="F42" s="110">
        <v>5484.51</v>
      </c>
      <c r="G42" s="110">
        <v>0</v>
      </c>
      <c r="H42" s="110">
        <v>0</v>
      </c>
      <c r="I42" s="156">
        <v>0</v>
      </c>
      <c r="J42" s="156">
        <v>0</v>
      </c>
      <c r="K42" s="110">
        <v>0</v>
      </c>
      <c r="L42" s="110">
        <v>0</v>
      </c>
      <c r="M42" s="110">
        <f t="shared" ref="M42:N46" si="7">C42+E42+G42+I42+K42</f>
        <v>244181</v>
      </c>
      <c r="N42" s="110">
        <f t="shared" si="7"/>
        <v>378643.25000000023</v>
      </c>
      <c r="O42" s="125">
        <f>D42*100/'CD Ratio_3(i)'!F42</f>
        <v>15.141703630656499</v>
      </c>
    </row>
    <row r="43" spans="1:15" s="128" customFormat="1" ht="13.5" customHeight="1" x14ac:dyDescent="0.2">
      <c r="A43" s="124"/>
      <c r="B43" s="116" t="s">
        <v>44</v>
      </c>
      <c r="C43" s="116">
        <f t="shared" ref="C43:L43" si="8">SUM(C42:C42)</f>
        <v>244159</v>
      </c>
      <c r="D43" s="116">
        <f t="shared" si="8"/>
        <v>373158.74000000022</v>
      </c>
      <c r="E43" s="116">
        <f t="shared" si="8"/>
        <v>22</v>
      </c>
      <c r="F43" s="116">
        <f t="shared" si="8"/>
        <v>5484.51</v>
      </c>
      <c r="G43" s="116">
        <f t="shared" si="8"/>
        <v>0</v>
      </c>
      <c r="H43" s="309">
        <f t="shared" si="8"/>
        <v>0</v>
      </c>
      <c r="I43" s="313">
        <f t="shared" si="8"/>
        <v>0</v>
      </c>
      <c r="J43" s="313">
        <f t="shared" si="8"/>
        <v>0</v>
      </c>
      <c r="K43" s="311">
        <f t="shared" si="8"/>
        <v>0</v>
      </c>
      <c r="L43" s="116">
        <f t="shared" si="8"/>
        <v>0</v>
      </c>
      <c r="M43" s="116">
        <f t="shared" si="7"/>
        <v>244181</v>
      </c>
      <c r="N43" s="116">
        <f t="shared" si="7"/>
        <v>378643.25000000023</v>
      </c>
      <c r="O43" s="126">
        <f>D43*100/'CD Ratio_3(i)'!F43</f>
        <v>15.141703630656499</v>
      </c>
    </row>
    <row r="44" spans="1:15" ht="13.5" customHeight="1" x14ac:dyDescent="0.2">
      <c r="A44" s="132">
        <v>35</v>
      </c>
      <c r="B44" s="110" t="s">
        <v>45</v>
      </c>
      <c r="C44" s="110">
        <v>0</v>
      </c>
      <c r="D44" s="110">
        <v>0</v>
      </c>
      <c r="E44" s="110">
        <v>0</v>
      </c>
      <c r="F44" s="110">
        <v>0</v>
      </c>
      <c r="G44" s="110">
        <v>0</v>
      </c>
      <c r="H44" s="110">
        <v>0</v>
      </c>
      <c r="I44" s="110">
        <v>0</v>
      </c>
      <c r="J44" s="110">
        <v>0</v>
      </c>
      <c r="K44" s="110">
        <v>0</v>
      </c>
      <c r="L44" s="110">
        <v>0</v>
      </c>
      <c r="M44" s="116">
        <f t="shared" si="7"/>
        <v>0</v>
      </c>
      <c r="N44" s="116">
        <f t="shared" si="7"/>
        <v>0</v>
      </c>
      <c r="O44" s="126">
        <f>D44*100/'CD Ratio_3(i)'!F44</f>
        <v>0</v>
      </c>
    </row>
    <row r="45" spans="1:15" s="128" customFormat="1" ht="13.5" customHeight="1" x14ac:dyDescent="0.2">
      <c r="A45" s="124"/>
      <c r="B45" s="116" t="s">
        <v>46</v>
      </c>
      <c r="C45" s="116">
        <f t="shared" ref="C45:L45" si="9">C44</f>
        <v>0</v>
      </c>
      <c r="D45" s="116">
        <f t="shared" si="9"/>
        <v>0</v>
      </c>
      <c r="E45" s="116">
        <f t="shared" si="9"/>
        <v>0</v>
      </c>
      <c r="F45" s="116">
        <f t="shared" si="9"/>
        <v>0</v>
      </c>
      <c r="G45" s="116">
        <f t="shared" si="9"/>
        <v>0</v>
      </c>
      <c r="H45" s="116">
        <f t="shared" si="9"/>
        <v>0</v>
      </c>
      <c r="I45" s="116">
        <f t="shared" si="9"/>
        <v>0</v>
      </c>
      <c r="J45" s="116">
        <f t="shared" si="9"/>
        <v>0</v>
      </c>
      <c r="K45" s="116">
        <f t="shared" si="9"/>
        <v>0</v>
      </c>
      <c r="L45" s="116">
        <f t="shared" si="9"/>
        <v>0</v>
      </c>
      <c r="M45" s="116">
        <f t="shared" si="7"/>
        <v>0</v>
      </c>
      <c r="N45" s="116">
        <f t="shared" si="7"/>
        <v>0</v>
      </c>
      <c r="O45" s="126">
        <f>D45*100/'CD Ratio_3(i)'!F45</f>
        <v>0</v>
      </c>
    </row>
    <row r="46" spans="1:15" ht="13.5" customHeight="1" x14ac:dyDescent="0.2">
      <c r="A46" s="132">
        <v>36</v>
      </c>
      <c r="B46" s="110" t="s">
        <v>47</v>
      </c>
      <c r="C46" s="110">
        <v>90494</v>
      </c>
      <c r="D46" s="110">
        <v>765362.72999999963</v>
      </c>
      <c r="E46" s="110">
        <v>708</v>
      </c>
      <c r="F46" s="110">
        <v>53170.760000000024</v>
      </c>
      <c r="G46" s="110">
        <v>59</v>
      </c>
      <c r="H46" s="310">
        <v>10372.66</v>
      </c>
      <c r="I46" s="314">
        <v>0</v>
      </c>
      <c r="J46" s="314">
        <v>0</v>
      </c>
      <c r="K46" s="312">
        <v>0</v>
      </c>
      <c r="L46" s="110">
        <v>0</v>
      </c>
      <c r="M46" s="110">
        <f t="shared" si="7"/>
        <v>91261</v>
      </c>
      <c r="N46" s="110">
        <f t="shared" si="7"/>
        <v>828906.14999999967</v>
      </c>
      <c r="O46" s="125">
        <f>D46*100/'CD Ratio_3(i)'!F46</f>
        <v>45.292981716669239</v>
      </c>
    </row>
    <row r="47" spans="1:15" ht="13.5" customHeight="1" x14ac:dyDescent="0.2">
      <c r="A47" s="132">
        <v>37</v>
      </c>
      <c r="B47" s="110" t="s">
        <v>48</v>
      </c>
      <c r="C47" s="110">
        <v>201</v>
      </c>
      <c r="D47" s="110">
        <v>2415.36</v>
      </c>
      <c r="E47" s="110">
        <v>46</v>
      </c>
      <c r="F47" s="110">
        <v>371.72</v>
      </c>
      <c r="G47" s="110">
        <v>0</v>
      </c>
      <c r="H47" s="110">
        <v>0</v>
      </c>
      <c r="I47" s="194">
        <v>0</v>
      </c>
      <c r="J47" s="194">
        <v>0</v>
      </c>
      <c r="K47" s="110">
        <v>0</v>
      </c>
      <c r="L47" s="110">
        <v>0</v>
      </c>
      <c r="M47" s="110">
        <f t="shared" ref="M47:N55" si="10">C47+E47+G47+I47+K47</f>
        <v>247</v>
      </c>
      <c r="N47" s="110">
        <f>D47+F47+H47+J47+L47</f>
        <v>2787.08</v>
      </c>
      <c r="O47" s="125">
        <f>D47*100/'CD Ratio_3(i)'!F47</f>
        <v>1.7968427148887702</v>
      </c>
    </row>
    <row r="48" spans="1:15" ht="13.5" customHeight="1" x14ac:dyDescent="0.2">
      <c r="A48" s="132">
        <v>38</v>
      </c>
      <c r="B48" s="110" t="s">
        <v>49</v>
      </c>
      <c r="C48" s="110">
        <v>63020</v>
      </c>
      <c r="D48" s="110">
        <v>25905.89</v>
      </c>
      <c r="E48" s="110">
        <v>0</v>
      </c>
      <c r="F48" s="110">
        <v>0</v>
      </c>
      <c r="G48" s="110">
        <v>0</v>
      </c>
      <c r="H48" s="110">
        <v>0</v>
      </c>
      <c r="I48" s="110">
        <v>0</v>
      </c>
      <c r="J48" s="110">
        <v>0</v>
      </c>
      <c r="K48" s="110">
        <v>0</v>
      </c>
      <c r="L48" s="110">
        <v>0</v>
      </c>
      <c r="M48" s="110">
        <f t="shared" si="10"/>
        <v>63020</v>
      </c>
      <c r="N48" s="110">
        <f>D48+F48+H48+J48+L48</f>
        <v>25905.89</v>
      </c>
      <c r="O48" s="125">
        <f>D48*100/'CD Ratio_3(i)'!F48</f>
        <v>20.324236735605869</v>
      </c>
    </row>
    <row r="49" spans="1:15" ht="13.5" customHeight="1" x14ac:dyDescent="0.2">
      <c r="A49" s="132">
        <v>39</v>
      </c>
      <c r="B49" s="110" t="s">
        <v>51</v>
      </c>
      <c r="C49" s="110">
        <v>64850</v>
      </c>
      <c r="D49" s="110">
        <v>52437.899999999994</v>
      </c>
      <c r="E49" s="110">
        <v>67</v>
      </c>
      <c r="F49" s="110">
        <v>2436.48</v>
      </c>
      <c r="G49" s="110">
        <v>0</v>
      </c>
      <c r="H49" s="110">
        <v>0</v>
      </c>
      <c r="I49" s="110">
        <v>0</v>
      </c>
      <c r="J49" s="110">
        <v>0</v>
      </c>
      <c r="K49" s="110">
        <v>0</v>
      </c>
      <c r="L49" s="110">
        <v>0</v>
      </c>
      <c r="M49" s="110">
        <f t="shared" si="10"/>
        <v>64917</v>
      </c>
      <c r="N49" s="110">
        <f>D49+F49+H49+J49+L49</f>
        <v>54874.38</v>
      </c>
      <c r="O49" s="125">
        <f>D49*100/'CD Ratio_3(i)'!F49</f>
        <v>18.61360172069832</v>
      </c>
    </row>
    <row r="50" spans="1:15" ht="13.5" customHeight="1" x14ac:dyDescent="0.2">
      <c r="A50" s="132">
        <v>40</v>
      </c>
      <c r="B50" s="110" t="s">
        <v>1007</v>
      </c>
      <c r="C50" s="110">
        <v>2315</v>
      </c>
      <c r="D50" s="110">
        <v>18299.46</v>
      </c>
      <c r="E50" s="110">
        <v>54</v>
      </c>
      <c r="F50" s="110">
        <v>1317.7900000000002</v>
      </c>
      <c r="G50" s="110">
        <v>4</v>
      </c>
      <c r="H50" s="110">
        <v>258.46000000000004</v>
      </c>
      <c r="I50" s="110">
        <v>0</v>
      </c>
      <c r="J50" s="110">
        <v>0</v>
      </c>
      <c r="K50" s="110">
        <v>0</v>
      </c>
      <c r="L50" s="110">
        <v>0</v>
      </c>
      <c r="M50" s="110">
        <f t="shared" si="10"/>
        <v>2373</v>
      </c>
      <c r="N50" s="110">
        <f>D50+F50+H50+J50+L50</f>
        <v>19875.71</v>
      </c>
      <c r="O50" s="125">
        <f>D50*100/'CD Ratio_3(i)'!F50</f>
        <v>35.527054553304971</v>
      </c>
    </row>
    <row r="51" spans="1:15" ht="13.5" customHeight="1" x14ac:dyDescent="0.2">
      <c r="A51" s="132">
        <v>41</v>
      </c>
      <c r="B51" s="110" t="s">
        <v>52</v>
      </c>
      <c r="C51" s="110">
        <v>27408</v>
      </c>
      <c r="D51" s="110">
        <v>22597.479999999992</v>
      </c>
      <c r="E51" s="110">
        <v>190</v>
      </c>
      <c r="F51" s="110">
        <v>1514.69</v>
      </c>
      <c r="G51" s="110">
        <v>28</v>
      </c>
      <c r="H51" s="110">
        <v>239.85999999999999</v>
      </c>
      <c r="I51" s="110">
        <v>0</v>
      </c>
      <c r="J51" s="110">
        <v>0</v>
      </c>
      <c r="K51" s="110">
        <v>0</v>
      </c>
      <c r="L51" s="110">
        <v>0</v>
      </c>
      <c r="M51" s="110">
        <f t="shared" si="10"/>
        <v>27626</v>
      </c>
      <c r="N51" s="110">
        <f>D51+F51+H51+J51+L51</f>
        <v>24352.029999999992</v>
      </c>
      <c r="O51" s="125">
        <f>D51*100/'CD Ratio_3(i)'!F51</f>
        <v>26.372161802619221</v>
      </c>
    </row>
    <row r="52" spans="1:15" ht="13.5" customHeight="1" x14ac:dyDescent="0.2">
      <c r="A52" s="132">
        <v>42</v>
      </c>
      <c r="B52" s="110" t="s">
        <v>53</v>
      </c>
      <c r="C52" s="110">
        <v>27</v>
      </c>
      <c r="D52" s="110">
        <v>2118.25</v>
      </c>
      <c r="E52" s="110">
        <v>0</v>
      </c>
      <c r="F52" s="110">
        <v>0</v>
      </c>
      <c r="G52" s="110">
        <v>0</v>
      </c>
      <c r="H52" s="110">
        <v>0</v>
      </c>
      <c r="I52" s="110">
        <v>0</v>
      </c>
      <c r="J52" s="110">
        <v>0</v>
      </c>
      <c r="K52" s="110">
        <v>0</v>
      </c>
      <c r="L52" s="110">
        <v>0</v>
      </c>
      <c r="M52" s="110">
        <f t="shared" si="10"/>
        <v>27</v>
      </c>
      <c r="N52" s="110">
        <f t="shared" si="10"/>
        <v>2118.25</v>
      </c>
      <c r="O52" s="125">
        <f>D52*100/'CD Ratio_3(i)'!F52</f>
        <v>2.4644537522115515</v>
      </c>
    </row>
    <row r="53" spans="1:15" ht="13.5" customHeight="1" x14ac:dyDescent="0.2">
      <c r="A53" s="132">
        <v>43</v>
      </c>
      <c r="B53" s="110" t="s">
        <v>54</v>
      </c>
      <c r="C53" s="110">
        <v>2474</v>
      </c>
      <c r="D53" s="110">
        <v>10683.500000000002</v>
      </c>
      <c r="E53" s="110">
        <v>25</v>
      </c>
      <c r="F53" s="110">
        <v>488.91</v>
      </c>
      <c r="G53" s="110">
        <v>0</v>
      </c>
      <c r="H53" s="110">
        <v>0</v>
      </c>
      <c r="I53" s="110">
        <v>0</v>
      </c>
      <c r="J53" s="110">
        <v>0</v>
      </c>
      <c r="K53" s="110">
        <v>2</v>
      </c>
      <c r="L53" s="110">
        <v>55.2</v>
      </c>
      <c r="M53" s="110">
        <f t="shared" si="10"/>
        <v>2501</v>
      </c>
      <c r="N53" s="110">
        <f t="shared" si="10"/>
        <v>11227.610000000002</v>
      </c>
      <c r="O53" s="125">
        <f>D53*100/'CD Ratio_3(i)'!F53</f>
        <v>22.904383444698365</v>
      </c>
    </row>
    <row r="54" spans="1:15" s="128" customFormat="1" ht="13.5" customHeight="1" x14ac:dyDescent="0.2">
      <c r="A54" s="124"/>
      <c r="B54" s="116" t="s">
        <v>55</v>
      </c>
      <c r="C54" s="116">
        <f>SUM(C46:C53)</f>
        <v>250789</v>
      </c>
      <c r="D54" s="116">
        <f t="shared" ref="D54:N54" si="11">SUM(D46:D53)</f>
        <v>899820.5699999996</v>
      </c>
      <c r="E54" s="116">
        <f t="shared" si="11"/>
        <v>1090</v>
      </c>
      <c r="F54" s="116">
        <f t="shared" si="11"/>
        <v>59300.350000000035</v>
      </c>
      <c r="G54" s="116">
        <f t="shared" si="11"/>
        <v>91</v>
      </c>
      <c r="H54" s="116">
        <f t="shared" si="11"/>
        <v>10870.98</v>
      </c>
      <c r="I54" s="116">
        <f t="shared" si="11"/>
        <v>0</v>
      </c>
      <c r="J54" s="116">
        <f t="shared" si="11"/>
        <v>0</v>
      </c>
      <c r="K54" s="116">
        <f t="shared" si="11"/>
        <v>2</v>
      </c>
      <c r="L54" s="116">
        <f t="shared" si="11"/>
        <v>55.2</v>
      </c>
      <c r="M54" s="116">
        <f t="shared" si="11"/>
        <v>251972</v>
      </c>
      <c r="N54" s="116">
        <f t="shared" si="11"/>
        <v>970047.09999999963</v>
      </c>
      <c r="O54" s="126">
        <f>D54*100/'CD Ratio_3(i)'!F54</f>
        <v>35.946820503503396</v>
      </c>
    </row>
    <row r="55" spans="1:15" s="128" customFormat="1" ht="13.5" customHeight="1" x14ac:dyDescent="0.2">
      <c r="A55" s="124"/>
      <c r="B55" s="116" t="s">
        <v>5</v>
      </c>
      <c r="C55" s="116">
        <f t="shared" ref="C55:L55" si="12">C54+C45+C43+C41</f>
        <v>1632747</v>
      </c>
      <c r="D55" s="116">
        <f t="shared" si="12"/>
        <v>9061562.0000000019</v>
      </c>
      <c r="E55" s="116">
        <f t="shared" si="12"/>
        <v>51483</v>
      </c>
      <c r="F55" s="116">
        <f t="shared" si="12"/>
        <v>3907774.7399999998</v>
      </c>
      <c r="G55" s="116">
        <f t="shared" si="12"/>
        <v>9322</v>
      </c>
      <c r="H55" s="116">
        <f t="shared" si="12"/>
        <v>1846333.92</v>
      </c>
      <c r="I55" s="116">
        <f t="shared" si="12"/>
        <v>0</v>
      </c>
      <c r="J55" s="116">
        <f t="shared" si="12"/>
        <v>0</v>
      </c>
      <c r="K55" s="116">
        <f t="shared" si="12"/>
        <v>63492</v>
      </c>
      <c r="L55" s="116">
        <f t="shared" si="12"/>
        <v>147623.25999999989</v>
      </c>
      <c r="M55" s="116">
        <f t="shared" si="10"/>
        <v>1757044</v>
      </c>
      <c r="N55" s="116">
        <f t="shared" si="10"/>
        <v>14963293.920000002</v>
      </c>
      <c r="O55" s="126">
        <f>D55*100/'CD Ratio_3(i)'!F57</f>
        <v>13.411706121751987</v>
      </c>
    </row>
    <row r="56" spans="1:15" ht="13.5" customHeight="1" x14ac:dyDescent="0.2">
      <c r="A56" s="85"/>
      <c r="B56" s="84"/>
      <c r="C56" s="118"/>
      <c r="D56" s="118"/>
      <c r="E56" s="118"/>
      <c r="F56" s="118"/>
      <c r="G56" s="119" t="s">
        <v>1029</v>
      </c>
      <c r="H56" s="118"/>
      <c r="I56" s="118"/>
      <c r="J56" s="118"/>
      <c r="K56" s="118"/>
      <c r="L56" s="118"/>
      <c r="M56" s="118"/>
      <c r="N56" s="118"/>
      <c r="O56" s="123"/>
    </row>
    <row r="57" spans="1:15" ht="13.5" customHeight="1" x14ac:dyDescent="0.2">
      <c r="A57" s="85"/>
      <c r="B57" s="84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23"/>
      <c r="O57" s="123"/>
    </row>
    <row r="58" spans="1:15" ht="13.5" customHeight="1" x14ac:dyDescent="0.2">
      <c r="A58" s="85"/>
      <c r="B58" s="84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23"/>
      <c r="O58" s="123"/>
    </row>
    <row r="59" spans="1:15" ht="13.5" customHeight="1" x14ac:dyDescent="0.2">
      <c r="A59" s="85"/>
      <c r="B59" s="84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23"/>
    </row>
    <row r="60" spans="1:15" ht="13.5" customHeight="1" x14ac:dyDescent="0.2">
      <c r="A60" s="85"/>
      <c r="B60" s="84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23"/>
    </row>
    <row r="61" spans="1:15" ht="13.5" customHeight="1" x14ac:dyDescent="0.2">
      <c r="A61" s="85"/>
      <c r="B61" s="84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23"/>
    </row>
    <row r="62" spans="1:15" ht="13.5" customHeight="1" x14ac:dyDescent="0.2">
      <c r="A62" s="85"/>
      <c r="B62" s="84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23"/>
    </row>
    <row r="63" spans="1:15" ht="13.5" customHeight="1" x14ac:dyDescent="0.2">
      <c r="A63" s="85"/>
      <c r="B63" s="84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23"/>
    </row>
    <row r="64" spans="1:15" ht="13.5" customHeight="1" x14ac:dyDescent="0.2">
      <c r="A64" s="85"/>
      <c r="B64" s="84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23"/>
    </row>
    <row r="65" spans="1:15" ht="13.5" customHeight="1" x14ac:dyDescent="0.2">
      <c r="A65" s="85"/>
      <c r="B65" s="84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23"/>
    </row>
    <row r="66" spans="1:15" ht="13.5" customHeight="1" x14ac:dyDescent="0.2">
      <c r="A66" s="85"/>
      <c r="B66" s="84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23"/>
    </row>
    <row r="67" spans="1:15" ht="13.5" customHeight="1" x14ac:dyDescent="0.2">
      <c r="A67" s="85"/>
      <c r="B67" s="84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23"/>
    </row>
    <row r="68" spans="1:15" ht="13.5" customHeight="1" x14ac:dyDescent="0.2">
      <c r="A68" s="85"/>
      <c r="B68" s="84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23"/>
    </row>
    <row r="69" spans="1:15" ht="13.5" customHeight="1" x14ac:dyDescent="0.2">
      <c r="A69" s="85"/>
      <c r="B69" s="84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23"/>
    </row>
    <row r="70" spans="1:15" ht="13.5" customHeight="1" x14ac:dyDescent="0.2">
      <c r="A70" s="85"/>
      <c r="B70" s="84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23"/>
    </row>
    <row r="71" spans="1:15" ht="13.5" customHeight="1" x14ac:dyDescent="0.2">
      <c r="A71" s="85"/>
      <c r="B71" s="84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23"/>
    </row>
    <row r="72" spans="1:15" ht="13.5" customHeight="1" x14ac:dyDescent="0.2">
      <c r="A72" s="85"/>
      <c r="B72" s="84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23"/>
    </row>
    <row r="73" spans="1:15" ht="13.5" customHeight="1" x14ac:dyDescent="0.2">
      <c r="A73" s="85"/>
      <c r="B73" s="84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23"/>
    </row>
    <row r="74" spans="1:15" ht="13.5" customHeight="1" x14ac:dyDescent="0.2">
      <c r="A74" s="85"/>
      <c r="B74" s="84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23"/>
    </row>
    <row r="75" spans="1:15" ht="13.5" customHeight="1" x14ac:dyDescent="0.2">
      <c r="A75" s="85"/>
      <c r="B75" s="84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23"/>
    </row>
    <row r="76" spans="1:15" ht="13.5" customHeight="1" x14ac:dyDescent="0.2">
      <c r="A76" s="85"/>
      <c r="B76" s="84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23"/>
    </row>
    <row r="77" spans="1:15" ht="13.5" customHeight="1" x14ac:dyDescent="0.2">
      <c r="A77" s="85"/>
      <c r="B77" s="84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23"/>
    </row>
    <row r="78" spans="1:15" ht="13.5" customHeight="1" x14ac:dyDescent="0.2">
      <c r="A78" s="85"/>
      <c r="B78" s="84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23"/>
    </row>
    <row r="79" spans="1:15" ht="13.5" customHeight="1" x14ac:dyDescent="0.2">
      <c r="A79" s="85"/>
      <c r="B79" s="84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23"/>
    </row>
    <row r="80" spans="1:15" ht="13.5" customHeight="1" x14ac:dyDescent="0.2">
      <c r="A80" s="85"/>
      <c r="B80" s="84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23"/>
    </row>
    <row r="81" spans="1:15" ht="13.5" customHeight="1" x14ac:dyDescent="0.2">
      <c r="A81" s="85"/>
      <c r="B81" s="84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23"/>
    </row>
    <row r="82" spans="1:15" ht="13.5" customHeight="1" x14ac:dyDescent="0.2">
      <c r="A82" s="85"/>
      <c r="B82" s="84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23"/>
    </row>
    <row r="83" spans="1:15" ht="13.5" customHeight="1" x14ac:dyDescent="0.2">
      <c r="A83" s="85"/>
      <c r="B83" s="84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23"/>
    </row>
    <row r="84" spans="1:15" ht="13.5" customHeight="1" x14ac:dyDescent="0.2">
      <c r="A84" s="85"/>
      <c r="B84" s="84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23"/>
    </row>
    <row r="85" spans="1:15" ht="13.5" customHeight="1" x14ac:dyDescent="0.2">
      <c r="A85" s="85"/>
      <c r="B85" s="84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23"/>
    </row>
    <row r="86" spans="1:15" ht="13.5" customHeight="1" x14ac:dyDescent="0.2">
      <c r="A86" s="85"/>
      <c r="B86" s="84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23"/>
    </row>
    <row r="87" spans="1:15" ht="13.5" customHeight="1" x14ac:dyDescent="0.2">
      <c r="A87" s="85"/>
      <c r="B87" s="84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23"/>
    </row>
    <row r="88" spans="1:15" ht="13.5" customHeight="1" x14ac:dyDescent="0.2">
      <c r="A88" s="85"/>
      <c r="B88" s="84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23"/>
    </row>
    <row r="89" spans="1:15" ht="13.5" customHeight="1" x14ac:dyDescent="0.2">
      <c r="A89" s="85"/>
      <c r="B89" s="84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23"/>
    </row>
    <row r="90" spans="1:15" ht="13.5" customHeight="1" x14ac:dyDescent="0.2">
      <c r="A90" s="85"/>
      <c r="B90" s="84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23"/>
    </row>
    <row r="91" spans="1:15" ht="13.5" customHeight="1" x14ac:dyDescent="0.2">
      <c r="A91" s="85"/>
      <c r="B91" s="84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23"/>
    </row>
    <row r="92" spans="1:15" ht="13.5" customHeight="1" x14ac:dyDescent="0.2">
      <c r="A92" s="85"/>
      <c r="B92" s="84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23"/>
    </row>
    <row r="93" spans="1:15" ht="13.5" customHeight="1" x14ac:dyDescent="0.2">
      <c r="A93" s="85"/>
      <c r="B93" s="84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23"/>
    </row>
    <row r="94" spans="1:15" ht="13.5" customHeight="1" x14ac:dyDescent="0.2">
      <c r="A94" s="85"/>
      <c r="B94" s="84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23"/>
    </row>
    <row r="95" spans="1:15" ht="13.5" customHeight="1" x14ac:dyDescent="0.2">
      <c r="A95" s="85"/>
      <c r="B95" s="84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23"/>
    </row>
    <row r="96" spans="1:15" ht="13.5" customHeight="1" x14ac:dyDescent="0.2">
      <c r="A96" s="85"/>
      <c r="B96" s="84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23"/>
    </row>
    <row r="97" spans="1:15" ht="13.5" customHeight="1" x14ac:dyDescent="0.2">
      <c r="A97" s="85"/>
      <c r="B97" s="84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23"/>
    </row>
  </sheetData>
  <mergeCells count="11">
    <mergeCell ref="A1:O1"/>
    <mergeCell ref="O3:O5"/>
    <mergeCell ref="A3:A5"/>
    <mergeCell ref="B3:B5"/>
    <mergeCell ref="M4:N4"/>
    <mergeCell ref="C3:N3"/>
    <mergeCell ref="C4:D4"/>
    <mergeCell ref="E4:F4"/>
    <mergeCell ref="G4:H4"/>
    <mergeCell ref="I4:J4"/>
    <mergeCell ref="K4:L4"/>
  </mergeCells>
  <pageMargins left="0.43307086614173229" right="0" top="0.51181102362204722" bottom="0.51181102362204722" header="0" footer="0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T80"/>
  <sheetViews>
    <sheetView view="pageBreakPreview" zoomScaleNormal="115" zoomScaleSheetLayoutView="100" workbookViewId="0">
      <pane xSplit="2" ySplit="5" topLeftCell="G49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ColWidth="14.28515625" defaultRowHeight="15" customHeight="1" x14ac:dyDescent="0.2"/>
  <cols>
    <col min="1" max="1" width="4.5703125" style="407" customWidth="1"/>
    <col min="2" max="2" width="23.85546875" style="407" customWidth="1"/>
    <col min="3" max="3" width="6.7109375" style="407" customWidth="1"/>
    <col min="4" max="4" width="8.42578125" style="407" customWidth="1"/>
    <col min="5" max="5" width="8.5703125" style="407" customWidth="1"/>
    <col min="6" max="6" width="9.28515625" style="407" customWidth="1"/>
    <col min="7" max="7" width="10.140625" style="407" customWidth="1"/>
    <col min="8" max="8" width="9" style="407" customWidth="1"/>
    <col min="9" max="9" width="7" style="407" customWidth="1"/>
    <col min="10" max="10" width="8.140625" style="407" customWidth="1"/>
    <col min="11" max="11" width="7.42578125" style="407" customWidth="1"/>
    <col min="12" max="12" width="7.85546875" style="407" customWidth="1"/>
    <col min="13" max="13" width="8.85546875" style="407" customWidth="1"/>
    <col min="14" max="14" width="9.5703125" style="407" customWidth="1"/>
    <col min="15" max="15" width="9.28515625" style="407" customWidth="1"/>
    <col min="16" max="17" width="10.140625" style="407" customWidth="1"/>
    <col min="18" max="16384" width="14.28515625" style="407"/>
  </cols>
  <sheetData>
    <row r="1" spans="1:20" ht="13.5" customHeight="1" x14ac:dyDescent="0.2">
      <c r="A1" s="487" t="s">
        <v>1054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</row>
    <row r="2" spans="1:20" ht="13.5" customHeight="1" x14ac:dyDescent="0.2">
      <c r="A2" s="408"/>
      <c r="B2" s="409" t="s">
        <v>73</v>
      </c>
      <c r="C2" s="410"/>
      <c r="D2" s="410"/>
      <c r="E2" s="410"/>
      <c r="F2" s="410"/>
      <c r="G2" s="410"/>
      <c r="H2" s="410"/>
      <c r="I2" s="410"/>
      <c r="J2" s="410"/>
      <c r="K2" s="410" t="s">
        <v>93</v>
      </c>
      <c r="L2" s="410"/>
      <c r="M2" s="410"/>
      <c r="N2" s="411" t="s">
        <v>94</v>
      </c>
      <c r="O2" s="410"/>
      <c r="P2" s="410"/>
      <c r="Q2" s="412"/>
    </row>
    <row r="3" spans="1:20" ht="34.5" customHeight="1" x14ac:dyDescent="0.2">
      <c r="A3" s="496" t="s">
        <v>0</v>
      </c>
      <c r="B3" s="496" t="s">
        <v>76</v>
      </c>
      <c r="C3" s="494" t="s">
        <v>1055</v>
      </c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3"/>
      <c r="Q3" s="489" t="s">
        <v>95</v>
      </c>
    </row>
    <row r="4" spans="1:20" ht="24.75" customHeight="1" x14ac:dyDescent="0.2">
      <c r="A4" s="490"/>
      <c r="B4" s="490"/>
      <c r="C4" s="492" t="s">
        <v>96</v>
      </c>
      <c r="D4" s="493"/>
      <c r="E4" s="492" t="s">
        <v>97</v>
      </c>
      <c r="F4" s="493"/>
      <c r="G4" s="492" t="s">
        <v>98</v>
      </c>
      <c r="H4" s="493"/>
      <c r="I4" s="492" t="s">
        <v>99</v>
      </c>
      <c r="J4" s="493"/>
      <c r="K4" s="492" t="s">
        <v>100</v>
      </c>
      <c r="L4" s="493"/>
      <c r="M4" s="492" t="s">
        <v>101</v>
      </c>
      <c r="N4" s="493"/>
      <c r="O4" s="492" t="s">
        <v>102</v>
      </c>
      <c r="P4" s="493"/>
      <c r="Q4" s="490"/>
    </row>
    <row r="5" spans="1:20" ht="33.6" customHeight="1" x14ac:dyDescent="0.2">
      <c r="A5" s="491"/>
      <c r="B5" s="491"/>
      <c r="C5" s="413" t="s">
        <v>91</v>
      </c>
      <c r="D5" s="413" t="s">
        <v>92</v>
      </c>
      <c r="E5" s="413" t="s">
        <v>91</v>
      </c>
      <c r="F5" s="413" t="s">
        <v>92</v>
      </c>
      <c r="G5" s="413" t="s">
        <v>91</v>
      </c>
      <c r="H5" s="413" t="s">
        <v>92</v>
      </c>
      <c r="I5" s="413" t="s">
        <v>91</v>
      </c>
      <c r="J5" s="413" t="s">
        <v>92</v>
      </c>
      <c r="K5" s="413" t="s">
        <v>91</v>
      </c>
      <c r="L5" s="413" t="s">
        <v>92</v>
      </c>
      <c r="M5" s="413" t="s">
        <v>91</v>
      </c>
      <c r="N5" s="413" t="s">
        <v>92</v>
      </c>
      <c r="O5" s="413" t="s">
        <v>91</v>
      </c>
      <c r="P5" s="413" t="s">
        <v>92</v>
      </c>
      <c r="Q5" s="491"/>
    </row>
    <row r="6" spans="1:20" ht="13.5" customHeight="1" x14ac:dyDescent="0.2">
      <c r="A6" s="414">
        <v>1</v>
      </c>
      <c r="B6" s="415" t="s">
        <v>6</v>
      </c>
      <c r="C6" s="416">
        <v>0</v>
      </c>
      <c r="D6" s="416">
        <v>0</v>
      </c>
      <c r="E6" s="416">
        <v>4486</v>
      </c>
      <c r="F6" s="416">
        <v>21835.199999999997</v>
      </c>
      <c r="G6" s="416">
        <v>34226</v>
      </c>
      <c r="H6" s="416">
        <v>210498.11000000002</v>
      </c>
      <c r="I6" s="416">
        <v>6</v>
      </c>
      <c r="J6" s="416">
        <v>167.60999999999999</v>
      </c>
      <c r="K6" s="416">
        <v>61</v>
      </c>
      <c r="L6" s="416">
        <v>2762.73</v>
      </c>
      <c r="M6" s="416">
        <v>2460</v>
      </c>
      <c r="N6" s="416">
        <v>3757.5399999999991</v>
      </c>
      <c r="O6" s="415">
        <f>M6+K6+I6+G6+E6+C6+MSMEoutstanding_5!M6+OutstandingAgri_4!K6</f>
        <v>284213</v>
      </c>
      <c r="P6" s="415">
        <f>N6+L6+J6+H6+F6+D6+MSMEoutstanding_5!N6+OutstandingAgri_4!L6</f>
        <v>1476649.2400000002</v>
      </c>
      <c r="Q6" s="417">
        <f>P6*100/'CD Ratio_3(i)'!F6</f>
        <v>57.553088147164871</v>
      </c>
      <c r="R6" s="407">
        <v>133.65</v>
      </c>
      <c r="S6" s="418">
        <f>J6-R6</f>
        <v>33.95999999999998</v>
      </c>
    </row>
    <row r="7" spans="1:20" ht="13.5" customHeight="1" x14ac:dyDescent="0.2">
      <c r="A7" s="414">
        <v>2</v>
      </c>
      <c r="B7" s="415" t="s">
        <v>7</v>
      </c>
      <c r="C7" s="416">
        <v>2</v>
      </c>
      <c r="D7" s="416">
        <v>0</v>
      </c>
      <c r="E7" s="416">
        <v>7082</v>
      </c>
      <c r="F7" s="416">
        <v>20512.139999999996</v>
      </c>
      <c r="G7" s="416">
        <v>52886</v>
      </c>
      <c r="H7" s="416">
        <v>217063.89</v>
      </c>
      <c r="I7" s="416">
        <v>99</v>
      </c>
      <c r="J7" s="416">
        <v>608.92999999999995</v>
      </c>
      <c r="K7" s="416">
        <v>1</v>
      </c>
      <c r="L7" s="416">
        <v>0</v>
      </c>
      <c r="M7" s="416">
        <v>27</v>
      </c>
      <c r="N7" s="416">
        <v>2.2999999999999998</v>
      </c>
      <c r="O7" s="415">
        <f>M7+K7+I7+G7+E7+C7+MSMEoutstanding_5!M7+OutstandingAgri_4!K7</f>
        <v>936392</v>
      </c>
      <c r="P7" s="415">
        <f>N7+L7+J7+H7+F7+D7+MSMEoutstanding_5!N7+OutstandingAgri_4!L7</f>
        <v>2820562.58</v>
      </c>
      <c r="Q7" s="417">
        <f>P7*100/'CD Ratio_3(i)'!F7</f>
        <v>65.17651510331649</v>
      </c>
      <c r="R7" s="407">
        <v>0</v>
      </c>
      <c r="S7" s="418">
        <f t="shared" ref="S7:S55" si="0">J7-R7</f>
        <v>608.92999999999995</v>
      </c>
    </row>
    <row r="8" spans="1:20" ht="13.5" customHeight="1" x14ac:dyDescent="0.2">
      <c r="A8" s="414">
        <v>3</v>
      </c>
      <c r="B8" s="415" t="s">
        <v>8</v>
      </c>
      <c r="C8" s="416">
        <v>1</v>
      </c>
      <c r="D8" s="416">
        <v>28.54</v>
      </c>
      <c r="E8" s="416">
        <v>1635</v>
      </c>
      <c r="F8" s="416">
        <v>6941.1299999999983</v>
      </c>
      <c r="G8" s="416">
        <v>10615</v>
      </c>
      <c r="H8" s="416">
        <v>97650.019999999946</v>
      </c>
      <c r="I8" s="416">
        <v>0</v>
      </c>
      <c r="J8" s="416">
        <v>0</v>
      </c>
      <c r="K8" s="416">
        <v>896</v>
      </c>
      <c r="L8" s="416">
        <v>1477.1</v>
      </c>
      <c r="M8" s="416">
        <v>1</v>
      </c>
      <c r="N8" s="416">
        <v>6358.26</v>
      </c>
      <c r="O8" s="415">
        <f>M8+K8+I8+G8+E8+C8+MSMEoutstanding_5!M8+OutstandingAgri_4!K8</f>
        <v>97028</v>
      </c>
      <c r="P8" s="415">
        <f>N8+L8+J8+H8+F8+D8+MSMEoutstanding_5!N8+OutstandingAgri_4!L8</f>
        <v>702689.73999999987</v>
      </c>
      <c r="Q8" s="417">
        <f>P8*100/'CD Ratio_3(i)'!F8</f>
        <v>64.758083142335494</v>
      </c>
      <c r="R8" s="407">
        <v>0</v>
      </c>
      <c r="S8" s="418">
        <f t="shared" si="0"/>
        <v>0</v>
      </c>
    </row>
    <row r="9" spans="1:20" ht="13.5" customHeight="1" x14ac:dyDescent="0.2">
      <c r="A9" s="414">
        <v>4</v>
      </c>
      <c r="B9" s="415" t="s">
        <v>9</v>
      </c>
      <c r="C9" s="416">
        <v>0</v>
      </c>
      <c r="D9" s="416">
        <v>0</v>
      </c>
      <c r="E9" s="416">
        <v>5379</v>
      </c>
      <c r="F9" s="416">
        <v>21767.360000000001</v>
      </c>
      <c r="G9" s="416">
        <v>19629</v>
      </c>
      <c r="H9" s="416">
        <v>168498.83999999997</v>
      </c>
      <c r="I9" s="416">
        <v>1</v>
      </c>
      <c r="J9" s="416">
        <v>0.09</v>
      </c>
      <c r="K9" s="416">
        <v>2108</v>
      </c>
      <c r="L9" s="416">
        <v>3043.1299999999997</v>
      </c>
      <c r="M9" s="416">
        <v>110</v>
      </c>
      <c r="N9" s="416">
        <v>42.25</v>
      </c>
      <c r="O9" s="415">
        <f>M9+K9+I9+G9+E9+C9+MSMEoutstanding_5!M9+OutstandingAgri_4!K9</f>
        <v>225287</v>
      </c>
      <c r="P9" s="415">
        <f>N9+L9+J9+H9+F9+D9+MSMEoutstanding_5!N9+OutstandingAgri_4!L9</f>
        <v>1067165.7999999998</v>
      </c>
      <c r="Q9" s="417">
        <f>P9*100/'CD Ratio_3(i)'!F9</f>
        <v>52.706183534808325</v>
      </c>
      <c r="R9" s="407">
        <v>8.81</v>
      </c>
      <c r="S9" s="418">
        <f t="shared" si="0"/>
        <v>-8.7200000000000006</v>
      </c>
    </row>
    <row r="10" spans="1:20" ht="13.5" customHeight="1" x14ac:dyDescent="0.2">
      <c r="A10" s="414">
        <v>5</v>
      </c>
      <c r="B10" s="415" t="s">
        <v>10</v>
      </c>
      <c r="C10" s="416">
        <v>0</v>
      </c>
      <c r="D10" s="416">
        <v>0</v>
      </c>
      <c r="E10" s="416">
        <v>5997</v>
      </c>
      <c r="F10" s="416">
        <v>26414.719999999976</v>
      </c>
      <c r="G10" s="416">
        <v>89915</v>
      </c>
      <c r="H10" s="416">
        <v>230416.46000000008</v>
      </c>
      <c r="I10" s="416">
        <v>7</v>
      </c>
      <c r="J10" s="416">
        <v>244.5</v>
      </c>
      <c r="K10" s="416">
        <v>0</v>
      </c>
      <c r="L10" s="416">
        <v>0</v>
      </c>
      <c r="M10" s="416">
        <v>403</v>
      </c>
      <c r="N10" s="416">
        <v>149.47999999999999</v>
      </c>
      <c r="O10" s="415">
        <f>M10+K10+I10+G10+E10+C10+MSMEoutstanding_5!M10+OutstandingAgri_4!K10</f>
        <v>544997</v>
      </c>
      <c r="P10" s="415">
        <f>N10+L10+J10+H10+F10+D10+MSMEoutstanding_5!N10+OutstandingAgri_4!L10</f>
        <v>2093516.21</v>
      </c>
      <c r="Q10" s="417">
        <f>P10*100/'CD Ratio_3(i)'!F10</f>
        <v>61.69714569494117</v>
      </c>
      <c r="R10" s="418">
        <v>435.71000000000004</v>
      </c>
      <c r="S10" s="418">
        <f t="shared" si="0"/>
        <v>-191.21000000000004</v>
      </c>
      <c r="T10" s="418"/>
    </row>
    <row r="11" spans="1:20" ht="13.5" customHeight="1" x14ac:dyDescent="0.2">
      <c r="A11" s="414">
        <v>6</v>
      </c>
      <c r="B11" s="415" t="s">
        <v>11</v>
      </c>
      <c r="C11" s="416">
        <v>0</v>
      </c>
      <c r="D11" s="416">
        <v>0</v>
      </c>
      <c r="E11" s="416">
        <v>867</v>
      </c>
      <c r="F11" s="416">
        <v>3727.4899999999984</v>
      </c>
      <c r="G11" s="416">
        <v>4579</v>
      </c>
      <c r="H11" s="416">
        <v>48903.680000000015</v>
      </c>
      <c r="I11" s="416">
        <v>0</v>
      </c>
      <c r="J11" s="416">
        <v>0</v>
      </c>
      <c r="K11" s="416">
        <v>846</v>
      </c>
      <c r="L11" s="416">
        <v>1266.77</v>
      </c>
      <c r="M11" s="416">
        <v>0</v>
      </c>
      <c r="N11" s="416">
        <v>0</v>
      </c>
      <c r="O11" s="415">
        <f>M11+K11+I11+G11+E11+C11+MSMEoutstanding_5!M11+OutstandingAgri_4!K11</f>
        <v>113823</v>
      </c>
      <c r="P11" s="415">
        <f>N11+L11+J11+H11+F11+D11+MSMEoutstanding_5!N11+OutstandingAgri_4!L11</f>
        <v>556958.48</v>
      </c>
      <c r="Q11" s="417">
        <f>P11*100/'CD Ratio_3(i)'!F11</f>
        <v>41.483525716042635</v>
      </c>
      <c r="R11" s="407">
        <v>0</v>
      </c>
      <c r="S11" s="418">
        <f t="shared" si="0"/>
        <v>0</v>
      </c>
    </row>
    <row r="12" spans="1:20" ht="13.5" customHeight="1" x14ac:dyDescent="0.2">
      <c r="A12" s="414">
        <v>7</v>
      </c>
      <c r="B12" s="415" t="s">
        <v>12</v>
      </c>
      <c r="C12" s="416">
        <v>0</v>
      </c>
      <c r="D12" s="416">
        <v>0</v>
      </c>
      <c r="E12" s="416">
        <v>290</v>
      </c>
      <c r="F12" s="416">
        <v>1006.4000000000002</v>
      </c>
      <c r="G12" s="416">
        <v>4565</v>
      </c>
      <c r="H12" s="416">
        <v>37118.89</v>
      </c>
      <c r="I12" s="416">
        <v>0</v>
      </c>
      <c r="J12" s="416">
        <v>0</v>
      </c>
      <c r="K12" s="416">
        <v>231</v>
      </c>
      <c r="L12" s="416">
        <v>392.93</v>
      </c>
      <c r="M12" s="416">
        <v>308</v>
      </c>
      <c r="N12" s="416">
        <v>1870.0100000000002</v>
      </c>
      <c r="O12" s="415">
        <f>M12+K12+I12+G12+E12+C12+MSMEoutstanding_5!M12+OutstandingAgri_4!K12</f>
        <v>25151</v>
      </c>
      <c r="P12" s="415">
        <f>N12+L12+J12+H12+F12+D12+MSMEoutstanding_5!N12+OutstandingAgri_4!L12</f>
        <v>132355.66</v>
      </c>
      <c r="Q12" s="417">
        <f>P12*100/'CD Ratio_3(i)'!F12</f>
        <v>26.747889199803662</v>
      </c>
      <c r="R12" s="407">
        <v>0</v>
      </c>
      <c r="S12" s="418">
        <f t="shared" si="0"/>
        <v>0</v>
      </c>
    </row>
    <row r="13" spans="1:20" ht="13.5" customHeight="1" x14ac:dyDescent="0.2">
      <c r="A13" s="414">
        <v>8</v>
      </c>
      <c r="B13" s="415" t="s">
        <v>967</v>
      </c>
      <c r="C13" s="416">
        <v>0</v>
      </c>
      <c r="D13" s="416">
        <v>0</v>
      </c>
      <c r="E13" s="416">
        <v>147</v>
      </c>
      <c r="F13" s="416">
        <v>502.22</v>
      </c>
      <c r="G13" s="416">
        <v>868</v>
      </c>
      <c r="H13" s="416">
        <v>7167.48</v>
      </c>
      <c r="I13" s="416">
        <v>2</v>
      </c>
      <c r="J13" s="416">
        <v>11.58</v>
      </c>
      <c r="K13" s="416">
        <v>109</v>
      </c>
      <c r="L13" s="416">
        <v>176.89000000000001</v>
      </c>
      <c r="M13" s="416">
        <v>321</v>
      </c>
      <c r="N13" s="416">
        <v>53.249999999999993</v>
      </c>
      <c r="O13" s="415">
        <f>M13+K13+I13+G13+E13+C13+MSMEoutstanding_5!M13+OutstandingAgri_4!K13</f>
        <v>13242</v>
      </c>
      <c r="P13" s="415">
        <f>N13+L13+J13+H13+F13+D13+MSMEoutstanding_5!N13+OutstandingAgri_4!L13</f>
        <v>133942.90999999997</v>
      </c>
      <c r="Q13" s="417">
        <f>P13*100/'CD Ratio_3(i)'!F13</f>
        <v>72.989254835351332</v>
      </c>
      <c r="R13" s="407">
        <v>22.86</v>
      </c>
      <c r="S13" s="418">
        <f t="shared" si="0"/>
        <v>-11.28</v>
      </c>
    </row>
    <row r="14" spans="1:20" ht="13.5" customHeight="1" x14ac:dyDescent="0.2">
      <c r="A14" s="414">
        <v>9</v>
      </c>
      <c r="B14" s="415" t="s">
        <v>13</v>
      </c>
      <c r="C14" s="416">
        <v>0</v>
      </c>
      <c r="D14" s="416">
        <v>0</v>
      </c>
      <c r="E14" s="416">
        <v>6436</v>
      </c>
      <c r="F14" s="416">
        <v>25438.400000000005</v>
      </c>
      <c r="G14" s="416">
        <v>49131</v>
      </c>
      <c r="H14" s="416">
        <v>190512.57000000009</v>
      </c>
      <c r="I14" s="416">
        <v>0</v>
      </c>
      <c r="J14" s="416">
        <v>0</v>
      </c>
      <c r="K14" s="416">
        <v>4390</v>
      </c>
      <c r="L14" s="416">
        <v>6391.8799999999983</v>
      </c>
      <c r="M14" s="416">
        <v>1525</v>
      </c>
      <c r="N14" s="416">
        <v>227.25000000000006</v>
      </c>
      <c r="O14" s="415">
        <f>M14+K14+I14+G14+E14+C14+MSMEoutstanding_5!M14+OutstandingAgri_4!K14</f>
        <v>404951</v>
      </c>
      <c r="P14" s="415">
        <f>N14+L14+J14+H14+F14+D14+MSMEoutstanding_5!N14+OutstandingAgri_4!L14</f>
        <v>1713048.48</v>
      </c>
      <c r="Q14" s="417">
        <f>P14*100/'CD Ratio_3(i)'!F14</f>
        <v>43.147218568840394</v>
      </c>
      <c r="R14" s="407">
        <v>0.64</v>
      </c>
      <c r="S14" s="418">
        <f t="shared" si="0"/>
        <v>-0.64</v>
      </c>
    </row>
    <row r="15" spans="1:20" ht="13.5" customHeight="1" x14ac:dyDescent="0.2">
      <c r="A15" s="414">
        <v>10</v>
      </c>
      <c r="B15" s="415" t="s">
        <v>14</v>
      </c>
      <c r="C15" s="416">
        <v>1</v>
      </c>
      <c r="D15" s="416">
        <v>7.79</v>
      </c>
      <c r="E15" s="416">
        <v>27036</v>
      </c>
      <c r="F15" s="416">
        <v>116755.39000000001</v>
      </c>
      <c r="G15" s="416">
        <v>192498</v>
      </c>
      <c r="H15" s="416">
        <v>1158031.3899999997</v>
      </c>
      <c r="I15" s="416">
        <v>23</v>
      </c>
      <c r="J15" s="416">
        <v>111.69</v>
      </c>
      <c r="K15" s="416">
        <v>58701</v>
      </c>
      <c r="L15" s="416">
        <v>98817.16999999994</v>
      </c>
      <c r="M15" s="416">
        <v>0</v>
      </c>
      <c r="N15" s="416">
        <v>0</v>
      </c>
      <c r="O15" s="415">
        <f>M15+K15+I15+G15+E15+C15+MSMEoutstanding_5!M15+OutstandingAgri_4!K15</f>
        <v>1089739</v>
      </c>
      <c r="P15" s="415">
        <f>N15+L15+J15+H15+F15+D15+MSMEoutstanding_5!N15+OutstandingAgri_4!L15</f>
        <v>5749897.1900000023</v>
      </c>
      <c r="Q15" s="417">
        <f>P15*100/'CD Ratio_3(i)'!F15</f>
        <v>42.912569467018081</v>
      </c>
      <c r="R15" s="407">
        <v>407.21</v>
      </c>
      <c r="S15" s="418">
        <f t="shared" si="0"/>
        <v>-295.52</v>
      </c>
    </row>
    <row r="16" spans="1:20" ht="13.5" customHeight="1" x14ac:dyDescent="0.2">
      <c r="A16" s="414">
        <v>11</v>
      </c>
      <c r="B16" s="415" t="s">
        <v>15</v>
      </c>
      <c r="C16" s="416">
        <v>3</v>
      </c>
      <c r="D16" s="416">
        <v>0</v>
      </c>
      <c r="E16" s="416">
        <v>1167</v>
      </c>
      <c r="F16" s="416">
        <v>3835.2400000000002</v>
      </c>
      <c r="G16" s="416">
        <v>8720</v>
      </c>
      <c r="H16" s="416">
        <v>103374.66000000002</v>
      </c>
      <c r="I16" s="416">
        <v>0</v>
      </c>
      <c r="J16" s="416">
        <v>0</v>
      </c>
      <c r="K16" s="416">
        <v>2</v>
      </c>
      <c r="L16" s="416">
        <v>531.75</v>
      </c>
      <c r="M16" s="416">
        <v>2740</v>
      </c>
      <c r="N16" s="416">
        <v>9612.26</v>
      </c>
      <c r="O16" s="415">
        <f>M16+K16+I16+G16+E16+C16+MSMEoutstanding_5!M16+OutstandingAgri_4!K16</f>
        <v>99923</v>
      </c>
      <c r="P16" s="415">
        <f>N16+L16+J16+H16+F16+D16+MSMEoutstanding_5!N16+OutstandingAgri_4!L16</f>
        <v>570359.80000000016</v>
      </c>
      <c r="Q16" s="417">
        <f>P16*100/'CD Ratio_3(i)'!F16</f>
        <v>55.797396097123595</v>
      </c>
      <c r="R16" s="407">
        <v>6308.35</v>
      </c>
      <c r="S16" s="418">
        <f t="shared" si="0"/>
        <v>-6308.35</v>
      </c>
    </row>
    <row r="17" spans="1:19" ht="13.5" customHeight="1" x14ac:dyDescent="0.2">
      <c r="A17" s="414">
        <v>12</v>
      </c>
      <c r="B17" s="415" t="s">
        <v>16</v>
      </c>
      <c r="C17" s="416">
        <v>0</v>
      </c>
      <c r="D17" s="416">
        <v>0</v>
      </c>
      <c r="E17" s="416">
        <v>4254</v>
      </c>
      <c r="F17" s="416">
        <v>16102.379999999997</v>
      </c>
      <c r="G17" s="416">
        <v>28867</v>
      </c>
      <c r="H17" s="416">
        <v>90054.540000000066</v>
      </c>
      <c r="I17" s="416">
        <v>50</v>
      </c>
      <c r="J17" s="416">
        <v>716.78000000000009</v>
      </c>
      <c r="K17" s="416">
        <v>16</v>
      </c>
      <c r="L17" s="416">
        <v>3143.5</v>
      </c>
      <c r="M17" s="416">
        <v>1132</v>
      </c>
      <c r="N17" s="416">
        <v>15.299999999999997</v>
      </c>
      <c r="O17" s="415">
        <f>M17+K17+I17+G17+E17+C17+MSMEoutstanding_5!M17+OutstandingAgri_4!K17</f>
        <v>328012</v>
      </c>
      <c r="P17" s="415">
        <f>N17+L17+J17+H17+F17+D17+MSMEoutstanding_5!N17+OutstandingAgri_4!L17</f>
        <v>1495144.02</v>
      </c>
      <c r="Q17" s="417">
        <f>P17*100/'CD Ratio_3(i)'!F17</f>
        <v>61.774447198396658</v>
      </c>
      <c r="R17" s="407">
        <v>438.82</v>
      </c>
      <c r="S17" s="418">
        <f t="shared" si="0"/>
        <v>277.96000000000009</v>
      </c>
    </row>
    <row r="18" spans="1:19" ht="13.5" customHeight="1" x14ac:dyDescent="0.2">
      <c r="A18" s="413"/>
      <c r="B18" s="419" t="s">
        <v>17</v>
      </c>
      <c r="C18" s="420">
        <f t="shared" ref="C18:N18" si="1">SUM(C6:C17)</f>
        <v>7</v>
      </c>
      <c r="D18" s="420">
        <f t="shared" si="1"/>
        <v>36.33</v>
      </c>
      <c r="E18" s="420">
        <f t="shared" si="1"/>
        <v>64776</v>
      </c>
      <c r="F18" s="420">
        <f t="shared" si="1"/>
        <v>264838.06999999995</v>
      </c>
      <c r="G18" s="420">
        <f t="shared" si="1"/>
        <v>496499</v>
      </c>
      <c r="H18" s="420">
        <f t="shared" si="1"/>
        <v>2559290.5300000003</v>
      </c>
      <c r="I18" s="420">
        <f t="shared" si="1"/>
        <v>188</v>
      </c>
      <c r="J18" s="420">
        <f t="shared" si="1"/>
        <v>1861.1800000000003</v>
      </c>
      <c r="K18" s="420">
        <f t="shared" si="1"/>
        <v>67361</v>
      </c>
      <c r="L18" s="420">
        <f t="shared" si="1"/>
        <v>118003.84999999993</v>
      </c>
      <c r="M18" s="420">
        <f t="shared" si="1"/>
        <v>9027</v>
      </c>
      <c r="N18" s="420">
        <f t="shared" si="1"/>
        <v>22087.899999999998</v>
      </c>
      <c r="O18" s="22">
        <f>M18+K18+I18+G18+E18+C18+MSMEoutstanding_5!M18+OutstandingAgri_4!K18</f>
        <v>4162758</v>
      </c>
      <c r="P18" s="22">
        <f>N18+L18+J18+H18+F18+D18+MSMEoutstanding_5!N18+OutstandingAgri_4!L18</f>
        <v>18512290.110000003</v>
      </c>
      <c r="Q18" s="421">
        <f>P18*100/'CD Ratio_3(i)'!F18</f>
        <v>51.097771901585624</v>
      </c>
      <c r="R18" s="407">
        <v>7756.05</v>
      </c>
      <c r="S18" s="418">
        <f t="shared" si="0"/>
        <v>-5894.87</v>
      </c>
    </row>
    <row r="19" spans="1:19" ht="13.5" customHeight="1" x14ac:dyDescent="0.2">
      <c r="A19" s="414">
        <v>13</v>
      </c>
      <c r="B19" s="415" t="s">
        <v>18</v>
      </c>
      <c r="C19" s="416">
        <v>0</v>
      </c>
      <c r="D19" s="416">
        <v>0</v>
      </c>
      <c r="E19" s="416">
        <v>936</v>
      </c>
      <c r="F19" s="416">
        <v>4922.0600000000004</v>
      </c>
      <c r="G19" s="416">
        <v>6084</v>
      </c>
      <c r="H19" s="416">
        <v>68990.06</v>
      </c>
      <c r="I19" s="416">
        <v>0</v>
      </c>
      <c r="J19" s="416">
        <v>0</v>
      </c>
      <c r="K19" s="416">
        <v>0</v>
      </c>
      <c r="L19" s="416">
        <v>0</v>
      </c>
      <c r="M19" s="416">
        <v>40100</v>
      </c>
      <c r="N19" s="416">
        <v>10347.23</v>
      </c>
      <c r="O19" s="415">
        <f>M19+K19+I19+G19+E19+C19+MSMEoutstanding_5!M19+OutstandingAgri_4!K19</f>
        <v>217413</v>
      </c>
      <c r="P19" s="415">
        <f>N19+L19+J19+H19+F19+D19+MSMEoutstanding_5!N19+OutstandingAgri_4!L19</f>
        <v>1549325.2699999996</v>
      </c>
      <c r="Q19" s="417">
        <f>P19*100/'CD Ratio_3(i)'!F19</f>
        <v>56.918819943282671</v>
      </c>
      <c r="R19" s="407">
        <v>0</v>
      </c>
      <c r="S19" s="418">
        <f t="shared" si="0"/>
        <v>0</v>
      </c>
    </row>
    <row r="20" spans="1:19" ht="13.5" customHeight="1" x14ac:dyDescent="0.2">
      <c r="A20" s="414">
        <v>14</v>
      </c>
      <c r="B20" s="415" t="s">
        <v>19</v>
      </c>
      <c r="C20" s="416">
        <v>0</v>
      </c>
      <c r="D20" s="416">
        <v>0</v>
      </c>
      <c r="E20" s="416">
        <v>0</v>
      </c>
      <c r="F20" s="416">
        <v>0</v>
      </c>
      <c r="G20" s="416">
        <v>37140</v>
      </c>
      <c r="H20" s="416">
        <v>325545.69</v>
      </c>
      <c r="I20" s="416">
        <v>0</v>
      </c>
      <c r="J20" s="416">
        <v>0</v>
      </c>
      <c r="K20" s="416">
        <v>0</v>
      </c>
      <c r="L20" s="416">
        <v>0</v>
      </c>
      <c r="M20" s="416">
        <v>39229</v>
      </c>
      <c r="N20" s="416">
        <v>7438.24</v>
      </c>
      <c r="O20" s="415">
        <f>M20+K20+I20+G20+E20+C20+MSMEoutstanding_5!M20+OutstandingAgri_4!K20</f>
        <v>313723</v>
      </c>
      <c r="P20" s="415">
        <f>N20+L20+J20+H20+F20+D20+MSMEoutstanding_5!N20+OutstandingAgri_4!L20</f>
        <v>574572.64</v>
      </c>
      <c r="Q20" s="417">
        <f>P20*100/'CD Ratio_3(i)'!F20</f>
        <v>61.741150911788615</v>
      </c>
      <c r="R20" s="407">
        <v>0</v>
      </c>
      <c r="S20" s="418">
        <f t="shared" si="0"/>
        <v>0</v>
      </c>
    </row>
    <row r="21" spans="1:19" ht="13.5" customHeight="1" x14ac:dyDescent="0.2">
      <c r="A21" s="414">
        <v>15</v>
      </c>
      <c r="B21" s="415" t="s">
        <v>20</v>
      </c>
      <c r="C21" s="416">
        <v>0</v>
      </c>
      <c r="D21" s="416">
        <v>0</v>
      </c>
      <c r="E21" s="416">
        <v>0</v>
      </c>
      <c r="F21" s="416">
        <v>0</v>
      </c>
      <c r="G21" s="416">
        <v>4</v>
      </c>
      <c r="H21" s="416">
        <v>7.65</v>
      </c>
      <c r="I21" s="416">
        <v>0</v>
      </c>
      <c r="J21" s="416">
        <v>0</v>
      </c>
      <c r="K21" s="416">
        <v>0</v>
      </c>
      <c r="L21" s="416">
        <v>0</v>
      </c>
      <c r="M21" s="416">
        <v>0</v>
      </c>
      <c r="N21" s="416">
        <v>0</v>
      </c>
      <c r="O21" s="415">
        <f>M21+K21+I21+G21+E21+C21+MSMEoutstanding_5!M21+OutstandingAgri_4!K21</f>
        <v>1791</v>
      </c>
      <c r="P21" s="415">
        <f>N21+L21+J21+H21+F21+D21+MSMEoutstanding_5!N21+OutstandingAgri_4!L21</f>
        <v>6565.7300000000005</v>
      </c>
      <c r="Q21" s="417">
        <f>P21*100/'CD Ratio_3(i)'!F21</f>
        <v>71.373302286952921</v>
      </c>
      <c r="R21" s="407">
        <v>0</v>
      </c>
      <c r="S21" s="418">
        <f t="shared" si="0"/>
        <v>0</v>
      </c>
    </row>
    <row r="22" spans="1:19" ht="13.5" customHeight="1" x14ac:dyDescent="0.2">
      <c r="A22" s="414">
        <v>16</v>
      </c>
      <c r="B22" s="415" t="s">
        <v>21</v>
      </c>
      <c r="C22" s="416">
        <v>0</v>
      </c>
      <c r="D22" s="416">
        <v>0</v>
      </c>
      <c r="E22" s="416">
        <v>0</v>
      </c>
      <c r="F22" s="416">
        <v>0</v>
      </c>
      <c r="G22" s="416">
        <v>15</v>
      </c>
      <c r="H22" s="416">
        <v>164.56</v>
      </c>
      <c r="I22" s="416">
        <v>0</v>
      </c>
      <c r="J22" s="416">
        <v>0</v>
      </c>
      <c r="K22" s="416">
        <v>0</v>
      </c>
      <c r="L22" s="416">
        <v>0</v>
      </c>
      <c r="M22" s="416">
        <v>1</v>
      </c>
      <c r="N22" s="416">
        <v>0.25</v>
      </c>
      <c r="O22" s="415">
        <f>M22+K22+I22+G22+E22+C22+MSMEoutstanding_5!M22+OutstandingAgri_4!K22</f>
        <v>252</v>
      </c>
      <c r="P22" s="415">
        <f>N22+L22+J22+H22+F22+D22+MSMEoutstanding_5!N22+OutstandingAgri_4!L22</f>
        <v>16203.259999999998</v>
      </c>
      <c r="Q22" s="417">
        <v>0</v>
      </c>
      <c r="R22" s="407">
        <v>0</v>
      </c>
      <c r="S22" s="418">
        <f t="shared" si="0"/>
        <v>0</v>
      </c>
    </row>
    <row r="23" spans="1:19" ht="14.25" customHeight="1" x14ac:dyDescent="0.2">
      <c r="A23" s="414">
        <v>17</v>
      </c>
      <c r="B23" s="415" t="s">
        <v>22</v>
      </c>
      <c r="C23" s="416">
        <v>0</v>
      </c>
      <c r="D23" s="416">
        <v>0</v>
      </c>
      <c r="E23" s="416">
        <v>0</v>
      </c>
      <c r="F23" s="416">
        <v>0</v>
      </c>
      <c r="G23" s="416">
        <v>15628</v>
      </c>
      <c r="H23" s="416">
        <v>26511.620000000003</v>
      </c>
      <c r="I23" s="416">
        <v>20</v>
      </c>
      <c r="J23" s="416">
        <v>2014.0599999999997</v>
      </c>
      <c r="K23" s="416">
        <v>0</v>
      </c>
      <c r="L23" s="416">
        <v>0</v>
      </c>
      <c r="M23" s="416">
        <v>5176</v>
      </c>
      <c r="N23" s="416">
        <v>338.90999999999997</v>
      </c>
      <c r="O23" s="415">
        <f>M23+K23+I23+G23+E23+C23+MSMEoutstanding_5!M23+OutstandingAgri_4!K23</f>
        <v>73364</v>
      </c>
      <c r="P23" s="415">
        <f>N23+L23+J23+H23+F23+D23+MSMEoutstanding_5!N23+OutstandingAgri_4!L23</f>
        <v>179123.93999999997</v>
      </c>
      <c r="Q23" s="417">
        <f>P23*100/'CD Ratio_3(i)'!F23</f>
        <v>59.693681373521656</v>
      </c>
      <c r="R23" s="407">
        <v>2779.58</v>
      </c>
      <c r="S23" s="418">
        <f t="shared" si="0"/>
        <v>-765.52000000000021</v>
      </c>
    </row>
    <row r="24" spans="1:19" ht="13.5" customHeight="1" x14ac:dyDescent="0.2">
      <c r="A24" s="414">
        <v>18</v>
      </c>
      <c r="B24" s="415" t="s">
        <v>23</v>
      </c>
      <c r="C24" s="416">
        <v>0</v>
      </c>
      <c r="D24" s="416">
        <v>0</v>
      </c>
      <c r="E24" s="416">
        <v>3</v>
      </c>
      <c r="F24" s="416">
        <v>7.2</v>
      </c>
      <c r="G24" s="416">
        <v>29</v>
      </c>
      <c r="H24" s="416">
        <v>242.95</v>
      </c>
      <c r="I24" s="416">
        <v>0</v>
      </c>
      <c r="J24" s="416">
        <v>0</v>
      </c>
      <c r="K24" s="416">
        <v>2</v>
      </c>
      <c r="L24" s="416">
        <v>3.63</v>
      </c>
      <c r="M24" s="416">
        <v>0</v>
      </c>
      <c r="N24" s="416">
        <v>0</v>
      </c>
      <c r="O24" s="415">
        <f>M24+K24+I24+G24+E24+C24+MSMEoutstanding_5!M24+OutstandingAgri_4!K24</f>
        <v>45</v>
      </c>
      <c r="P24" s="415">
        <f>N24+L24+J24+H24+F24+D24+MSMEoutstanding_5!N24+OutstandingAgri_4!L24</f>
        <v>369.85999999999996</v>
      </c>
      <c r="Q24" s="417">
        <f>P24*100/'CD Ratio_3(i)'!F24</f>
        <v>32.056649072172092</v>
      </c>
      <c r="R24" s="407">
        <v>0</v>
      </c>
      <c r="S24" s="418">
        <f t="shared" si="0"/>
        <v>0</v>
      </c>
    </row>
    <row r="25" spans="1:19" ht="13.5" customHeight="1" x14ac:dyDescent="0.2">
      <c r="A25" s="414">
        <v>19</v>
      </c>
      <c r="B25" s="415" t="s">
        <v>24</v>
      </c>
      <c r="C25" s="416">
        <v>0</v>
      </c>
      <c r="D25" s="416">
        <v>0</v>
      </c>
      <c r="E25" s="416">
        <v>5</v>
      </c>
      <c r="F25" s="416">
        <v>19.059999999999999</v>
      </c>
      <c r="G25" s="416">
        <v>134</v>
      </c>
      <c r="H25" s="416">
        <v>1302.7299999999998</v>
      </c>
      <c r="I25" s="416">
        <v>0</v>
      </c>
      <c r="J25" s="416">
        <v>0</v>
      </c>
      <c r="K25" s="416">
        <v>0</v>
      </c>
      <c r="L25" s="416">
        <v>0</v>
      </c>
      <c r="M25" s="416">
        <v>2</v>
      </c>
      <c r="N25" s="416">
        <v>0.03</v>
      </c>
      <c r="O25" s="415">
        <f>M25+K25+I25+G25+E25+C25+MSMEoutstanding_5!M25+OutstandingAgri_4!K25</f>
        <v>7234</v>
      </c>
      <c r="P25" s="415">
        <f>N25+L25+J25+H25+F25+D25+MSMEoutstanding_5!N25+OutstandingAgri_4!L25</f>
        <v>49490.83</v>
      </c>
      <c r="Q25" s="417">
        <f>P25*100/'CD Ratio_3(i)'!F25</f>
        <v>41.797527019718238</v>
      </c>
      <c r="R25" s="407">
        <v>0</v>
      </c>
      <c r="S25" s="418">
        <f t="shared" si="0"/>
        <v>0</v>
      </c>
    </row>
    <row r="26" spans="1:19" ht="13.5" customHeight="1" x14ac:dyDescent="0.2">
      <c r="A26" s="414">
        <v>20</v>
      </c>
      <c r="B26" s="415" t="s">
        <v>25</v>
      </c>
      <c r="C26" s="416">
        <v>0</v>
      </c>
      <c r="D26" s="416">
        <v>0</v>
      </c>
      <c r="E26" s="416">
        <v>844</v>
      </c>
      <c r="F26" s="416">
        <v>1963.9600000000005</v>
      </c>
      <c r="G26" s="416">
        <v>49833</v>
      </c>
      <c r="H26" s="416">
        <v>619793.85000000033</v>
      </c>
      <c r="I26" s="416">
        <v>1</v>
      </c>
      <c r="J26" s="416">
        <v>261.86</v>
      </c>
      <c r="K26" s="416">
        <v>5</v>
      </c>
      <c r="L26" s="416">
        <v>12.760000000000002</v>
      </c>
      <c r="M26" s="416">
        <v>8571</v>
      </c>
      <c r="N26" s="416">
        <v>1888.7099999999996</v>
      </c>
      <c r="O26" s="415">
        <f>M26+K26+I26+G26+E26+C26+MSMEoutstanding_5!M26+OutstandingAgri_4!K26</f>
        <v>504311</v>
      </c>
      <c r="P26" s="415">
        <f>N26+L26+J26+H26+F26+D26+MSMEoutstanding_5!N26+OutstandingAgri_4!L26</f>
        <v>4716231.42</v>
      </c>
      <c r="Q26" s="417">
        <f>P26*100/'CD Ratio_3(i)'!F26</f>
        <v>60.358023693766881</v>
      </c>
      <c r="R26" s="407">
        <v>115.34</v>
      </c>
      <c r="S26" s="418">
        <f t="shared" si="0"/>
        <v>146.52000000000001</v>
      </c>
    </row>
    <row r="27" spans="1:19" ht="13.5" customHeight="1" x14ac:dyDescent="0.2">
      <c r="A27" s="414">
        <v>21</v>
      </c>
      <c r="B27" s="415" t="s">
        <v>26</v>
      </c>
      <c r="C27" s="416">
        <v>0</v>
      </c>
      <c r="D27" s="416">
        <v>0</v>
      </c>
      <c r="E27" s="416">
        <v>546</v>
      </c>
      <c r="F27" s="416">
        <v>5134.7699999999995</v>
      </c>
      <c r="G27" s="416">
        <v>6852</v>
      </c>
      <c r="H27" s="416">
        <v>68426.87</v>
      </c>
      <c r="I27" s="416">
        <v>0</v>
      </c>
      <c r="J27" s="416">
        <v>0</v>
      </c>
      <c r="K27" s="416">
        <v>3</v>
      </c>
      <c r="L27" s="416">
        <v>1119.55</v>
      </c>
      <c r="M27" s="416">
        <v>761</v>
      </c>
      <c r="N27" s="416">
        <v>288.87</v>
      </c>
      <c r="O27" s="415">
        <f>M27+K27+I27+G27+E27+C27+MSMEoutstanding_5!M27+OutstandingAgri_4!K27</f>
        <v>166749</v>
      </c>
      <c r="P27" s="415">
        <f>N27+L27+J27+H27+F27+D27+MSMEoutstanding_5!N27+OutstandingAgri_4!L27</f>
        <v>2645187.08</v>
      </c>
      <c r="Q27" s="417">
        <f>P27*100/'CD Ratio_3(i)'!F27</f>
        <v>58.493999956166832</v>
      </c>
      <c r="R27" s="407">
        <v>0</v>
      </c>
      <c r="S27" s="418">
        <f t="shared" si="0"/>
        <v>0</v>
      </c>
    </row>
    <row r="28" spans="1:19" ht="13.5" customHeight="1" x14ac:dyDescent="0.2">
      <c r="A28" s="414">
        <v>22</v>
      </c>
      <c r="B28" s="415" t="s">
        <v>27</v>
      </c>
      <c r="C28" s="416">
        <v>0</v>
      </c>
      <c r="D28" s="416">
        <v>0</v>
      </c>
      <c r="E28" s="416">
        <v>704</v>
      </c>
      <c r="F28" s="416">
        <v>3076.9500000000003</v>
      </c>
      <c r="G28" s="416">
        <v>5333</v>
      </c>
      <c r="H28" s="416">
        <v>66809.719999999987</v>
      </c>
      <c r="I28" s="416">
        <v>7</v>
      </c>
      <c r="J28" s="416">
        <v>30.570000000000004</v>
      </c>
      <c r="K28" s="416">
        <v>18</v>
      </c>
      <c r="L28" s="416">
        <v>22.610000000000003</v>
      </c>
      <c r="M28" s="416">
        <v>1</v>
      </c>
      <c r="N28" s="416">
        <v>0</v>
      </c>
      <c r="O28" s="415">
        <f>M28+K28+I28+G28+E28+C28+MSMEoutstanding_5!M28+OutstandingAgri_4!K28</f>
        <v>37632</v>
      </c>
      <c r="P28" s="415">
        <f>N28+L28+J28+H28+F28+D28+MSMEoutstanding_5!N28+OutstandingAgri_4!L28</f>
        <v>252438.93</v>
      </c>
      <c r="Q28" s="417">
        <f>P28*100/'CD Ratio_3(i)'!F28</f>
        <v>40.155092783806232</v>
      </c>
      <c r="R28" s="407">
        <v>38.980000000000011</v>
      </c>
      <c r="S28" s="418">
        <f t="shared" si="0"/>
        <v>-8.4100000000000072</v>
      </c>
    </row>
    <row r="29" spans="1:19" ht="13.5" customHeight="1" x14ac:dyDescent="0.2">
      <c r="A29" s="414">
        <v>23</v>
      </c>
      <c r="B29" s="415" t="s">
        <v>28</v>
      </c>
      <c r="C29" s="416">
        <v>0</v>
      </c>
      <c r="D29" s="416">
        <v>0</v>
      </c>
      <c r="E29" s="416">
        <v>0</v>
      </c>
      <c r="F29" s="416">
        <v>0</v>
      </c>
      <c r="G29" s="416">
        <v>6359</v>
      </c>
      <c r="H29" s="416">
        <v>47233.409999999989</v>
      </c>
      <c r="I29" s="416">
        <v>185</v>
      </c>
      <c r="J29" s="416">
        <v>12.84</v>
      </c>
      <c r="K29" s="416">
        <v>0</v>
      </c>
      <c r="L29" s="416">
        <v>0</v>
      </c>
      <c r="M29" s="416">
        <v>0</v>
      </c>
      <c r="N29" s="416">
        <v>0</v>
      </c>
      <c r="O29" s="415">
        <f>M29+K29+I29+G29+E29+C29+MSMEoutstanding_5!M29+OutstandingAgri_4!K29</f>
        <v>176631</v>
      </c>
      <c r="P29" s="415">
        <f>N29+L29+J29+H29+F29+D29+MSMEoutstanding_5!N29+OutstandingAgri_4!L29</f>
        <v>525436.87999999989</v>
      </c>
      <c r="Q29" s="417">
        <f>P29*100/'CD Ratio_3(i)'!F29</f>
        <v>48.001552166593108</v>
      </c>
      <c r="R29" s="407">
        <v>241</v>
      </c>
      <c r="S29" s="418">
        <f t="shared" si="0"/>
        <v>-228.16</v>
      </c>
    </row>
    <row r="30" spans="1:19" ht="13.5" customHeight="1" x14ac:dyDescent="0.2">
      <c r="A30" s="414">
        <v>24</v>
      </c>
      <c r="B30" s="415" t="s">
        <v>29</v>
      </c>
      <c r="C30" s="416">
        <v>0</v>
      </c>
      <c r="D30" s="416">
        <v>0</v>
      </c>
      <c r="E30" s="416">
        <v>0</v>
      </c>
      <c r="F30" s="416">
        <v>0</v>
      </c>
      <c r="G30" s="416">
        <v>1619</v>
      </c>
      <c r="H30" s="416">
        <v>14369.84</v>
      </c>
      <c r="I30" s="416">
        <v>21</v>
      </c>
      <c r="J30" s="416">
        <v>7.11</v>
      </c>
      <c r="K30" s="416">
        <v>0</v>
      </c>
      <c r="L30" s="416">
        <v>0</v>
      </c>
      <c r="M30" s="416">
        <v>4141</v>
      </c>
      <c r="N30" s="416">
        <v>998.76</v>
      </c>
      <c r="O30" s="415">
        <f>M30+K30+I30+G30+E30+C30+MSMEoutstanding_5!M30+OutstandingAgri_4!K30</f>
        <v>442815</v>
      </c>
      <c r="P30" s="415">
        <f>N30+L30+J30+H30+F30+D30+MSMEoutstanding_5!N30+OutstandingAgri_4!L30</f>
        <v>699281.62999999989</v>
      </c>
      <c r="Q30" s="417">
        <f>P30*100/'CD Ratio_3(i)'!F30</f>
        <v>68.493282163436078</v>
      </c>
      <c r="R30" s="407">
        <v>2.2600000000000002</v>
      </c>
      <c r="S30" s="418">
        <f t="shared" si="0"/>
        <v>4.8499999999999996</v>
      </c>
    </row>
    <row r="31" spans="1:19" ht="13.5" customHeight="1" x14ac:dyDescent="0.2">
      <c r="A31" s="414">
        <v>25</v>
      </c>
      <c r="B31" s="415" t="s">
        <v>30</v>
      </c>
      <c r="C31" s="416">
        <v>0</v>
      </c>
      <c r="D31" s="416">
        <v>0</v>
      </c>
      <c r="E31" s="416">
        <v>10</v>
      </c>
      <c r="F31" s="416">
        <v>31.700000000000003</v>
      </c>
      <c r="G31" s="416">
        <v>62</v>
      </c>
      <c r="H31" s="416">
        <v>736.36</v>
      </c>
      <c r="I31" s="416">
        <v>0</v>
      </c>
      <c r="J31" s="416">
        <v>0</v>
      </c>
      <c r="K31" s="416">
        <v>2</v>
      </c>
      <c r="L31" s="416">
        <v>3.52</v>
      </c>
      <c r="M31" s="416">
        <v>23</v>
      </c>
      <c r="N31" s="416">
        <v>22.439999999999998</v>
      </c>
      <c r="O31" s="415">
        <f>M31+K31+I31+G31+E31+C31+MSMEoutstanding_5!M31+OutstandingAgri_4!K31</f>
        <v>381</v>
      </c>
      <c r="P31" s="415">
        <f>N31+L31+J31+H31+F31+D31+MSMEoutstanding_5!N31+OutstandingAgri_4!L31</f>
        <v>2580.15</v>
      </c>
      <c r="Q31" s="417">
        <f>P31*100/'CD Ratio_3(i)'!F31</f>
        <v>50.212905912712465</v>
      </c>
      <c r="R31" s="407">
        <v>0</v>
      </c>
      <c r="S31" s="418">
        <f t="shared" si="0"/>
        <v>0</v>
      </c>
    </row>
    <row r="32" spans="1:19" ht="13.5" customHeight="1" x14ac:dyDescent="0.2">
      <c r="A32" s="414">
        <v>26</v>
      </c>
      <c r="B32" s="415" t="s">
        <v>31</v>
      </c>
      <c r="C32" s="416">
        <v>0</v>
      </c>
      <c r="D32" s="416">
        <v>0</v>
      </c>
      <c r="E32" s="416">
        <v>7</v>
      </c>
      <c r="F32" s="416">
        <v>19.72</v>
      </c>
      <c r="G32" s="416">
        <v>208</v>
      </c>
      <c r="H32" s="416">
        <v>2423.2399999999998</v>
      </c>
      <c r="I32" s="416">
        <v>0</v>
      </c>
      <c r="J32" s="416">
        <v>0</v>
      </c>
      <c r="K32" s="416">
        <v>0</v>
      </c>
      <c r="L32" s="416">
        <v>0</v>
      </c>
      <c r="M32" s="416">
        <v>12</v>
      </c>
      <c r="N32" s="416">
        <v>279.40000000000003</v>
      </c>
      <c r="O32" s="415">
        <f>M32+K32+I32+G32+E32+C32+MSMEoutstanding_5!M32+OutstandingAgri_4!K32</f>
        <v>590</v>
      </c>
      <c r="P32" s="415">
        <f>N32+L32+J32+H32+F32+D32+MSMEoutstanding_5!N32+OutstandingAgri_4!L32</f>
        <v>16569.07</v>
      </c>
      <c r="Q32" s="417">
        <f>P32*100/'CD Ratio_3(i)'!F32</f>
        <v>48.81015261025248</v>
      </c>
      <c r="R32" s="407">
        <v>0</v>
      </c>
      <c r="S32" s="418">
        <f t="shared" si="0"/>
        <v>0</v>
      </c>
    </row>
    <row r="33" spans="1:19" ht="13.5" customHeight="1" x14ac:dyDescent="0.2">
      <c r="A33" s="414">
        <v>27</v>
      </c>
      <c r="B33" s="415" t="s">
        <v>32</v>
      </c>
      <c r="C33" s="416">
        <v>0</v>
      </c>
      <c r="D33" s="416">
        <v>0</v>
      </c>
      <c r="E33" s="416">
        <v>0</v>
      </c>
      <c r="F33" s="416">
        <v>0</v>
      </c>
      <c r="G33" s="416">
        <v>42</v>
      </c>
      <c r="H33" s="416">
        <v>586.39</v>
      </c>
      <c r="I33" s="416">
        <v>0</v>
      </c>
      <c r="J33" s="416">
        <v>0</v>
      </c>
      <c r="K33" s="416">
        <v>0</v>
      </c>
      <c r="L33" s="416">
        <v>0</v>
      </c>
      <c r="M33" s="416">
        <v>4</v>
      </c>
      <c r="N33" s="416">
        <v>1.08</v>
      </c>
      <c r="O33" s="415">
        <f>M33+K33+I33+G33+E33+C33+MSMEoutstanding_5!M33+OutstandingAgri_4!K33</f>
        <v>235</v>
      </c>
      <c r="P33" s="415">
        <f>N33+L33+J33+H33+F33+D33+MSMEoutstanding_5!N33+OutstandingAgri_4!L33</f>
        <v>18729.66</v>
      </c>
      <c r="Q33" s="417">
        <f>P33*100/'CD Ratio_3(i)'!F33</f>
        <v>55.753456300760973</v>
      </c>
      <c r="R33" s="407">
        <v>0</v>
      </c>
      <c r="S33" s="418">
        <f t="shared" si="0"/>
        <v>0</v>
      </c>
    </row>
    <row r="34" spans="1:19" ht="13.5" customHeight="1" x14ac:dyDescent="0.2">
      <c r="A34" s="414">
        <v>28</v>
      </c>
      <c r="B34" s="415" t="s">
        <v>33</v>
      </c>
      <c r="C34" s="416">
        <v>0</v>
      </c>
      <c r="D34" s="416">
        <v>0</v>
      </c>
      <c r="E34" s="416">
        <v>0</v>
      </c>
      <c r="F34" s="416">
        <v>0</v>
      </c>
      <c r="G34" s="416">
        <v>467</v>
      </c>
      <c r="H34" s="416">
        <v>6755.01</v>
      </c>
      <c r="I34" s="416">
        <v>0</v>
      </c>
      <c r="J34" s="416">
        <v>0</v>
      </c>
      <c r="K34" s="416">
        <v>0</v>
      </c>
      <c r="L34" s="416">
        <v>0</v>
      </c>
      <c r="M34" s="416">
        <v>1662</v>
      </c>
      <c r="N34" s="416">
        <v>492.62</v>
      </c>
      <c r="O34" s="415">
        <f>M34+K34+I34+G34+E34+C34+MSMEoutstanding_5!M34+OutstandingAgri_4!K34</f>
        <v>208146</v>
      </c>
      <c r="P34" s="415">
        <f>N34+L34+J34+H34+F34+D34+MSMEoutstanding_5!N34+OutstandingAgri_4!L34</f>
        <v>1015861.2</v>
      </c>
      <c r="Q34" s="417">
        <f>P34*100/'CD Ratio_3(i)'!F34</f>
        <v>72.835005047416999</v>
      </c>
      <c r="R34" s="407">
        <v>0</v>
      </c>
      <c r="S34" s="418">
        <f t="shared" si="0"/>
        <v>0</v>
      </c>
    </row>
    <row r="35" spans="1:19" ht="13.5" customHeight="1" x14ac:dyDescent="0.2">
      <c r="A35" s="414">
        <v>29</v>
      </c>
      <c r="B35" s="415" t="s">
        <v>34</v>
      </c>
      <c r="C35" s="416">
        <v>0</v>
      </c>
      <c r="D35" s="416">
        <v>0</v>
      </c>
      <c r="E35" s="416">
        <v>0</v>
      </c>
      <c r="F35" s="416">
        <v>0</v>
      </c>
      <c r="G35" s="416">
        <v>0</v>
      </c>
      <c r="H35" s="416">
        <v>0</v>
      </c>
      <c r="I35" s="416">
        <v>0</v>
      </c>
      <c r="J35" s="416">
        <v>0</v>
      </c>
      <c r="K35" s="416">
        <v>0</v>
      </c>
      <c r="L35" s="416">
        <v>0</v>
      </c>
      <c r="M35" s="416">
        <v>1010</v>
      </c>
      <c r="N35" s="416">
        <v>47.250000000000007</v>
      </c>
      <c r="O35" s="415">
        <f>M35+K35+I35+G35+E35+C35+MSMEoutstanding_5!M35+OutstandingAgri_4!K35</f>
        <v>46030</v>
      </c>
      <c r="P35" s="415">
        <f>N35+L35+J35+H35+F35+D35+MSMEoutstanding_5!N35+OutstandingAgri_4!L35</f>
        <v>24683.13</v>
      </c>
      <c r="Q35" s="417">
        <f>P35*100/'CD Ratio_3(i)'!F35</f>
        <v>98.235174956231589</v>
      </c>
      <c r="R35" s="407">
        <v>21.48</v>
      </c>
      <c r="S35" s="418">
        <f t="shared" si="0"/>
        <v>-21.48</v>
      </c>
    </row>
    <row r="36" spans="1:19" ht="13.5" customHeight="1" x14ac:dyDescent="0.2">
      <c r="A36" s="414">
        <v>30</v>
      </c>
      <c r="B36" s="415" t="s">
        <v>35</v>
      </c>
      <c r="C36" s="416">
        <v>0</v>
      </c>
      <c r="D36" s="416">
        <v>0</v>
      </c>
      <c r="E36" s="416">
        <v>0</v>
      </c>
      <c r="F36" s="416">
        <v>0</v>
      </c>
      <c r="G36" s="416">
        <v>715</v>
      </c>
      <c r="H36" s="416">
        <v>10884.060000000001</v>
      </c>
      <c r="I36" s="416">
        <v>0</v>
      </c>
      <c r="J36" s="416">
        <v>0</v>
      </c>
      <c r="K36" s="416">
        <v>0</v>
      </c>
      <c r="L36" s="416">
        <v>0</v>
      </c>
      <c r="M36" s="416">
        <v>3261</v>
      </c>
      <c r="N36" s="416">
        <v>1067.47</v>
      </c>
      <c r="O36" s="415">
        <f>M36+K36+I36+G36+E36+C36+MSMEoutstanding_5!M36+OutstandingAgri_4!K36</f>
        <v>131418</v>
      </c>
      <c r="P36" s="415">
        <f>N36+L36+J36+H36+F36+D36+MSMEoutstanding_5!N36+OutstandingAgri_4!L36</f>
        <v>122682.92</v>
      </c>
      <c r="Q36" s="417">
        <f>P36*100/'CD Ratio_3(i)'!F36</f>
        <v>82.813228281569891</v>
      </c>
      <c r="R36" s="407">
        <v>0</v>
      </c>
      <c r="S36" s="418">
        <f t="shared" si="0"/>
        <v>0</v>
      </c>
    </row>
    <row r="37" spans="1:19" ht="13.5" customHeight="1" x14ac:dyDescent="0.2">
      <c r="A37" s="414">
        <v>31</v>
      </c>
      <c r="B37" s="415" t="s">
        <v>36</v>
      </c>
      <c r="C37" s="416">
        <v>0</v>
      </c>
      <c r="D37" s="416">
        <v>0</v>
      </c>
      <c r="E37" s="416">
        <v>5</v>
      </c>
      <c r="F37" s="416">
        <v>47</v>
      </c>
      <c r="G37" s="416">
        <v>25</v>
      </c>
      <c r="H37" s="416">
        <v>255.13</v>
      </c>
      <c r="I37" s="416">
        <v>0</v>
      </c>
      <c r="J37" s="416">
        <v>0</v>
      </c>
      <c r="K37" s="416">
        <v>0</v>
      </c>
      <c r="L37" s="416">
        <v>0</v>
      </c>
      <c r="M37" s="416">
        <v>44</v>
      </c>
      <c r="N37" s="416">
        <v>230.32</v>
      </c>
      <c r="O37" s="415">
        <f>M37+K37+I37+G37+E37+C37+MSMEoutstanding_5!M37+OutstandingAgri_4!K37</f>
        <v>550</v>
      </c>
      <c r="P37" s="415">
        <f>N37+L37+J37+H37+F37+D37+MSMEoutstanding_5!N37+OutstandingAgri_4!L37</f>
        <v>2661</v>
      </c>
      <c r="Q37" s="417">
        <f>P37*100/'CD Ratio_3(i)'!F37</f>
        <v>9.5653155403846117</v>
      </c>
      <c r="R37" s="407">
        <v>40.01</v>
      </c>
      <c r="S37" s="418">
        <f t="shared" si="0"/>
        <v>-40.01</v>
      </c>
    </row>
    <row r="38" spans="1:19" ht="13.5" customHeight="1" x14ac:dyDescent="0.2">
      <c r="A38" s="414">
        <v>32</v>
      </c>
      <c r="B38" s="415" t="s">
        <v>38</v>
      </c>
      <c r="C38" s="416">
        <v>0</v>
      </c>
      <c r="D38" s="416">
        <v>0</v>
      </c>
      <c r="E38" s="416">
        <v>0</v>
      </c>
      <c r="F38" s="416">
        <v>0</v>
      </c>
      <c r="G38" s="416">
        <v>36</v>
      </c>
      <c r="H38" s="416">
        <v>266.15999999999997</v>
      </c>
      <c r="I38" s="416">
        <v>0</v>
      </c>
      <c r="J38" s="416">
        <v>0</v>
      </c>
      <c r="K38" s="416">
        <v>0</v>
      </c>
      <c r="L38" s="416">
        <v>0</v>
      </c>
      <c r="M38" s="416">
        <v>1</v>
      </c>
      <c r="N38" s="416">
        <v>0.04</v>
      </c>
      <c r="O38" s="415">
        <f>M38+K38+I38+G38+E38+C38+MSMEoutstanding_5!M38+OutstandingAgri_4!K38</f>
        <v>847</v>
      </c>
      <c r="P38" s="415">
        <f>N38+L38+J38+H38+F38+D38+MSMEoutstanding_5!N38+OutstandingAgri_4!L38</f>
        <v>3932.3099999999995</v>
      </c>
      <c r="Q38" s="417">
        <f>P38*100/'CD Ratio_3(i)'!F38</f>
        <v>50.113677202623236</v>
      </c>
      <c r="S38" s="418">
        <f t="shared" si="0"/>
        <v>0</v>
      </c>
    </row>
    <row r="39" spans="1:19" ht="13.5" customHeight="1" x14ac:dyDescent="0.2">
      <c r="A39" s="414">
        <v>33</v>
      </c>
      <c r="B39" s="415" t="s">
        <v>39</v>
      </c>
      <c r="C39" s="416">
        <v>0</v>
      </c>
      <c r="D39" s="416">
        <v>0</v>
      </c>
      <c r="E39" s="416">
        <v>24</v>
      </c>
      <c r="F39" s="416">
        <v>248.06000000000003</v>
      </c>
      <c r="G39" s="416">
        <v>3173</v>
      </c>
      <c r="H39" s="416">
        <v>38284.879999999997</v>
      </c>
      <c r="I39" s="416">
        <v>0</v>
      </c>
      <c r="J39" s="416">
        <v>0</v>
      </c>
      <c r="K39" s="416">
        <v>0</v>
      </c>
      <c r="L39" s="416">
        <v>0</v>
      </c>
      <c r="M39" s="416">
        <v>286</v>
      </c>
      <c r="N39" s="416">
        <v>97.79</v>
      </c>
      <c r="O39" s="415">
        <f>M39+K39+I39+G39+E39+C39+MSMEoutstanding_5!M39+OutstandingAgri_4!K39</f>
        <v>104015</v>
      </c>
      <c r="P39" s="415">
        <f>N39+L39+J39+H39+F39+D39+MSMEoutstanding_5!N39+OutstandingAgri_4!L39</f>
        <v>441791.3</v>
      </c>
      <c r="Q39" s="417">
        <f>P39*100/'CD Ratio_3(i)'!F39</f>
        <v>62.696849526286755</v>
      </c>
      <c r="S39" s="418">
        <f t="shared" si="0"/>
        <v>0</v>
      </c>
    </row>
    <row r="40" spans="1:19" ht="13.5" customHeight="1" x14ac:dyDescent="0.2">
      <c r="A40" s="413"/>
      <c r="B40" s="419" t="s">
        <v>103</v>
      </c>
      <c r="C40" s="420">
        <f t="shared" ref="C40:N40" si="2">SUM(C19:C39)</f>
        <v>0</v>
      </c>
      <c r="D40" s="420">
        <f t="shared" si="2"/>
        <v>0</v>
      </c>
      <c r="E40" s="420">
        <f t="shared" si="2"/>
        <v>3084</v>
      </c>
      <c r="F40" s="420">
        <f t="shared" si="2"/>
        <v>15470.48</v>
      </c>
      <c r="G40" s="420">
        <f t="shared" si="2"/>
        <v>133758</v>
      </c>
      <c r="H40" s="420">
        <f t="shared" si="2"/>
        <v>1299590.1800000002</v>
      </c>
      <c r="I40" s="420">
        <f t="shared" si="2"/>
        <v>234</v>
      </c>
      <c r="J40" s="420">
        <f t="shared" si="2"/>
        <v>2326.44</v>
      </c>
      <c r="K40" s="420">
        <f t="shared" si="2"/>
        <v>30</v>
      </c>
      <c r="L40" s="420">
        <f t="shared" si="2"/>
        <v>1162.07</v>
      </c>
      <c r="M40" s="420">
        <f t="shared" si="2"/>
        <v>104285</v>
      </c>
      <c r="N40" s="420">
        <f t="shared" si="2"/>
        <v>23539.41</v>
      </c>
      <c r="O40" s="22">
        <f>M40+K40+I40+G40+E40+C40+MSMEoutstanding_5!M40+OutstandingAgri_4!K40</f>
        <v>2434172</v>
      </c>
      <c r="P40" s="22">
        <f>N40+L40+J40+H40+F40+D40+MSMEoutstanding_5!N40+OutstandingAgri_4!L40</f>
        <v>12863718.210000001</v>
      </c>
      <c r="Q40" s="421">
        <f>P40*100/'CD Ratio_3(i)'!F40</f>
        <v>59.652688485528749</v>
      </c>
      <c r="S40" s="418">
        <f t="shared" si="0"/>
        <v>2326.44</v>
      </c>
    </row>
    <row r="41" spans="1:19" ht="13.5" customHeight="1" x14ac:dyDescent="0.2">
      <c r="A41" s="413"/>
      <c r="B41" s="419" t="s">
        <v>41</v>
      </c>
      <c r="C41" s="420">
        <f t="shared" ref="C41:N41" si="3">C40+C18</f>
        <v>7</v>
      </c>
      <c r="D41" s="420">
        <f t="shared" si="3"/>
        <v>36.33</v>
      </c>
      <c r="E41" s="420">
        <f t="shared" si="3"/>
        <v>67860</v>
      </c>
      <c r="F41" s="420">
        <f t="shared" si="3"/>
        <v>280308.54999999993</v>
      </c>
      <c r="G41" s="420">
        <f t="shared" si="3"/>
        <v>630257</v>
      </c>
      <c r="H41" s="420">
        <f t="shared" si="3"/>
        <v>3858880.7100000004</v>
      </c>
      <c r="I41" s="420">
        <f t="shared" si="3"/>
        <v>422</v>
      </c>
      <c r="J41" s="420">
        <f t="shared" si="3"/>
        <v>4187.6200000000008</v>
      </c>
      <c r="K41" s="420">
        <f t="shared" si="3"/>
        <v>67391</v>
      </c>
      <c r="L41" s="420">
        <f t="shared" si="3"/>
        <v>119165.91999999994</v>
      </c>
      <c r="M41" s="420">
        <f t="shared" si="3"/>
        <v>113312</v>
      </c>
      <c r="N41" s="420">
        <f t="shared" si="3"/>
        <v>45627.31</v>
      </c>
      <c r="O41" s="22">
        <f>M41+K41+I41+G41+E41+C41+MSMEoutstanding_5!M41+OutstandingAgri_4!K41</f>
        <v>6596930</v>
      </c>
      <c r="P41" s="22">
        <f>N41+L41+J41+H41+F41+D41+MSMEoutstanding_5!N41+OutstandingAgri_4!L41</f>
        <v>31376008.320000008</v>
      </c>
      <c r="Q41" s="421">
        <f>P41*100/'CD Ratio_3(i)'!F41</f>
        <v>54.28984779288399</v>
      </c>
      <c r="S41" s="418">
        <f t="shared" si="0"/>
        <v>4187.6200000000008</v>
      </c>
    </row>
    <row r="42" spans="1:19" ht="13.5" customHeight="1" x14ac:dyDescent="0.2">
      <c r="A42" s="414">
        <v>34</v>
      </c>
      <c r="B42" s="415" t="s">
        <v>43</v>
      </c>
      <c r="C42" s="416">
        <v>0</v>
      </c>
      <c r="D42" s="416">
        <v>0</v>
      </c>
      <c r="E42" s="416">
        <v>1672</v>
      </c>
      <c r="F42" s="416">
        <v>4617.57</v>
      </c>
      <c r="G42" s="416">
        <v>198631</v>
      </c>
      <c r="H42" s="416">
        <v>194274.85</v>
      </c>
      <c r="I42" s="416">
        <v>46</v>
      </c>
      <c r="J42" s="416">
        <v>2084.48</v>
      </c>
      <c r="K42" s="416">
        <v>956</v>
      </c>
      <c r="L42" s="416">
        <v>2131.41</v>
      </c>
      <c r="M42" s="416">
        <v>98881</v>
      </c>
      <c r="N42" s="416">
        <v>174944.61</v>
      </c>
      <c r="O42" s="415">
        <f>M42+K42+I42+G42+E42+C42+MSMEoutstanding_5!M42+OutstandingAgri_4!K42</f>
        <v>1324953</v>
      </c>
      <c r="P42" s="415">
        <f>N42+L42+J42+H42+F42+D42+MSMEoutstanding_5!N42+OutstandingAgri_4!L42</f>
        <v>2004835.1500000001</v>
      </c>
      <c r="Q42" s="417">
        <f>P42*100/'CD Ratio_3(i)'!F42</f>
        <v>81.350418509888712</v>
      </c>
      <c r="S42" s="418">
        <f t="shared" si="0"/>
        <v>2084.48</v>
      </c>
    </row>
    <row r="43" spans="1:19" s="424" customFormat="1" ht="13.5" customHeight="1" x14ac:dyDescent="0.2">
      <c r="A43" s="422"/>
      <c r="B43" s="22" t="s">
        <v>44</v>
      </c>
      <c r="C43" s="423">
        <f>C42</f>
        <v>0</v>
      </c>
      <c r="D43" s="423">
        <f>D42</f>
        <v>0</v>
      </c>
      <c r="E43" s="423">
        <f>E42</f>
        <v>1672</v>
      </c>
      <c r="F43" s="423">
        <f t="shared" ref="F43:N43" si="4">F42</f>
        <v>4617.57</v>
      </c>
      <c r="G43" s="423">
        <f t="shared" si="4"/>
        <v>198631</v>
      </c>
      <c r="H43" s="423">
        <f t="shared" si="4"/>
        <v>194274.85</v>
      </c>
      <c r="I43" s="423">
        <f t="shared" si="4"/>
        <v>46</v>
      </c>
      <c r="J43" s="423">
        <f t="shared" si="4"/>
        <v>2084.48</v>
      </c>
      <c r="K43" s="423">
        <f t="shared" si="4"/>
        <v>956</v>
      </c>
      <c r="L43" s="423">
        <f t="shared" si="4"/>
        <v>2131.41</v>
      </c>
      <c r="M43" s="423">
        <f t="shared" si="4"/>
        <v>98881</v>
      </c>
      <c r="N43" s="423">
        <f t="shared" si="4"/>
        <v>174944.61</v>
      </c>
      <c r="O43" s="22">
        <f>M43+K43+I43+G43+E43+C43+MSMEoutstanding_5!M43+OutstandingAgri_4!K43</f>
        <v>1324953</v>
      </c>
      <c r="P43" s="22">
        <f>N43+L43+J43+H43+F43+D43+MSMEoutstanding_5!N43+OutstandingAgri_4!L43</f>
        <v>2004835.1500000001</v>
      </c>
      <c r="Q43" s="23">
        <f>P43*100/'CD Ratio_3(i)'!F43</f>
        <v>81.350418509888712</v>
      </c>
      <c r="R43" s="424">
        <v>1305.8399999999999</v>
      </c>
      <c r="S43" s="418">
        <f t="shared" si="0"/>
        <v>778.6400000000001</v>
      </c>
    </row>
    <row r="44" spans="1:19" ht="13.5" customHeight="1" x14ac:dyDescent="0.2">
      <c r="A44" s="414">
        <v>35</v>
      </c>
      <c r="B44" s="415" t="s">
        <v>45</v>
      </c>
      <c r="C44" s="416">
        <v>0</v>
      </c>
      <c r="D44" s="416">
        <v>0</v>
      </c>
      <c r="E44" s="416">
        <v>55</v>
      </c>
      <c r="F44" s="416">
        <v>100.96</v>
      </c>
      <c r="G44" s="416">
        <v>11351</v>
      </c>
      <c r="H44" s="416">
        <v>18377.820000000003</v>
      </c>
      <c r="I44" s="416">
        <v>0</v>
      </c>
      <c r="J44" s="416">
        <v>0</v>
      </c>
      <c r="K44" s="416">
        <v>15</v>
      </c>
      <c r="L44" s="416">
        <v>24.42</v>
      </c>
      <c r="M44" s="416">
        <v>6647</v>
      </c>
      <c r="N44" s="416">
        <v>273134.57</v>
      </c>
      <c r="O44" s="415">
        <f>M44+K44+I44+G44+E44+C44+MSMEoutstanding_5!M44+OutstandingAgri_4!K44</f>
        <v>4204323</v>
      </c>
      <c r="P44" s="415">
        <f>N44+L44+J44+H44+F44+D44+MSMEoutstanding_5!N44+OutstandingAgri_4!L44</f>
        <v>4681331.129999999</v>
      </c>
      <c r="Q44" s="417">
        <f>P44*100/'CD Ratio_3(i)'!F44</f>
        <v>97.458275595401915</v>
      </c>
      <c r="R44" s="407">
        <v>0</v>
      </c>
      <c r="S44" s="418">
        <f t="shared" si="0"/>
        <v>0</v>
      </c>
    </row>
    <row r="45" spans="1:19" ht="13.5" customHeight="1" x14ac:dyDescent="0.2">
      <c r="A45" s="413"/>
      <c r="B45" s="419" t="s">
        <v>46</v>
      </c>
      <c r="C45" s="420">
        <f t="shared" ref="C45:N45" si="5">C44</f>
        <v>0</v>
      </c>
      <c r="D45" s="420">
        <f t="shared" si="5"/>
        <v>0</v>
      </c>
      <c r="E45" s="420">
        <f t="shared" si="5"/>
        <v>55</v>
      </c>
      <c r="F45" s="420">
        <f t="shared" si="5"/>
        <v>100.96</v>
      </c>
      <c r="G45" s="420">
        <f t="shared" si="5"/>
        <v>11351</v>
      </c>
      <c r="H45" s="420">
        <f t="shared" si="5"/>
        <v>18377.820000000003</v>
      </c>
      <c r="I45" s="420">
        <f t="shared" si="5"/>
        <v>0</v>
      </c>
      <c r="J45" s="420">
        <f t="shared" si="5"/>
        <v>0</v>
      </c>
      <c r="K45" s="420">
        <f t="shared" si="5"/>
        <v>15</v>
      </c>
      <c r="L45" s="420">
        <f t="shared" si="5"/>
        <v>24.42</v>
      </c>
      <c r="M45" s="420">
        <f t="shared" si="5"/>
        <v>6647</v>
      </c>
      <c r="N45" s="420">
        <f t="shared" si="5"/>
        <v>273134.57</v>
      </c>
      <c r="O45" s="22">
        <f>M45+K45+I45+G45+E45+C45+MSMEoutstanding_5!M45+OutstandingAgri_4!K45</f>
        <v>4204323</v>
      </c>
      <c r="P45" s="22">
        <f>N45+L45+J45+H45+F45+D45+MSMEoutstanding_5!N45+OutstandingAgri_4!L45</f>
        <v>4681331.129999999</v>
      </c>
      <c r="Q45" s="421">
        <f>P45*100/'CD Ratio_3(i)'!F45</f>
        <v>97.458275595401915</v>
      </c>
      <c r="R45" s="407">
        <v>0</v>
      </c>
      <c r="S45" s="418">
        <f t="shared" si="0"/>
        <v>0</v>
      </c>
    </row>
    <row r="46" spans="1:19" ht="13.5" customHeight="1" x14ac:dyDescent="0.2">
      <c r="A46" s="414">
        <v>36</v>
      </c>
      <c r="B46" s="415" t="s">
        <v>47</v>
      </c>
      <c r="C46" s="416">
        <v>0</v>
      </c>
      <c r="D46" s="416">
        <v>0</v>
      </c>
      <c r="E46" s="416">
        <v>0</v>
      </c>
      <c r="F46" s="416">
        <v>0</v>
      </c>
      <c r="G46" s="416">
        <v>10192</v>
      </c>
      <c r="H46" s="416">
        <v>93480.82</v>
      </c>
      <c r="I46" s="416">
        <v>27</v>
      </c>
      <c r="J46" s="416">
        <v>411.54999999999995</v>
      </c>
      <c r="K46" s="416">
        <v>11</v>
      </c>
      <c r="L46" s="416">
        <v>3563.88</v>
      </c>
      <c r="M46" s="416">
        <v>11103</v>
      </c>
      <c r="N46" s="416">
        <v>4049.1000000000004</v>
      </c>
      <c r="O46" s="415">
        <f>M46+K46+I46+G46+E46+C46+MSMEoutstanding_5!M46+OutstandingAgri_4!K46</f>
        <v>342692</v>
      </c>
      <c r="P46" s="415">
        <f>N46+L46+J46+H46+F46+D46+MSMEoutstanding_5!N46+OutstandingAgri_4!L46</f>
        <v>1192179.9899999995</v>
      </c>
      <c r="Q46" s="417">
        <f>P46*100/'CD Ratio_3(i)'!F46</f>
        <v>70.55136652662577</v>
      </c>
      <c r="R46" s="407">
        <v>732.48</v>
      </c>
      <c r="S46" s="418">
        <f t="shared" si="0"/>
        <v>-320.93000000000006</v>
      </c>
    </row>
    <row r="47" spans="1:19" ht="13.5" customHeight="1" x14ac:dyDescent="0.2">
      <c r="A47" s="414">
        <v>37</v>
      </c>
      <c r="B47" s="415" t="s">
        <v>48</v>
      </c>
      <c r="C47" s="416">
        <v>0</v>
      </c>
      <c r="D47" s="416">
        <v>0</v>
      </c>
      <c r="E47" s="416">
        <v>0</v>
      </c>
      <c r="F47" s="416">
        <v>0</v>
      </c>
      <c r="G47" s="416">
        <v>267</v>
      </c>
      <c r="H47" s="416">
        <v>2055.5299999999997</v>
      </c>
      <c r="I47" s="416">
        <v>0</v>
      </c>
      <c r="J47" s="416">
        <v>0</v>
      </c>
      <c r="K47" s="416">
        <v>0</v>
      </c>
      <c r="L47" s="416">
        <v>0</v>
      </c>
      <c r="M47" s="416">
        <v>18459</v>
      </c>
      <c r="N47" s="416">
        <v>6280.829999999999</v>
      </c>
      <c r="O47" s="415">
        <f>M47+K47+I47+G47+E47+C47+MSMEoutstanding_5!M47+OutstandingAgri_4!K47</f>
        <v>71651</v>
      </c>
      <c r="P47" s="415">
        <f>N47+L47+J47+H47+F47+D47+MSMEoutstanding_5!N47+OutstandingAgri_4!L47</f>
        <v>90011.10000000002</v>
      </c>
      <c r="Q47" s="417">
        <f>P47*100/'CD Ratio_3(i)'!F47</f>
        <v>66.961359505052926</v>
      </c>
      <c r="R47" s="407">
        <v>0</v>
      </c>
      <c r="S47" s="418">
        <f t="shared" si="0"/>
        <v>0</v>
      </c>
    </row>
    <row r="48" spans="1:19" ht="13.5" customHeight="1" x14ac:dyDescent="0.2">
      <c r="A48" s="414">
        <v>38</v>
      </c>
      <c r="B48" s="415" t="s">
        <v>49</v>
      </c>
      <c r="C48" s="416">
        <v>0</v>
      </c>
      <c r="D48" s="416">
        <v>0</v>
      </c>
      <c r="E48" s="416">
        <v>31</v>
      </c>
      <c r="F48" s="416">
        <v>5.6999999999999993</v>
      </c>
      <c r="G48" s="416">
        <v>320</v>
      </c>
      <c r="H48" s="416">
        <v>5418.87</v>
      </c>
      <c r="I48" s="416">
        <v>0</v>
      </c>
      <c r="J48" s="416">
        <v>0</v>
      </c>
      <c r="K48" s="416">
        <v>0</v>
      </c>
      <c r="L48" s="416">
        <v>0</v>
      </c>
      <c r="M48" s="416">
        <v>1605</v>
      </c>
      <c r="N48" s="416">
        <v>257.44000000000005</v>
      </c>
      <c r="O48" s="415">
        <f>M48+K48+I48+G48+E48+C48+MSMEoutstanding_5!M48+OutstandingAgri_4!K48</f>
        <v>195037</v>
      </c>
      <c r="P48" s="415">
        <f>N48+L48+J48+H48+F48+D48+MSMEoutstanding_5!N48+OutstandingAgri_4!L48</f>
        <v>111654.54000000001</v>
      </c>
      <c r="Q48" s="417">
        <f>P48*100/'CD Ratio_3(i)'!F48</f>
        <v>87.597581228252523</v>
      </c>
      <c r="R48" s="407">
        <v>0</v>
      </c>
      <c r="S48" s="418">
        <f t="shared" si="0"/>
        <v>0</v>
      </c>
    </row>
    <row r="49" spans="1:19" ht="13.5" customHeight="1" x14ac:dyDescent="0.2">
      <c r="A49" s="414">
        <v>39</v>
      </c>
      <c r="B49" s="415" t="s">
        <v>51</v>
      </c>
      <c r="C49" s="416">
        <v>0</v>
      </c>
      <c r="D49" s="416">
        <v>0</v>
      </c>
      <c r="E49" s="416">
        <v>0</v>
      </c>
      <c r="F49" s="416">
        <v>0</v>
      </c>
      <c r="G49" s="416">
        <v>10355</v>
      </c>
      <c r="H49" s="416">
        <v>65668.03</v>
      </c>
      <c r="I49" s="416">
        <v>0</v>
      </c>
      <c r="J49" s="416">
        <v>0</v>
      </c>
      <c r="K49" s="416">
        <v>0</v>
      </c>
      <c r="L49" s="416">
        <v>0</v>
      </c>
      <c r="M49" s="416">
        <v>46466</v>
      </c>
      <c r="N49" s="416">
        <v>24875.090000000004</v>
      </c>
      <c r="O49" s="415">
        <f>M49+K49+I49+G49+E49+C49+MSMEoutstanding_5!M49+OutstandingAgri_4!K49</f>
        <v>320956</v>
      </c>
      <c r="P49" s="415">
        <f>N49+L49+J49+H49+F49+D49+MSMEoutstanding_5!N49+OutstandingAgri_4!L49</f>
        <v>239580.77999999997</v>
      </c>
      <c r="Q49" s="417">
        <f>P49*100/'CD Ratio_3(i)'!F49</f>
        <v>85.0427118335068</v>
      </c>
      <c r="R49" s="407">
        <v>0</v>
      </c>
      <c r="S49" s="418">
        <f t="shared" si="0"/>
        <v>0</v>
      </c>
    </row>
    <row r="50" spans="1:19" ht="13.5" customHeight="1" x14ac:dyDescent="0.2">
      <c r="A50" s="414">
        <v>40</v>
      </c>
      <c r="B50" s="20" t="s">
        <v>1007</v>
      </c>
      <c r="C50" s="416">
        <v>0</v>
      </c>
      <c r="D50" s="416">
        <v>0</v>
      </c>
      <c r="E50" s="416">
        <v>1</v>
      </c>
      <c r="F50" s="416">
        <v>13.89</v>
      </c>
      <c r="G50" s="416">
        <v>187</v>
      </c>
      <c r="H50" s="416">
        <v>2002.0600000000002</v>
      </c>
      <c r="I50" s="416">
        <v>0</v>
      </c>
      <c r="J50" s="416">
        <v>0</v>
      </c>
      <c r="K50" s="416">
        <v>0</v>
      </c>
      <c r="L50" s="416">
        <v>0</v>
      </c>
      <c r="M50" s="416">
        <v>4340</v>
      </c>
      <c r="N50" s="416">
        <v>488.78999999999996</v>
      </c>
      <c r="O50" s="415">
        <f>M50+K50+I50+G50+E50+C50+MSMEoutstanding_5!M50+OutstandingAgri_4!K50</f>
        <v>55490</v>
      </c>
      <c r="P50" s="415">
        <f>N50+L50+J50+H50+F50+D50+MSMEoutstanding_5!N50+OutstandingAgri_4!L50</f>
        <v>44220.91</v>
      </c>
      <c r="Q50" s="417">
        <f>P50*100/'CD Ratio_3(i)'!F50</f>
        <v>85.851641631326245</v>
      </c>
      <c r="R50" s="407">
        <v>0</v>
      </c>
      <c r="S50" s="418">
        <f t="shared" si="0"/>
        <v>0</v>
      </c>
    </row>
    <row r="51" spans="1:19" ht="13.5" customHeight="1" x14ac:dyDescent="0.2">
      <c r="A51" s="414">
        <v>41</v>
      </c>
      <c r="B51" s="415" t="s">
        <v>52</v>
      </c>
      <c r="C51" s="416">
        <v>0</v>
      </c>
      <c r="D51" s="416">
        <v>0</v>
      </c>
      <c r="E51" s="416">
        <v>0</v>
      </c>
      <c r="F51" s="416">
        <v>0</v>
      </c>
      <c r="G51" s="416">
        <v>30</v>
      </c>
      <c r="H51" s="416">
        <v>232.60999999999999</v>
      </c>
      <c r="I51" s="416">
        <v>0</v>
      </c>
      <c r="J51" s="416">
        <v>0</v>
      </c>
      <c r="K51" s="416">
        <v>0</v>
      </c>
      <c r="L51" s="416">
        <v>0</v>
      </c>
      <c r="M51" s="416">
        <v>9982</v>
      </c>
      <c r="N51" s="416">
        <v>2520.3200000000002</v>
      </c>
      <c r="O51" s="415">
        <f>M51+K51+I51+G51+E51+C51+MSMEoutstanding_5!M51+OutstandingAgri_4!K51</f>
        <v>117827</v>
      </c>
      <c r="P51" s="415">
        <f>N51+L51+J51+H51+F51+D51+MSMEoutstanding_5!N51+OutstandingAgri_4!L51</f>
        <v>60272.999999999993</v>
      </c>
      <c r="Q51" s="417">
        <f>P51*100/'CD Ratio_3(i)'!F51</f>
        <v>70.340998568392081</v>
      </c>
      <c r="R51" s="407">
        <v>0</v>
      </c>
      <c r="S51" s="418">
        <f t="shared" si="0"/>
        <v>0</v>
      </c>
    </row>
    <row r="52" spans="1:19" ht="13.5" customHeight="1" x14ac:dyDescent="0.2">
      <c r="A52" s="414">
        <v>42</v>
      </c>
      <c r="B52" s="415" t="s">
        <v>53</v>
      </c>
      <c r="C52" s="416">
        <v>0</v>
      </c>
      <c r="D52" s="416">
        <v>0</v>
      </c>
      <c r="E52" s="416">
        <v>0</v>
      </c>
      <c r="F52" s="416">
        <v>0</v>
      </c>
      <c r="G52" s="416">
        <v>12695</v>
      </c>
      <c r="H52" s="416">
        <v>25345.39</v>
      </c>
      <c r="I52" s="416">
        <v>1901</v>
      </c>
      <c r="J52" s="416">
        <v>736.56999999999994</v>
      </c>
      <c r="K52" s="416">
        <v>0</v>
      </c>
      <c r="L52" s="416">
        <v>0</v>
      </c>
      <c r="M52" s="416">
        <v>6621</v>
      </c>
      <c r="N52" s="416">
        <v>3122.7999999999997</v>
      </c>
      <c r="O52" s="415">
        <f>M52+K52+I52+G52+E52+C52+MSMEoutstanding_5!M52+OutstandingAgri_4!K52</f>
        <v>65789</v>
      </c>
      <c r="P52" s="415">
        <f>N52+L52+J52+H52+F52+D52+MSMEoutstanding_5!N52+OutstandingAgri_4!L52</f>
        <v>56198.74</v>
      </c>
      <c r="Q52" s="417">
        <f>P52*100/'CD Ratio_3(i)'!F52</f>
        <v>65.383781736131894</v>
      </c>
      <c r="R52" s="407">
        <v>0</v>
      </c>
      <c r="S52" s="418">
        <f t="shared" si="0"/>
        <v>736.56999999999994</v>
      </c>
    </row>
    <row r="53" spans="1:19" ht="13.5" customHeight="1" x14ac:dyDescent="0.2">
      <c r="A53" s="414">
        <v>43</v>
      </c>
      <c r="B53" s="415" t="s">
        <v>54</v>
      </c>
      <c r="C53" s="416">
        <v>0</v>
      </c>
      <c r="D53" s="416">
        <v>0</v>
      </c>
      <c r="E53" s="416">
        <v>0</v>
      </c>
      <c r="F53" s="416">
        <v>0</v>
      </c>
      <c r="G53" s="416">
        <v>47</v>
      </c>
      <c r="H53" s="416">
        <v>623.23</v>
      </c>
      <c r="I53" s="416">
        <v>22</v>
      </c>
      <c r="J53" s="416">
        <v>6.0900000000000007</v>
      </c>
      <c r="K53" s="416">
        <v>0</v>
      </c>
      <c r="L53" s="416">
        <v>0</v>
      </c>
      <c r="M53" s="416">
        <v>26374</v>
      </c>
      <c r="N53" s="416">
        <v>8396.130000000001</v>
      </c>
      <c r="O53" s="415">
        <f>M53+K53+I53+G53+E53+C53+MSMEoutstanding_5!M53+OutstandingAgri_4!K53</f>
        <v>62711</v>
      </c>
      <c r="P53" s="415">
        <f>N53+L53+J53+H53+F53+D53+MSMEoutstanding_5!N53+OutstandingAgri_4!L53</f>
        <v>32436.790000000008</v>
      </c>
      <c r="Q53" s="417">
        <f>P53*100/'CD Ratio_3(i)'!F53</f>
        <v>69.541318470085415</v>
      </c>
      <c r="R53" s="407">
        <v>19.010000000000002</v>
      </c>
      <c r="S53" s="418">
        <f t="shared" si="0"/>
        <v>-12.920000000000002</v>
      </c>
    </row>
    <row r="54" spans="1:19" s="424" customFormat="1" ht="13.5" customHeight="1" x14ac:dyDescent="0.2">
      <c r="A54" s="422"/>
      <c r="B54" s="22" t="s">
        <v>55</v>
      </c>
      <c r="C54" s="423">
        <f>SUM(C46:C53)</f>
        <v>0</v>
      </c>
      <c r="D54" s="423">
        <f t="shared" ref="D54:P54" si="6">SUM(D46:D53)</f>
        <v>0</v>
      </c>
      <c r="E54" s="423">
        <f t="shared" si="6"/>
        <v>32</v>
      </c>
      <c r="F54" s="423">
        <f t="shared" si="6"/>
        <v>19.59</v>
      </c>
      <c r="G54" s="423">
        <f t="shared" si="6"/>
        <v>34093</v>
      </c>
      <c r="H54" s="423">
        <f t="shared" si="6"/>
        <v>194826.54</v>
      </c>
      <c r="I54" s="423">
        <f t="shared" si="6"/>
        <v>1950</v>
      </c>
      <c r="J54" s="423">
        <f t="shared" si="6"/>
        <v>1154.2099999999998</v>
      </c>
      <c r="K54" s="423">
        <f t="shared" si="6"/>
        <v>11</v>
      </c>
      <c r="L54" s="423">
        <f t="shared" si="6"/>
        <v>3563.88</v>
      </c>
      <c r="M54" s="423">
        <f t="shared" si="6"/>
        <v>124950</v>
      </c>
      <c r="N54" s="423">
        <f t="shared" si="6"/>
        <v>49990.500000000015</v>
      </c>
      <c r="O54" s="423">
        <f t="shared" si="6"/>
        <v>1232153</v>
      </c>
      <c r="P54" s="423">
        <f t="shared" si="6"/>
        <v>1826555.8499999996</v>
      </c>
      <c r="Q54" s="23">
        <f>P54*100/'CD Ratio_3(i)'!F54</f>
        <v>72.968853423270929</v>
      </c>
      <c r="R54" s="424">
        <v>751.49</v>
      </c>
      <c r="S54" s="418">
        <f t="shared" si="0"/>
        <v>402.7199999999998</v>
      </c>
    </row>
    <row r="55" spans="1:19" ht="13.5" customHeight="1" x14ac:dyDescent="0.2">
      <c r="A55" s="419"/>
      <c r="B55" s="419" t="s">
        <v>5</v>
      </c>
      <c r="C55" s="420">
        <f t="shared" ref="C55:I55" si="7">C54+C45+C43+C41</f>
        <v>7</v>
      </c>
      <c r="D55" s="420">
        <f t="shared" si="7"/>
        <v>36.33</v>
      </c>
      <c r="E55" s="420">
        <f t="shared" si="7"/>
        <v>69619</v>
      </c>
      <c r="F55" s="420">
        <f t="shared" si="7"/>
        <v>285046.66999999993</v>
      </c>
      <c r="G55" s="420">
        <f t="shared" si="7"/>
        <v>874332</v>
      </c>
      <c r="H55" s="420">
        <f t="shared" si="7"/>
        <v>4266359.9200000009</v>
      </c>
      <c r="I55" s="420">
        <f t="shared" si="7"/>
        <v>2418</v>
      </c>
      <c r="J55" s="420">
        <f t="shared" ref="J55:O55" si="8">J54+J45+J43+J41</f>
        <v>7426.31</v>
      </c>
      <c r="K55" s="420">
        <f t="shared" si="8"/>
        <v>68373</v>
      </c>
      <c r="L55" s="420">
        <f t="shared" si="8"/>
        <v>124885.62999999995</v>
      </c>
      <c r="M55" s="420">
        <f t="shared" si="8"/>
        <v>343790</v>
      </c>
      <c r="N55" s="420">
        <f t="shared" si="8"/>
        <v>543696.99</v>
      </c>
      <c r="O55" s="420">
        <f t="shared" si="8"/>
        <v>13358359</v>
      </c>
      <c r="P55" s="423">
        <f>P54+P45+P43+P41</f>
        <v>39888730.450000003</v>
      </c>
      <c r="Q55" s="421">
        <f>P55*100/'CD Ratio_3(i)'!F57</f>
        <v>59.037937429019387</v>
      </c>
      <c r="R55" s="407">
        <v>13052.03</v>
      </c>
      <c r="S55" s="418">
        <f t="shared" si="0"/>
        <v>-5625.72</v>
      </c>
    </row>
    <row r="56" spans="1:19" ht="13.5" customHeight="1" x14ac:dyDescent="0.2">
      <c r="A56" s="408"/>
      <c r="B56" s="408"/>
      <c r="C56" s="410"/>
      <c r="D56" s="410"/>
      <c r="E56" s="410"/>
      <c r="F56" s="410"/>
      <c r="G56" s="410"/>
      <c r="H56" s="410"/>
      <c r="I56" s="425" t="s">
        <v>1080</v>
      </c>
      <c r="J56" s="410"/>
      <c r="K56" s="410"/>
      <c r="L56" s="410"/>
      <c r="M56" s="410"/>
      <c r="N56" s="410"/>
      <c r="O56" s="410"/>
      <c r="P56" s="410"/>
      <c r="Q56" s="412"/>
      <c r="S56" s="418"/>
    </row>
    <row r="57" spans="1:19" ht="13.5" customHeight="1" x14ac:dyDescent="0.2">
      <c r="A57" s="408"/>
      <c r="B57" s="408"/>
      <c r="C57" s="410"/>
      <c r="D57" s="410"/>
      <c r="E57" s="410"/>
      <c r="F57" s="410"/>
      <c r="G57" s="410"/>
      <c r="H57" s="410"/>
      <c r="I57" s="410"/>
      <c r="J57" s="410"/>
      <c r="K57" s="410"/>
      <c r="L57" s="410"/>
      <c r="M57" s="410"/>
      <c r="N57" s="410"/>
      <c r="O57" s="410"/>
      <c r="P57" s="410"/>
      <c r="Q57" s="412"/>
      <c r="S57" s="418"/>
    </row>
    <row r="58" spans="1:19" ht="13.5" customHeight="1" x14ac:dyDescent="0.2">
      <c r="A58" s="408"/>
      <c r="B58" s="408"/>
      <c r="C58" s="410"/>
      <c r="D58" s="410"/>
      <c r="E58" s="410"/>
      <c r="F58" s="410"/>
      <c r="G58" s="410"/>
      <c r="H58" s="410"/>
      <c r="I58" s="410"/>
      <c r="J58" s="410"/>
      <c r="K58" s="410"/>
      <c r="L58" s="410"/>
      <c r="M58" s="410"/>
      <c r="N58" s="410"/>
      <c r="O58" s="410"/>
      <c r="P58" s="410"/>
      <c r="Q58" s="412"/>
    </row>
    <row r="59" spans="1:19" ht="13.5" customHeight="1" x14ac:dyDescent="0.2">
      <c r="A59" s="408"/>
      <c r="B59" s="408"/>
      <c r="C59" s="410"/>
      <c r="D59" s="412"/>
      <c r="E59" s="410"/>
      <c r="F59" s="410"/>
      <c r="G59" s="410"/>
      <c r="H59" s="410"/>
      <c r="I59" s="410"/>
      <c r="J59" s="410"/>
      <c r="K59" s="410"/>
      <c r="L59" s="410"/>
      <c r="M59" s="410"/>
      <c r="N59" s="410"/>
      <c r="O59" s="410"/>
      <c r="P59" s="410"/>
      <c r="Q59" s="412"/>
    </row>
    <row r="60" spans="1:19" ht="13.5" customHeight="1" x14ac:dyDescent="0.2">
      <c r="A60" s="408"/>
      <c r="B60" s="408"/>
      <c r="C60" s="410"/>
      <c r="D60" s="410"/>
      <c r="E60" s="410"/>
      <c r="F60" s="410"/>
      <c r="G60" s="410"/>
      <c r="H60" s="410"/>
      <c r="I60" s="410"/>
      <c r="J60" s="410"/>
      <c r="K60" s="410"/>
      <c r="L60" s="410"/>
      <c r="M60" s="410"/>
      <c r="N60" s="410"/>
      <c r="O60" s="410"/>
      <c r="P60" s="410"/>
      <c r="Q60" s="412"/>
    </row>
    <row r="61" spans="1:19" ht="13.5" customHeight="1" x14ac:dyDescent="0.2">
      <c r="A61" s="408"/>
      <c r="B61" s="408"/>
      <c r="C61" s="410"/>
      <c r="D61" s="410"/>
      <c r="E61" s="410"/>
      <c r="F61" s="410"/>
      <c r="G61" s="410"/>
      <c r="H61" s="410"/>
      <c r="I61" s="410"/>
      <c r="J61" s="410"/>
      <c r="K61" s="410"/>
      <c r="L61" s="410"/>
      <c r="M61" s="410"/>
      <c r="N61" s="410"/>
      <c r="O61" s="410"/>
      <c r="P61" s="410"/>
      <c r="Q61" s="412"/>
    </row>
    <row r="62" spans="1:19" ht="13.5" customHeight="1" x14ac:dyDescent="0.2">
      <c r="A62" s="408"/>
      <c r="B62" s="408"/>
      <c r="C62" s="410"/>
      <c r="D62" s="410"/>
      <c r="E62" s="410"/>
      <c r="F62" s="410"/>
      <c r="G62" s="410"/>
      <c r="H62" s="410"/>
      <c r="I62" s="410"/>
      <c r="J62" s="410"/>
      <c r="K62" s="410"/>
      <c r="L62" s="410"/>
      <c r="M62" s="410"/>
      <c r="N62" s="410"/>
      <c r="O62" s="410"/>
      <c r="P62" s="410"/>
      <c r="Q62" s="412"/>
    </row>
    <row r="63" spans="1:19" ht="13.5" customHeight="1" x14ac:dyDescent="0.2">
      <c r="A63" s="408"/>
      <c r="B63" s="408"/>
      <c r="C63" s="410"/>
      <c r="D63" s="410"/>
      <c r="E63" s="410"/>
      <c r="F63" s="410"/>
      <c r="G63" s="410"/>
      <c r="H63" s="410"/>
      <c r="I63" s="410"/>
      <c r="J63" s="410"/>
      <c r="K63" s="410"/>
      <c r="L63" s="410"/>
      <c r="M63" s="410"/>
      <c r="N63" s="410"/>
      <c r="O63" s="410"/>
      <c r="P63" s="410"/>
      <c r="Q63" s="412"/>
    </row>
    <row r="64" spans="1:19" ht="13.5" customHeight="1" x14ac:dyDescent="0.2">
      <c r="A64" s="408"/>
      <c r="B64" s="408"/>
      <c r="C64" s="410"/>
      <c r="D64" s="410"/>
      <c r="E64" s="410"/>
      <c r="F64" s="410"/>
      <c r="G64" s="410"/>
      <c r="H64" s="410"/>
      <c r="I64" s="410"/>
      <c r="J64" s="410"/>
      <c r="K64" s="410"/>
      <c r="L64" s="410"/>
      <c r="M64" s="410"/>
      <c r="N64" s="410"/>
      <c r="O64" s="410"/>
      <c r="P64" s="410"/>
      <c r="Q64" s="412"/>
    </row>
    <row r="65" spans="1:17" ht="13.5" customHeight="1" x14ac:dyDescent="0.2">
      <c r="A65" s="408"/>
      <c r="B65" s="408"/>
      <c r="C65" s="410"/>
      <c r="D65" s="410"/>
      <c r="E65" s="410"/>
      <c r="F65" s="410"/>
      <c r="G65" s="410"/>
      <c r="H65" s="410"/>
      <c r="I65" s="410"/>
      <c r="J65" s="410"/>
      <c r="K65" s="410"/>
      <c r="L65" s="410"/>
      <c r="M65" s="410"/>
      <c r="N65" s="410"/>
      <c r="O65" s="410"/>
      <c r="P65" s="410"/>
      <c r="Q65" s="412"/>
    </row>
    <row r="66" spans="1:17" ht="13.5" customHeight="1" x14ac:dyDescent="0.2">
      <c r="A66" s="408"/>
      <c r="B66" s="408"/>
      <c r="C66" s="410"/>
      <c r="D66" s="410"/>
      <c r="E66" s="410"/>
      <c r="F66" s="410"/>
      <c r="G66" s="410"/>
      <c r="H66" s="410"/>
      <c r="I66" s="410"/>
      <c r="J66" s="410"/>
      <c r="K66" s="410"/>
      <c r="L66" s="410"/>
      <c r="M66" s="410"/>
      <c r="N66" s="410"/>
      <c r="O66" s="410"/>
      <c r="P66" s="410"/>
      <c r="Q66" s="412"/>
    </row>
    <row r="67" spans="1:17" ht="13.5" customHeight="1" x14ac:dyDescent="0.2">
      <c r="A67" s="408"/>
      <c r="B67" s="408"/>
      <c r="C67" s="410"/>
      <c r="D67" s="410"/>
      <c r="E67" s="410"/>
      <c r="F67" s="410"/>
      <c r="G67" s="410"/>
      <c r="H67" s="410"/>
      <c r="I67" s="410"/>
      <c r="J67" s="410"/>
      <c r="K67" s="410"/>
      <c r="L67" s="410"/>
      <c r="M67" s="410"/>
      <c r="N67" s="410"/>
      <c r="O67" s="410"/>
      <c r="P67" s="410"/>
      <c r="Q67" s="412"/>
    </row>
    <row r="68" spans="1:17" ht="13.5" customHeight="1" x14ac:dyDescent="0.2">
      <c r="A68" s="408"/>
      <c r="B68" s="408"/>
      <c r="C68" s="410"/>
      <c r="D68" s="410"/>
      <c r="E68" s="410"/>
      <c r="F68" s="410"/>
      <c r="G68" s="410"/>
      <c r="H68" s="410"/>
      <c r="I68" s="410"/>
      <c r="J68" s="410"/>
      <c r="K68" s="410"/>
      <c r="L68" s="410"/>
      <c r="M68" s="410"/>
      <c r="N68" s="410"/>
      <c r="O68" s="410"/>
      <c r="P68" s="410"/>
      <c r="Q68" s="412"/>
    </row>
    <row r="69" spans="1:17" ht="13.5" customHeight="1" x14ac:dyDescent="0.2">
      <c r="A69" s="408"/>
      <c r="B69" s="408"/>
      <c r="C69" s="410"/>
      <c r="D69" s="410"/>
      <c r="E69" s="410"/>
      <c r="F69" s="410"/>
      <c r="G69" s="410"/>
      <c r="H69" s="410"/>
      <c r="I69" s="410"/>
      <c r="J69" s="410"/>
      <c r="K69" s="410"/>
      <c r="L69" s="410"/>
      <c r="M69" s="410"/>
      <c r="N69" s="410"/>
      <c r="O69" s="410"/>
      <c r="P69" s="410"/>
      <c r="Q69" s="412"/>
    </row>
    <row r="70" spans="1:17" ht="13.5" customHeight="1" x14ac:dyDescent="0.2">
      <c r="A70" s="408"/>
      <c r="B70" s="408"/>
      <c r="C70" s="410"/>
      <c r="D70" s="410"/>
      <c r="E70" s="410"/>
      <c r="F70" s="410"/>
      <c r="G70" s="410"/>
      <c r="H70" s="410"/>
      <c r="I70" s="410"/>
      <c r="J70" s="410"/>
      <c r="K70" s="410"/>
      <c r="L70" s="410"/>
      <c r="M70" s="410"/>
      <c r="N70" s="410"/>
      <c r="O70" s="410"/>
      <c r="P70" s="410"/>
      <c r="Q70" s="412"/>
    </row>
    <row r="71" spans="1:17" ht="13.5" customHeight="1" x14ac:dyDescent="0.2">
      <c r="A71" s="408"/>
      <c r="B71" s="408"/>
      <c r="C71" s="410"/>
      <c r="D71" s="410"/>
      <c r="E71" s="410"/>
      <c r="F71" s="410"/>
      <c r="G71" s="410"/>
      <c r="H71" s="410"/>
      <c r="I71" s="410"/>
      <c r="J71" s="410"/>
      <c r="K71" s="410"/>
      <c r="L71" s="410"/>
      <c r="M71" s="410"/>
      <c r="N71" s="410"/>
      <c r="O71" s="410"/>
      <c r="P71" s="410"/>
      <c r="Q71" s="412"/>
    </row>
    <row r="72" spans="1:17" ht="13.5" customHeight="1" x14ac:dyDescent="0.2">
      <c r="A72" s="408"/>
      <c r="B72" s="408"/>
      <c r="C72" s="410"/>
      <c r="D72" s="410"/>
      <c r="E72" s="410"/>
      <c r="F72" s="410"/>
      <c r="G72" s="410"/>
      <c r="H72" s="410"/>
      <c r="I72" s="410"/>
      <c r="J72" s="410"/>
      <c r="K72" s="410"/>
      <c r="L72" s="410"/>
      <c r="M72" s="410"/>
      <c r="N72" s="410"/>
      <c r="O72" s="410"/>
      <c r="P72" s="410"/>
      <c r="Q72" s="412"/>
    </row>
    <row r="73" spans="1:17" ht="13.5" customHeight="1" x14ac:dyDescent="0.2">
      <c r="A73" s="408"/>
      <c r="B73" s="408"/>
      <c r="C73" s="410"/>
      <c r="D73" s="410"/>
      <c r="E73" s="410"/>
      <c r="F73" s="410"/>
      <c r="G73" s="410"/>
      <c r="H73" s="410"/>
      <c r="I73" s="410"/>
      <c r="J73" s="410"/>
      <c r="K73" s="410"/>
      <c r="L73" s="410"/>
      <c r="M73" s="410"/>
      <c r="N73" s="410"/>
      <c r="O73" s="410"/>
      <c r="P73" s="410"/>
      <c r="Q73" s="412"/>
    </row>
    <row r="74" spans="1:17" ht="13.5" customHeight="1" x14ac:dyDescent="0.2">
      <c r="A74" s="408"/>
      <c r="B74" s="408"/>
      <c r="C74" s="410"/>
      <c r="D74" s="410"/>
      <c r="E74" s="410"/>
      <c r="F74" s="410"/>
      <c r="G74" s="410"/>
      <c r="H74" s="410"/>
      <c r="I74" s="410"/>
      <c r="J74" s="410"/>
      <c r="K74" s="410"/>
      <c r="L74" s="410"/>
      <c r="M74" s="410"/>
      <c r="N74" s="410"/>
      <c r="O74" s="410"/>
      <c r="P74" s="410"/>
      <c r="Q74" s="412"/>
    </row>
    <row r="75" spans="1:17" ht="13.5" customHeight="1" x14ac:dyDescent="0.2">
      <c r="A75" s="408"/>
      <c r="B75" s="408"/>
      <c r="C75" s="410"/>
      <c r="D75" s="410"/>
      <c r="E75" s="410"/>
      <c r="F75" s="410"/>
      <c r="G75" s="410"/>
      <c r="H75" s="410"/>
      <c r="I75" s="410"/>
      <c r="J75" s="410"/>
      <c r="K75" s="410"/>
      <c r="L75" s="410"/>
      <c r="M75" s="410"/>
      <c r="N75" s="410"/>
      <c r="O75" s="410"/>
      <c r="P75" s="410"/>
      <c r="Q75" s="412"/>
    </row>
    <row r="76" spans="1:17" ht="13.5" customHeight="1" x14ac:dyDescent="0.2">
      <c r="A76" s="408"/>
      <c r="B76" s="408"/>
      <c r="C76" s="410"/>
      <c r="D76" s="410"/>
      <c r="E76" s="410"/>
      <c r="F76" s="410"/>
      <c r="G76" s="410"/>
      <c r="H76" s="410"/>
      <c r="I76" s="410"/>
      <c r="J76" s="410"/>
      <c r="K76" s="410"/>
      <c r="L76" s="410"/>
      <c r="M76" s="410"/>
      <c r="N76" s="410"/>
      <c r="O76" s="410"/>
      <c r="P76" s="410"/>
      <c r="Q76" s="412"/>
    </row>
    <row r="77" spans="1:17" ht="13.5" customHeight="1" x14ac:dyDescent="0.2">
      <c r="A77" s="408"/>
      <c r="B77" s="408"/>
      <c r="C77" s="410"/>
      <c r="D77" s="410"/>
      <c r="E77" s="410"/>
      <c r="F77" s="410"/>
      <c r="G77" s="410"/>
      <c r="H77" s="410"/>
      <c r="I77" s="410"/>
      <c r="J77" s="410"/>
      <c r="K77" s="410"/>
      <c r="L77" s="410"/>
      <c r="M77" s="410"/>
      <c r="N77" s="410"/>
      <c r="O77" s="410"/>
      <c r="P77" s="410"/>
      <c r="Q77" s="412"/>
    </row>
    <row r="78" spans="1:17" ht="13.5" customHeight="1" x14ac:dyDescent="0.2">
      <c r="A78" s="408"/>
      <c r="B78" s="408"/>
      <c r="C78" s="410"/>
      <c r="D78" s="410"/>
      <c r="E78" s="410"/>
      <c r="F78" s="410"/>
      <c r="G78" s="410"/>
      <c r="H78" s="410"/>
      <c r="I78" s="410"/>
      <c r="J78" s="410"/>
      <c r="K78" s="410"/>
      <c r="L78" s="410"/>
      <c r="M78" s="410"/>
      <c r="N78" s="410"/>
      <c r="O78" s="410"/>
      <c r="P78" s="410"/>
      <c r="Q78" s="412"/>
    </row>
    <row r="79" spans="1:17" ht="13.5" customHeight="1" x14ac:dyDescent="0.2">
      <c r="A79" s="408"/>
      <c r="B79" s="408"/>
      <c r="C79" s="410"/>
      <c r="D79" s="410"/>
      <c r="E79" s="410"/>
      <c r="F79" s="410"/>
      <c r="G79" s="410"/>
      <c r="H79" s="410"/>
      <c r="I79" s="410"/>
      <c r="J79" s="410"/>
      <c r="K79" s="410"/>
      <c r="L79" s="410"/>
      <c r="M79" s="410"/>
      <c r="N79" s="410"/>
      <c r="O79" s="410"/>
      <c r="P79" s="410"/>
      <c r="Q79" s="412"/>
    </row>
    <row r="80" spans="1:17" ht="13.5" customHeight="1" x14ac:dyDescent="0.2">
      <c r="A80" s="408"/>
      <c r="B80" s="408"/>
      <c r="C80" s="410"/>
      <c r="D80" s="410"/>
      <c r="E80" s="410"/>
      <c r="F80" s="410"/>
      <c r="G80" s="410"/>
      <c r="H80" s="410"/>
      <c r="I80" s="410"/>
      <c r="J80" s="410"/>
      <c r="K80" s="410"/>
      <c r="L80" s="410"/>
      <c r="M80" s="410"/>
      <c r="N80" s="410"/>
      <c r="O80" s="410"/>
      <c r="P80" s="410"/>
      <c r="Q80" s="412"/>
    </row>
  </sheetData>
  <mergeCells count="12">
    <mergeCell ref="A1:Q1"/>
    <mergeCell ref="Q3:Q5"/>
    <mergeCell ref="O4:P4"/>
    <mergeCell ref="C3:P3"/>
    <mergeCell ref="C4:D4"/>
    <mergeCell ref="A3:A5"/>
    <mergeCell ref="B3:B5"/>
    <mergeCell ref="M4:N4"/>
    <mergeCell ref="K4:L4"/>
    <mergeCell ref="E4:F4"/>
    <mergeCell ref="G4:H4"/>
    <mergeCell ref="I4:J4"/>
  </mergeCells>
  <conditionalFormatting sqref="Q6:Q55">
    <cfRule type="cellIs" dxfId="4" priority="2" operator="greaterThan">
      <formula>100</formula>
    </cfRule>
  </conditionalFormatting>
  <pageMargins left="0.74803149606299213" right="0" top="0.98425196850393704" bottom="0" header="0" footer="0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T91"/>
  <sheetViews>
    <sheetView zoomScale="90" zoomScaleNormal="90" workbookViewId="0">
      <pane xSplit="2" ySplit="5" topLeftCell="C53" activePane="bottomRight" state="frozen"/>
      <selection pane="topRight" activeCell="C1" sqref="C1"/>
      <selection pane="bottomLeft" activeCell="A6" sqref="A6"/>
      <selection pane="bottomRight" activeCell="I56" sqref="I56"/>
    </sheetView>
  </sheetViews>
  <sheetFormatPr defaultColWidth="14.28515625" defaultRowHeight="15" customHeight="1" x14ac:dyDescent="0.2"/>
  <cols>
    <col min="1" max="1" width="4.42578125" style="305" customWidth="1"/>
    <col min="2" max="2" width="24.5703125" style="305" customWidth="1"/>
    <col min="3" max="3" width="12" style="305" customWidth="1"/>
    <col min="4" max="4" width="10.42578125" style="305" customWidth="1"/>
    <col min="5" max="5" width="9.140625" style="305" customWidth="1"/>
    <col min="6" max="6" width="8.140625" style="305" customWidth="1"/>
    <col min="7" max="7" width="8.85546875" style="305" customWidth="1"/>
    <col min="8" max="8" width="9.85546875" style="305" customWidth="1"/>
    <col min="9" max="9" width="8.7109375" style="305" customWidth="1"/>
    <col min="10" max="10" width="7.85546875" style="305" customWidth="1"/>
    <col min="11" max="11" width="7" style="305" customWidth="1"/>
    <col min="12" max="12" width="7.85546875" style="305" customWidth="1"/>
    <col min="13" max="13" width="7.42578125" style="305" customWidth="1"/>
    <col min="14" max="14" width="7.140625" style="305" customWidth="1"/>
    <col min="15" max="15" width="8.140625" style="305" customWidth="1"/>
    <col min="16" max="16" width="8.5703125" style="305" customWidth="1"/>
    <col min="17" max="17" width="9.85546875" style="305" customWidth="1"/>
    <col min="18" max="18" width="12.5703125" style="305" customWidth="1"/>
    <col min="19" max="19" width="8.85546875" style="305" customWidth="1"/>
    <col min="20" max="16384" width="14.28515625" style="305"/>
  </cols>
  <sheetData>
    <row r="1" spans="1:19" ht="6" customHeight="1" x14ac:dyDescent="0.2">
      <c r="A1" s="497"/>
      <c r="B1" s="498"/>
      <c r="C1" s="498"/>
      <c r="D1" s="498"/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</row>
    <row r="2" spans="1:19" ht="13.5" customHeight="1" x14ac:dyDescent="0.2">
      <c r="A2" s="91"/>
      <c r="B2" s="92" t="s">
        <v>73</v>
      </c>
      <c r="C2" s="120" t="s">
        <v>93</v>
      </c>
      <c r="D2" s="120"/>
      <c r="E2" s="120"/>
      <c r="F2" s="120"/>
      <c r="G2" s="120"/>
      <c r="H2" s="120"/>
      <c r="I2" s="120"/>
      <c r="J2" s="120"/>
      <c r="K2" s="120"/>
      <c r="L2" s="121" t="s">
        <v>104</v>
      </c>
      <c r="M2" s="120"/>
      <c r="N2" s="120"/>
      <c r="O2" s="120"/>
      <c r="P2" s="120"/>
      <c r="Q2" s="120"/>
      <c r="R2" s="120"/>
      <c r="S2" s="127"/>
    </row>
    <row r="3" spans="1:19" ht="13.5" customHeight="1" x14ac:dyDescent="0.2">
      <c r="A3" s="499" t="s">
        <v>0</v>
      </c>
      <c r="B3" s="499" t="s">
        <v>76</v>
      </c>
      <c r="C3" s="505" t="s">
        <v>1064</v>
      </c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3"/>
    </row>
    <row r="4" spans="1:19" ht="84.75" customHeight="1" x14ac:dyDescent="0.2">
      <c r="A4" s="500"/>
      <c r="B4" s="500"/>
      <c r="C4" s="502" t="s">
        <v>105</v>
      </c>
      <c r="D4" s="503"/>
      <c r="E4" s="502" t="s">
        <v>106</v>
      </c>
      <c r="F4" s="504"/>
      <c r="G4" s="502" t="s">
        <v>107</v>
      </c>
      <c r="H4" s="503"/>
      <c r="I4" s="502" t="s">
        <v>108</v>
      </c>
      <c r="J4" s="503"/>
      <c r="K4" s="502" t="s">
        <v>109</v>
      </c>
      <c r="L4" s="503"/>
      <c r="M4" s="502" t="s">
        <v>110</v>
      </c>
      <c r="N4" s="504"/>
      <c r="O4" s="502" t="s">
        <v>111</v>
      </c>
      <c r="P4" s="503"/>
      <c r="Q4" s="502" t="s">
        <v>112</v>
      </c>
      <c r="R4" s="503"/>
      <c r="S4" s="212" t="s">
        <v>996</v>
      </c>
    </row>
    <row r="5" spans="1:19" ht="13.5" customHeight="1" x14ac:dyDescent="0.2">
      <c r="A5" s="501"/>
      <c r="B5" s="501"/>
      <c r="C5" s="133" t="s">
        <v>91</v>
      </c>
      <c r="D5" s="133" t="s">
        <v>92</v>
      </c>
      <c r="E5" s="133" t="s">
        <v>91</v>
      </c>
      <c r="F5" s="133" t="s">
        <v>92</v>
      </c>
      <c r="G5" s="133" t="s">
        <v>91</v>
      </c>
      <c r="H5" s="133" t="s">
        <v>92</v>
      </c>
      <c r="I5" s="133" t="s">
        <v>91</v>
      </c>
      <c r="J5" s="133" t="s">
        <v>92</v>
      </c>
      <c r="K5" s="133" t="s">
        <v>91</v>
      </c>
      <c r="L5" s="133" t="s">
        <v>92</v>
      </c>
      <c r="M5" s="133" t="s">
        <v>91</v>
      </c>
      <c r="N5" s="133" t="s">
        <v>92</v>
      </c>
      <c r="O5" s="133" t="s">
        <v>91</v>
      </c>
      <c r="P5" s="133" t="s">
        <v>92</v>
      </c>
      <c r="Q5" s="133" t="s">
        <v>91</v>
      </c>
      <c r="R5" s="133" t="s">
        <v>92</v>
      </c>
      <c r="S5" s="133" t="s">
        <v>83</v>
      </c>
    </row>
    <row r="6" spans="1:19" ht="15" customHeight="1" x14ac:dyDescent="0.2">
      <c r="A6" s="134">
        <v>1</v>
      </c>
      <c r="B6" s="135" t="s">
        <v>6</v>
      </c>
      <c r="C6" s="135">
        <v>125918</v>
      </c>
      <c r="D6" s="135">
        <v>327475.91999999993</v>
      </c>
      <c r="E6" s="135">
        <f>SCST_OS_22!C6+SCST_OS_22!E6</f>
        <v>47624</v>
      </c>
      <c r="F6" s="135">
        <f>SCST_OS_22!D6+SCST_OS_22!F6</f>
        <v>125678.32</v>
      </c>
      <c r="G6" s="135">
        <v>2577</v>
      </c>
      <c r="H6" s="135">
        <v>7614.41</v>
      </c>
      <c r="I6" s="135">
        <v>7677</v>
      </c>
      <c r="J6" s="135">
        <v>33421.460000000006</v>
      </c>
      <c r="K6" s="135">
        <v>4303</v>
      </c>
      <c r="L6" s="135">
        <v>115.58000000000003</v>
      </c>
      <c r="M6" s="135">
        <v>33</v>
      </c>
      <c r="N6" s="135">
        <v>137.53</v>
      </c>
      <c r="O6" s="135">
        <v>0</v>
      </c>
      <c r="P6" s="135">
        <v>0</v>
      </c>
      <c r="Q6" s="135">
        <f t="shared" ref="Q6:Q37" si="0">C6+E6+G6+I6+K6+O6+M6</f>
        <v>188132</v>
      </c>
      <c r="R6" s="135">
        <f t="shared" ref="R6:R37" si="1">D6+F6+H6+J6+L6+P6+N6</f>
        <v>494443.22</v>
      </c>
      <c r="S6" s="136">
        <f>R6*100/'CD Ratio_3(i)'!F6</f>
        <v>19.27115353706343</v>
      </c>
    </row>
    <row r="7" spans="1:19" ht="13.5" customHeight="1" x14ac:dyDescent="0.2">
      <c r="A7" s="134">
        <v>2</v>
      </c>
      <c r="B7" s="135" t="s">
        <v>7</v>
      </c>
      <c r="C7" s="135">
        <v>468914</v>
      </c>
      <c r="D7" s="135">
        <v>1023975.6900000001</v>
      </c>
      <c r="E7" s="135">
        <f>SCST_OS_22!C7+SCST_OS_22!E7</f>
        <v>126774</v>
      </c>
      <c r="F7" s="135">
        <f>SCST_OS_22!D7+SCST_OS_22!F7</f>
        <v>277350.4599999999</v>
      </c>
      <c r="G7" s="135">
        <v>407</v>
      </c>
      <c r="H7" s="135">
        <v>2855.1000000000008</v>
      </c>
      <c r="I7" s="135">
        <v>48597</v>
      </c>
      <c r="J7" s="135">
        <v>181075.24000000002</v>
      </c>
      <c r="K7" s="135">
        <v>564</v>
      </c>
      <c r="L7" s="135">
        <v>15.819999999999993</v>
      </c>
      <c r="M7" s="135">
        <v>205</v>
      </c>
      <c r="N7" s="135">
        <v>1402.3299999999995</v>
      </c>
      <c r="O7" s="135">
        <v>1021</v>
      </c>
      <c r="P7" s="135">
        <v>5942.42</v>
      </c>
      <c r="Q7" s="135">
        <f t="shared" si="0"/>
        <v>646482</v>
      </c>
      <c r="R7" s="135">
        <f t="shared" si="1"/>
        <v>1492617.06</v>
      </c>
      <c r="S7" s="136">
        <f>R7*100/'CD Ratio_3(i)'!F7</f>
        <v>34.490842020090142</v>
      </c>
    </row>
    <row r="8" spans="1:19" ht="13.5" customHeight="1" x14ac:dyDescent="0.2">
      <c r="A8" s="134">
        <v>3</v>
      </c>
      <c r="B8" s="135" t="s">
        <v>8</v>
      </c>
      <c r="C8" s="135">
        <v>39359</v>
      </c>
      <c r="D8" s="135">
        <v>96368.209999999919</v>
      </c>
      <c r="E8" s="135">
        <f>SCST_OS_22!C8+SCST_OS_22!E8</f>
        <v>5793</v>
      </c>
      <c r="F8" s="135">
        <f>SCST_OS_22!D8+SCST_OS_22!F8</f>
        <v>14390.869999999999</v>
      </c>
      <c r="G8" s="135">
        <v>19</v>
      </c>
      <c r="H8" s="135">
        <v>26.270000000000003</v>
      </c>
      <c r="I8" s="135">
        <v>6736</v>
      </c>
      <c r="J8" s="135">
        <v>51896.990000000005</v>
      </c>
      <c r="K8" s="135">
        <v>0</v>
      </c>
      <c r="L8" s="135">
        <v>0</v>
      </c>
      <c r="M8" s="135">
        <v>0</v>
      </c>
      <c r="N8" s="135">
        <v>0</v>
      </c>
      <c r="O8" s="135">
        <v>2009</v>
      </c>
      <c r="P8" s="135">
        <v>2369.5800000000004</v>
      </c>
      <c r="Q8" s="135">
        <f t="shared" si="0"/>
        <v>53916</v>
      </c>
      <c r="R8" s="135">
        <f t="shared" si="1"/>
        <v>165051.9199999999</v>
      </c>
      <c r="S8" s="136">
        <f>R8*100/'CD Ratio_3(i)'!F8</f>
        <v>15.210761378360386</v>
      </c>
    </row>
    <row r="9" spans="1:19" ht="13.5" customHeight="1" x14ac:dyDescent="0.2">
      <c r="A9" s="134">
        <v>4</v>
      </c>
      <c r="B9" s="135" t="s">
        <v>9</v>
      </c>
      <c r="C9" s="135">
        <v>108744</v>
      </c>
      <c r="D9" s="135">
        <v>252419.91999999995</v>
      </c>
      <c r="E9" s="135">
        <f>SCST_OS_22!C9+SCST_OS_22!E9</f>
        <v>39010</v>
      </c>
      <c r="F9" s="135">
        <f>SCST_OS_22!D9+SCST_OS_22!F9</f>
        <v>100490.60999999999</v>
      </c>
      <c r="G9" s="135">
        <v>2142</v>
      </c>
      <c r="H9" s="135">
        <v>4696.2000000000016</v>
      </c>
      <c r="I9" s="135">
        <v>29728</v>
      </c>
      <c r="J9" s="135">
        <v>124478.61999999994</v>
      </c>
      <c r="K9" s="135">
        <v>36663</v>
      </c>
      <c r="L9" s="135">
        <v>0.60000000000000009</v>
      </c>
      <c r="M9" s="135">
        <v>1283</v>
      </c>
      <c r="N9" s="135">
        <v>114.72000000000003</v>
      </c>
      <c r="O9" s="135">
        <v>4167</v>
      </c>
      <c r="P9" s="135">
        <v>28175.67</v>
      </c>
      <c r="Q9" s="135">
        <f t="shared" si="0"/>
        <v>221737</v>
      </c>
      <c r="R9" s="135">
        <f t="shared" si="1"/>
        <v>510376.33999999979</v>
      </c>
      <c r="S9" s="136">
        <f>R9*100/'CD Ratio_3(i)'!F9</f>
        <v>25.206944457800024</v>
      </c>
    </row>
    <row r="10" spans="1:19" ht="13.5" customHeight="1" x14ac:dyDescent="0.2">
      <c r="A10" s="134">
        <v>5</v>
      </c>
      <c r="B10" s="135" t="s">
        <v>10</v>
      </c>
      <c r="C10" s="135">
        <v>272171</v>
      </c>
      <c r="D10" s="135">
        <v>573453.32999999984</v>
      </c>
      <c r="E10" s="135">
        <f>SCST_OS_22!C10+SCST_OS_22!E10</f>
        <v>105780</v>
      </c>
      <c r="F10" s="135">
        <f>SCST_OS_22!D10+SCST_OS_22!F10</f>
        <v>223932.6400000001</v>
      </c>
      <c r="G10" s="135">
        <v>22182</v>
      </c>
      <c r="H10" s="135">
        <v>77972.149999999994</v>
      </c>
      <c r="I10" s="135">
        <v>10295</v>
      </c>
      <c r="J10" s="135">
        <v>58519.140000000014</v>
      </c>
      <c r="K10" s="135">
        <v>1</v>
      </c>
      <c r="L10" s="135">
        <v>0.02</v>
      </c>
      <c r="M10" s="135">
        <v>0</v>
      </c>
      <c r="N10" s="135">
        <v>0</v>
      </c>
      <c r="O10" s="135">
        <v>5201</v>
      </c>
      <c r="P10" s="135">
        <v>13178.070000000003</v>
      </c>
      <c r="Q10" s="135">
        <f t="shared" si="0"/>
        <v>415630</v>
      </c>
      <c r="R10" s="135">
        <f t="shared" si="1"/>
        <v>947055.35</v>
      </c>
      <c r="S10" s="136">
        <f>R10*100/'CD Ratio_3(i)'!F10</f>
        <v>27.910274413458449</v>
      </c>
    </row>
    <row r="11" spans="1:19" ht="13.5" customHeight="1" x14ac:dyDescent="0.2">
      <c r="A11" s="134">
        <v>6</v>
      </c>
      <c r="B11" s="135" t="s">
        <v>11</v>
      </c>
      <c r="C11" s="135">
        <v>66137</v>
      </c>
      <c r="D11" s="135">
        <v>122419.03999999998</v>
      </c>
      <c r="E11" s="135">
        <f>SCST_OS_22!C11+SCST_OS_22!E11</f>
        <v>26203</v>
      </c>
      <c r="F11" s="135">
        <f>SCST_OS_22!D11+SCST_OS_22!F11</f>
        <v>47480.17</v>
      </c>
      <c r="G11" s="135">
        <v>188</v>
      </c>
      <c r="H11" s="135">
        <v>352.67999999999995</v>
      </c>
      <c r="I11" s="135">
        <v>10267</v>
      </c>
      <c r="J11" s="135">
        <v>32288.960000000021</v>
      </c>
      <c r="K11" s="135">
        <v>0</v>
      </c>
      <c r="L11" s="135">
        <v>0</v>
      </c>
      <c r="M11" s="135">
        <v>0</v>
      </c>
      <c r="N11" s="135">
        <v>0</v>
      </c>
      <c r="O11" s="135">
        <v>9812</v>
      </c>
      <c r="P11" s="135">
        <v>2636.24</v>
      </c>
      <c r="Q11" s="135">
        <f t="shared" si="0"/>
        <v>112607</v>
      </c>
      <c r="R11" s="135">
        <f t="shared" si="1"/>
        <v>205177.08999999997</v>
      </c>
      <c r="S11" s="136">
        <f>R11*100/'CD Ratio_3(i)'!F11</f>
        <v>15.282053142197947</v>
      </c>
    </row>
    <row r="12" spans="1:19" ht="13.5" customHeight="1" x14ac:dyDescent="0.2">
      <c r="A12" s="134">
        <v>7</v>
      </c>
      <c r="B12" s="135" t="s">
        <v>12</v>
      </c>
      <c r="C12" s="135">
        <v>5871</v>
      </c>
      <c r="D12" s="135">
        <v>16708.37</v>
      </c>
      <c r="E12" s="135">
        <f>SCST_OS_22!C12+SCST_OS_22!E12</f>
        <v>326</v>
      </c>
      <c r="F12" s="135">
        <f>SCST_OS_22!D12+SCST_OS_22!F12</f>
        <v>1464.65</v>
      </c>
      <c r="G12" s="135">
        <v>211</v>
      </c>
      <c r="H12" s="135">
        <v>405.42999999999995</v>
      </c>
      <c r="I12" s="135">
        <v>586</v>
      </c>
      <c r="J12" s="135">
        <v>2118.2299999999996</v>
      </c>
      <c r="K12" s="135">
        <v>2</v>
      </c>
      <c r="L12" s="135">
        <v>0.08</v>
      </c>
      <c r="M12" s="135">
        <v>4</v>
      </c>
      <c r="N12" s="135">
        <v>0.39</v>
      </c>
      <c r="O12" s="135">
        <v>11112</v>
      </c>
      <c r="P12" s="135">
        <v>18506.340000000004</v>
      </c>
      <c r="Q12" s="135">
        <f t="shared" si="0"/>
        <v>18112</v>
      </c>
      <c r="R12" s="135">
        <f t="shared" si="1"/>
        <v>39203.490000000005</v>
      </c>
      <c r="S12" s="136">
        <f>R12*100/'CD Ratio_3(i)'!F12</f>
        <v>7.9226729462541376</v>
      </c>
    </row>
    <row r="13" spans="1:19" ht="13.5" customHeight="1" x14ac:dyDescent="0.2">
      <c r="A13" s="134">
        <v>8</v>
      </c>
      <c r="B13" s="140" t="s">
        <v>967</v>
      </c>
      <c r="C13" s="135">
        <v>6938</v>
      </c>
      <c r="D13" s="135">
        <v>15201.74</v>
      </c>
      <c r="E13" s="135">
        <f>SCST_OS_22!C13+SCST_OS_22!E13</f>
        <v>1910</v>
      </c>
      <c r="F13" s="135">
        <f>SCST_OS_22!D13+SCST_OS_22!F13</f>
        <v>5236.18</v>
      </c>
      <c r="G13" s="135">
        <v>1548</v>
      </c>
      <c r="H13" s="135">
        <v>1580.83</v>
      </c>
      <c r="I13" s="135">
        <v>932</v>
      </c>
      <c r="J13" s="135">
        <v>5597.619999999999</v>
      </c>
      <c r="K13" s="135">
        <v>114</v>
      </c>
      <c r="L13" s="135">
        <v>3.66</v>
      </c>
      <c r="M13" s="135">
        <v>63</v>
      </c>
      <c r="N13" s="135">
        <v>2.6100000000000003</v>
      </c>
      <c r="O13" s="135">
        <v>0</v>
      </c>
      <c r="P13" s="135">
        <v>0</v>
      </c>
      <c r="Q13" s="135">
        <f t="shared" si="0"/>
        <v>11505</v>
      </c>
      <c r="R13" s="135">
        <f t="shared" si="1"/>
        <v>27622.639999999999</v>
      </c>
      <c r="S13" s="136">
        <f>R13*100/'CD Ratio_3(i)'!F13</f>
        <v>15.052352604442964</v>
      </c>
    </row>
    <row r="14" spans="1:19" ht="13.5" customHeight="1" x14ac:dyDescent="0.2">
      <c r="A14" s="134">
        <v>9</v>
      </c>
      <c r="B14" s="135" t="s">
        <v>13</v>
      </c>
      <c r="C14" s="135">
        <v>243661</v>
      </c>
      <c r="D14" s="135">
        <v>424174.62</v>
      </c>
      <c r="E14" s="135">
        <f>SCST_OS_22!C14+SCST_OS_22!E14</f>
        <v>52072</v>
      </c>
      <c r="F14" s="135">
        <f>SCST_OS_22!D14+SCST_OS_22!F14</f>
        <v>109197.86000000002</v>
      </c>
      <c r="G14" s="135">
        <v>18</v>
      </c>
      <c r="H14" s="135">
        <v>74.559999999999988</v>
      </c>
      <c r="I14" s="135">
        <v>18465</v>
      </c>
      <c r="J14" s="135">
        <v>59162.87999999999</v>
      </c>
      <c r="K14" s="135">
        <v>4</v>
      </c>
      <c r="L14" s="135">
        <v>0.02</v>
      </c>
      <c r="M14" s="135">
        <v>0</v>
      </c>
      <c r="N14" s="135">
        <v>0</v>
      </c>
      <c r="O14" s="135">
        <v>18979</v>
      </c>
      <c r="P14" s="135">
        <v>110697.97</v>
      </c>
      <c r="Q14" s="135">
        <f t="shared" si="0"/>
        <v>333199</v>
      </c>
      <c r="R14" s="135">
        <f t="shared" si="1"/>
        <v>703307.91</v>
      </c>
      <c r="S14" s="136">
        <f>R14*100/'CD Ratio_3(i)'!F14</f>
        <v>17.714489968179024</v>
      </c>
    </row>
    <row r="15" spans="1:19" ht="13.5" customHeight="1" x14ac:dyDescent="0.2">
      <c r="A15" s="134">
        <v>10</v>
      </c>
      <c r="B15" s="135" t="s">
        <v>14</v>
      </c>
      <c r="C15" s="135">
        <v>380568</v>
      </c>
      <c r="D15" s="135">
        <v>821605.44000000029</v>
      </c>
      <c r="E15" s="135">
        <f>SCST_OS_22!C15+SCST_OS_22!E15</f>
        <v>353587</v>
      </c>
      <c r="F15" s="135">
        <f>SCST_OS_22!D15+SCST_OS_22!F15</f>
        <v>1230950.3200000003</v>
      </c>
      <c r="G15" s="135">
        <v>1419</v>
      </c>
      <c r="H15" s="135">
        <v>2852.9199999999992</v>
      </c>
      <c r="I15" s="135">
        <v>101176</v>
      </c>
      <c r="J15" s="135">
        <v>385150.58000000031</v>
      </c>
      <c r="K15" s="135">
        <v>281</v>
      </c>
      <c r="L15" s="135">
        <v>4.8299999999999965</v>
      </c>
      <c r="M15" s="135">
        <v>1</v>
      </c>
      <c r="N15" s="135">
        <v>0.03</v>
      </c>
      <c r="O15" s="135">
        <v>70044</v>
      </c>
      <c r="P15" s="135">
        <v>91501.289999999979</v>
      </c>
      <c r="Q15" s="135">
        <f t="shared" si="0"/>
        <v>907076</v>
      </c>
      <c r="R15" s="135">
        <f t="shared" si="1"/>
        <v>2532065.4100000006</v>
      </c>
      <c r="S15" s="136">
        <f>R15*100/'CD Ratio_3(i)'!F15</f>
        <v>18.897282718486068</v>
      </c>
    </row>
    <row r="16" spans="1:19" ht="13.5" customHeight="1" x14ac:dyDescent="0.2">
      <c r="A16" s="134">
        <v>11</v>
      </c>
      <c r="B16" s="135" t="s">
        <v>15</v>
      </c>
      <c r="C16" s="135">
        <v>59517</v>
      </c>
      <c r="D16" s="135">
        <v>99293.569999999992</v>
      </c>
      <c r="E16" s="135">
        <f>SCST_OS_22!C16+SCST_OS_22!E16</f>
        <v>13532</v>
      </c>
      <c r="F16" s="135">
        <f>SCST_OS_22!D16+SCST_OS_22!F16</f>
        <v>36631.039999999994</v>
      </c>
      <c r="G16" s="135">
        <v>37</v>
      </c>
      <c r="H16" s="135">
        <v>17.13</v>
      </c>
      <c r="I16" s="135">
        <v>6824</v>
      </c>
      <c r="J16" s="135">
        <v>26503.800000000003</v>
      </c>
      <c r="K16" s="135">
        <v>70</v>
      </c>
      <c r="L16" s="135">
        <v>1.6600000000000001</v>
      </c>
      <c r="M16" s="135">
        <v>0</v>
      </c>
      <c r="N16" s="135">
        <v>0</v>
      </c>
      <c r="O16" s="135">
        <v>1200</v>
      </c>
      <c r="P16" s="135">
        <v>1194.6700000000003</v>
      </c>
      <c r="Q16" s="135">
        <f t="shared" si="0"/>
        <v>81180</v>
      </c>
      <c r="R16" s="135">
        <f t="shared" si="1"/>
        <v>163641.87</v>
      </c>
      <c r="S16" s="136">
        <f>R16*100/'CD Ratio_3(i)'!F16</f>
        <v>16.008825023194138</v>
      </c>
    </row>
    <row r="17" spans="1:20" ht="13.5" customHeight="1" x14ac:dyDescent="0.2">
      <c r="A17" s="134">
        <v>12</v>
      </c>
      <c r="B17" s="135" t="s">
        <v>16</v>
      </c>
      <c r="C17" s="135">
        <v>190391</v>
      </c>
      <c r="D17" s="135">
        <v>464609.01999999996</v>
      </c>
      <c r="E17" s="135">
        <f>SCST_OS_22!C17+SCST_OS_22!E17</f>
        <v>69040</v>
      </c>
      <c r="F17" s="135">
        <f>SCST_OS_22!D17+SCST_OS_22!F17</f>
        <v>162689.4</v>
      </c>
      <c r="G17" s="135">
        <v>5666</v>
      </c>
      <c r="H17" s="135">
        <v>10775.39</v>
      </c>
      <c r="I17" s="135">
        <v>23730</v>
      </c>
      <c r="J17" s="135">
        <v>78943.08</v>
      </c>
      <c r="K17" s="135">
        <v>9863</v>
      </c>
      <c r="L17" s="135">
        <v>16.749999999999996</v>
      </c>
      <c r="M17" s="135">
        <v>176</v>
      </c>
      <c r="N17" s="135">
        <v>83.020000000000039</v>
      </c>
      <c r="O17" s="135">
        <v>19164</v>
      </c>
      <c r="P17" s="135">
        <v>9253.32</v>
      </c>
      <c r="Q17" s="135">
        <f t="shared" si="0"/>
        <v>318030</v>
      </c>
      <c r="R17" s="135">
        <f t="shared" si="1"/>
        <v>726369.97999999986</v>
      </c>
      <c r="S17" s="136">
        <f>R17*100/'CD Ratio_3(i)'!F17</f>
        <v>30.011225257089567</v>
      </c>
    </row>
    <row r="18" spans="1:20" s="231" customFormat="1" ht="13.5" customHeight="1" x14ac:dyDescent="0.2">
      <c r="A18" s="138"/>
      <c r="B18" s="141" t="s">
        <v>17</v>
      </c>
      <c r="C18" s="141">
        <f>SUM(C6:C17)</f>
        <v>1968189</v>
      </c>
      <c r="D18" s="141">
        <f t="shared" ref="D18:P18" si="2">SUM(D6:D17)</f>
        <v>4237704.87</v>
      </c>
      <c r="E18" s="141">
        <f>SCST_OS_22!C18+SCST_OS_22!E18</f>
        <v>841651</v>
      </c>
      <c r="F18" s="141">
        <f>SCST_OS_22!D18+SCST_OS_22!F18</f>
        <v>2335492.5200000005</v>
      </c>
      <c r="G18" s="141">
        <f t="shared" si="2"/>
        <v>36414</v>
      </c>
      <c r="H18" s="141">
        <f t="shared" si="2"/>
        <v>109223.06999999999</v>
      </c>
      <c r="I18" s="141">
        <f>Minority_OS_20!O18</f>
        <v>265013</v>
      </c>
      <c r="J18" s="141">
        <f>Minority_OS_20!P18</f>
        <v>1039154.9400000001</v>
      </c>
      <c r="K18" s="141">
        <f t="shared" si="2"/>
        <v>51865</v>
      </c>
      <c r="L18" s="141">
        <f t="shared" si="2"/>
        <v>159.02000000000004</v>
      </c>
      <c r="M18" s="141">
        <f t="shared" si="2"/>
        <v>1765</v>
      </c>
      <c r="N18" s="141">
        <f t="shared" si="2"/>
        <v>1740.6299999999994</v>
      </c>
      <c r="O18" s="141">
        <f t="shared" si="2"/>
        <v>142709</v>
      </c>
      <c r="P18" s="141">
        <f t="shared" si="2"/>
        <v>283455.56999999995</v>
      </c>
      <c r="Q18" s="141">
        <f t="shared" si="0"/>
        <v>3307606</v>
      </c>
      <c r="R18" s="141">
        <f t="shared" si="1"/>
        <v>8006930.620000001</v>
      </c>
      <c r="S18" s="246">
        <f>R18*100/'CD Ratio_3(i)'!F18</f>
        <v>22.100794230292102</v>
      </c>
      <c r="T18" s="165"/>
    </row>
    <row r="19" spans="1:20" ht="13.5" customHeight="1" x14ac:dyDescent="0.2">
      <c r="A19" s="134">
        <v>13</v>
      </c>
      <c r="B19" s="135" t="s">
        <v>18</v>
      </c>
      <c r="C19" s="135">
        <v>115071</v>
      </c>
      <c r="D19" s="135">
        <v>95770.060000000041</v>
      </c>
      <c r="E19" s="135">
        <f>SCST_OS_22!C19+SCST_OS_22!E19</f>
        <v>66010</v>
      </c>
      <c r="F19" s="135">
        <f>SCST_OS_22!D19+SCST_OS_22!F19</f>
        <v>44986.380000000005</v>
      </c>
      <c r="G19" s="135">
        <v>0</v>
      </c>
      <c r="H19" s="135">
        <v>0</v>
      </c>
      <c r="I19" s="135">
        <v>2000</v>
      </c>
      <c r="J19" s="135">
        <v>22881.229999999989</v>
      </c>
      <c r="K19" s="135">
        <v>0</v>
      </c>
      <c r="L19" s="135">
        <v>0</v>
      </c>
      <c r="M19" s="135">
        <v>0</v>
      </c>
      <c r="N19" s="135">
        <v>0</v>
      </c>
      <c r="O19" s="135">
        <v>7</v>
      </c>
      <c r="P19" s="135">
        <v>19.66</v>
      </c>
      <c r="Q19" s="135">
        <f t="shared" si="0"/>
        <v>183088</v>
      </c>
      <c r="R19" s="135">
        <f t="shared" si="1"/>
        <v>163657.33000000005</v>
      </c>
      <c r="S19" s="136">
        <f>R19*100/'CD Ratio_3(i)'!F19</f>
        <v>6.0124121635661432</v>
      </c>
    </row>
    <row r="20" spans="1:20" ht="13.5" customHeight="1" x14ac:dyDescent="0.2">
      <c r="A20" s="134">
        <v>14</v>
      </c>
      <c r="B20" s="135" t="s">
        <v>19</v>
      </c>
      <c r="C20" s="135">
        <v>25</v>
      </c>
      <c r="D20" s="135">
        <v>82.82</v>
      </c>
      <c r="E20" s="135">
        <f>SCST_OS_22!C20+SCST_OS_22!E20</f>
        <v>6158</v>
      </c>
      <c r="F20" s="135">
        <f>SCST_OS_22!D20+SCST_OS_22!F20</f>
        <v>4121.93</v>
      </c>
      <c r="G20" s="135">
        <v>0</v>
      </c>
      <c r="H20" s="135">
        <v>0</v>
      </c>
      <c r="I20" s="135">
        <v>7567</v>
      </c>
      <c r="J20" s="135">
        <v>8598.6600000000017</v>
      </c>
      <c r="K20" s="135">
        <v>0</v>
      </c>
      <c r="L20" s="135">
        <v>0</v>
      </c>
      <c r="M20" s="135">
        <v>34</v>
      </c>
      <c r="N20" s="135">
        <v>100.39</v>
      </c>
      <c r="O20" s="135">
        <v>0</v>
      </c>
      <c r="P20" s="135">
        <v>0</v>
      </c>
      <c r="Q20" s="135">
        <f t="shared" si="0"/>
        <v>13784</v>
      </c>
      <c r="R20" s="135">
        <f t="shared" si="1"/>
        <v>12903.800000000001</v>
      </c>
      <c r="S20" s="136">
        <f>R20*100/'CD Ratio_3(i)'!F20</f>
        <v>1.3865878875394031</v>
      </c>
    </row>
    <row r="21" spans="1:20" ht="13.5" customHeight="1" x14ac:dyDescent="0.2">
      <c r="A21" s="134">
        <v>15</v>
      </c>
      <c r="B21" s="135" t="s">
        <v>20</v>
      </c>
      <c r="C21" s="135">
        <v>926</v>
      </c>
      <c r="D21" s="135">
        <v>550.55999999999995</v>
      </c>
      <c r="E21" s="135">
        <f>SCST_OS_22!C21+SCST_OS_22!E21</f>
        <v>70</v>
      </c>
      <c r="F21" s="135">
        <f>SCST_OS_22!D21+SCST_OS_22!F21</f>
        <v>254.76</v>
      </c>
      <c r="G21" s="135">
        <v>0</v>
      </c>
      <c r="H21" s="135">
        <v>0</v>
      </c>
      <c r="I21" s="135">
        <v>54</v>
      </c>
      <c r="J21" s="135">
        <v>245.09000000000003</v>
      </c>
      <c r="K21" s="135">
        <v>0</v>
      </c>
      <c r="L21" s="135">
        <v>0</v>
      </c>
      <c r="M21" s="135">
        <v>0</v>
      </c>
      <c r="N21" s="135">
        <v>0</v>
      </c>
      <c r="O21" s="135">
        <v>0</v>
      </c>
      <c r="P21" s="135">
        <v>0</v>
      </c>
      <c r="Q21" s="135">
        <f t="shared" si="0"/>
        <v>1050</v>
      </c>
      <c r="R21" s="135">
        <f t="shared" si="1"/>
        <v>1050.4099999999999</v>
      </c>
      <c r="S21" s="136">
        <f>R21*100/'CD Ratio_3(i)'!F21</f>
        <v>11.418567387821035</v>
      </c>
    </row>
    <row r="22" spans="1:20" ht="13.5" customHeight="1" x14ac:dyDescent="0.2">
      <c r="A22" s="134">
        <v>16</v>
      </c>
      <c r="B22" s="135" t="s">
        <v>21</v>
      </c>
      <c r="C22" s="135">
        <v>73</v>
      </c>
      <c r="D22" s="135">
        <v>60.82</v>
      </c>
      <c r="E22" s="135">
        <f>SCST_OS_22!C22+SCST_OS_22!E22</f>
        <v>0</v>
      </c>
      <c r="F22" s="135">
        <f>SCST_OS_22!D22+SCST_OS_22!F22</f>
        <v>0</v>
      </c>
      <c r="G22" s="135">
        <v>0</v>
      </c>
      <c r="H22" s="135">
        <v>0</v>
      </c>
      <c r="I22" s="135">
        <f>Minority_OS_20!O22</f>
        <v>0</v>
      </c>
      <c r="J22" s="135">
        <f>Minority_OS_20!P22</f>
        <v>0</v>
      </c>
      <c r="K22" s="135">
        <v>0</v>
      </c>
      <c r="L22" s="135">
        <v>0</v>
      </c>
      <c r="M22" s="135">
        <v>0</v>
      </c>
      <c r="N22" s="135">
        <v>0</v>
      </c>
      <c r="O22" s="135">
        <v>0</v>
      </c>
      <c r="P22" s="135">
        <v>0</v>
      </c>
      <c r="Q22" s="135">
        <f t="shared" si="0"/>
        <v>73</v>
      </c>
      <c r="R22" s="135">
        <f t="shared" si="1"/>
        <v>60.82</v>
      </c>
      <c r="S22" s="136">
        <v>0</v>
      </c>
    </row>
    <row r="23" spans="1:20" ht="13.5" customHeight="1" x14ac:dyDescent="0.2">
      <c r="A23" s="134">
        <v>17</v>
      </c>
      <c r="B23" s="135" t="s">
        <v>22</v>
      </c>
      <c r="C23" s="135">
        <v>60382</v>
      </c>
      <c r="D23" s="135">
        <v>54439.51</v>
      </c>
      <c r="E23" s="135">
        <f>SCST_OS_22!C23+SCST_OS_22!E23</f>
        <v>124</v>
      </c>
      <c r="F23" s="135">
        <f>SCST_OS_22!D23+SCST_OS_22!F23</f>
        <v>425.39</v>
      </c>
      <c r="G23" s="135">
        <v>517</v>
      </c>
      <c r="H23" s="135">
        <v>224.63</v>
      </c>
      <c r="I23" s="135">
        <v>540</v>
      </c>
      <c r="J23" s="135">
        <v>8989.2200000000012</v>
      </c>
      <c r="K23" s="135">
        <v>0</v>
      </c>
      <c r="L23" s="135">
        <v>0</v>
      </c>
      <c r="M23" s="135">
        <v>0</v>
      </c>
      <c r="N23" s="135">
        <v>0</v>
      </c>
      <c r="O23" s="135">
        <v>3253</v>
      </c>
      <c r="P23" s="135">
        <v>304.56999999999994</v>
      </c>
      <c r="Q23" s="135">
        <f t="shared" si="0"/>
        <v>64816</v>
      </c>
      <c r="R23" s="135">
        <f t="shared" si="1"/>
        <v>64383.32</v>
      </c>
      <c r="S23" s="136">
        <f>R23*100/'CD Ratio_3(i)'!F23</f>
        <v>21.455967247312028</v>
      </c>
    </row>
    <row r="24" spans="1:20" ht="13.5" customHeight="1" x14ac:dyDescent="0.2">
      <c r="A24" s="134">
        <v>18</v>
      </c>
      <c r="B24" s="135" t="s">
        <v>23</v>
      </c>
      <c r="C24" s="135">
        <v>0</v>
      </c>
      <c r="D24" s="135">
        <v>0</v>
      </c>
      <c r="E24" s="135">
        <f>SCST_OS_22!C24+SCST_OS_22!E24</f>
        <v>0</v>
      </c>
      <c r="F24" s="135">
        <f>SCST_OS_22!D24+SCST_OS_22!F24</f>
        <v>0</v>
      </c>
      <c r="G24" s="135">
        <v>0</v>
      </c>
      <c r="H24" s="135">
        <v>0</v>
      </c>
      <c r="I24" s="135">
        <v>1</v>
      </c>
      <c r="J24" s="135">
        <v>0.08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f t="shared" si="0"/>
        <v>1</v>
      </c>
      <c r="R24" s="135">
        <f t="shared" si="1"/>
        <v>0.08</v>
      </c>
      <c r="S24" s="136">
        <f>R24*100/'CD Ratio_3(i)'!F24</f>
        <v>6.9337909635369269E-3</v>
      </c>
    </row>
    <row r="25" spans="1:20" ht="13.5" customHeight="1" x14ac:dyDescent="0.2">
      <c r="A25" s="134">
        <v>19</v>
      </c>
      <c r="B25" s="135" t="s">
        <v>24</v>
      </c>
      <c r="C25" s="135">
        <v>4070</v>
      </c>
      <c r="D25" s="135">
        <v>14398.670000000002</v>
      </c>
      <c r="E25" s="135">
        <f>SCST_OS_22!C25+SCST_OS_22!E25</f>
        <v>533</v>
      </c>
      <c r="F25" s="135">
        <f>SCST_OS_22!D25+SCST_OS_22!F25</f>
        <v>1611.7900000000002</v>
      </c>
      <c r="G25" s="135">
        <v>0</v>
      </c>
      <c r="H25" s="135">
        <v>0</v>
      </c>
      <c r="I25" s="135">
        <v>813</v>
      </c>
      <c r="J25" s="135">
        <v>2607.2400000000002</v>
      </c>
      <c r="K25" s="135">
        <v>0</v>
      </c>
      <c r="L25" s="135">
        <v>0</v>
      </c>
      <c r="M25" s="135">
        <v>0</v>
      </c>
      <c r="N25" s="135">
        <v>0</v>
      </c>
      <c r="O25" s="135">
        <v>47</v>
      </c>
      <c r="P25" s="135">
        <v>38.61</v>
      </c>
      <c r="Q25" s="135">
        <f t="shared" si="0"/>
        <v>5463</v>
      </c>
      <c r="R25" s="135">
        <f t="shared" si="1"/>
        <v>18656.310000000005</v>
      </c>
      <c r="S25" s="136">
        <f>R25*100/'CD Ratio_3(i)'!F25</f>
        <v>15.75620415566358</v>
      </c>
    </row>
    <row r="26" spans="1:20" ht="13.5" customHeight="1" x14ac:dyDescent="0.2">
      <c r="A26" s="134">
        <v>20</v>
      </c>
      <c r="B26" s="135" t="s">
        <v>25</v>
      </c>
      <c r="C26" s="135">
        <v>204739</v>
      </c>
      <c r="D26" s="135">
        <v>334153.79000000015</v>
      </c>
      <c r="E26" s="135">
        <f>SCST_OS_22!C26+SCST_OS_22!E26</f>
        <v>5621</v>
      </c>
      <c r="F26" s="135">
        <f>SCST_OS_22!D26+SCST_OS_22!F26</f>
        <v>44190.69</v>
      </c>
      <c r="G26" s="135">
        <v>3594</v>
      </c>
      <c r="H26" s="135">
        <v>5603.8599999999988</v>
      </c>
      <c r="I26" s="135">
        <v>17025</v>
      </c>
      <c r="J26" s="135">
        <v>331332.09999999998</v>
      </c>
      <c r="K26" s="135">
        <v>0</v>
      </c>
      <c r="L26" s="135">
        <v>0</v>
      </c>
      <c r="M26" s="135">
        <v>0</v>
      </c>
      <c r="N26" s="135">
        <v>0</v>
      </c>
      <c r="O26" s="135">
        <v>101</v>
      </c>
      <c r="P26" s="135">
        <v>101.67</v>
      </c>
      <c r="Q26" s="135">
        <f t="shared" si="0"/>
        <v>231080</v>
      </c>
      <c r="R26" s="135">
        <f t="shared" si="1"/>
        <v>715382.11000000022</v>
      </c>
      <c r="S26" s="136">
        <f>R26*100/'CD Ratio_3(i)'!F26</f>
        <v>9.155413825192861</v>
      </c>
    </row>
    <row r="27" spans="1:20" ht="13.5" customHeight="1" x14ac:dyDescent="0.2">
      <c r="A27" s="134">
        <v>21</v>
      </c>
      <c r="B27" s="135" t="s">
        <v>26</v>
      </c>
      <c r="C27" s="135">
        <v>53637</v>
      </c>
      <c r="D27" s="135">
        <v>209105.80999999988</v>
      </c>
      <c r="E27" s="135">
        <f>SCST_OS_22!C27+SCST_OS_22!E27</f>
        <v>16470</v>
      </c>
      <c r="F27" s="135">
        <f>SCST_OS_22!D27+SCST_OS_22!F27</f>
        <v>69061.690000000031</v>
      </c>
      <c r="G27" s="135">
        <v>243</v>
      </c>
      <c r="H27" s="135">
        <v>260.52</v>
      </c>
      <c r="I27" s="135">
        <v>7164</v>
      </c>
      <c r="J27" s="135">
        <v>204882.14000000007</v>
      </c>
      <c r="K27" s="135">
        <v>0</v>
      </c>
      <c r="L27" s="135">
        <v>0</v>
      </c>
      <c r="M27" s="135">
        <v>0</v>
      </c>
      <c r="N27" s="135">
        <v>0</v>
      </c>
      <c r="O27" s="135">
        <v>209</v>
      </c>
      <c r="P27" s="135">
        <v>494.76999999999992</v>
      </c>
      <c r="Q27" s="135">
        <f t="shared" si="0"/>
        <v>77723</v>
      </c>
      <c r="R27" s="135">
        <f t="shared" si="1"/>
        <v>483804.93</v>
      </c>
      <c r="S27" s="136">
        <f>R27*100/'CD Ratio_3(i)'!F27</f>
        <v>10.698557303634379</v>
      </c>
    </row>
    <row r="28" spans="1:20" ht="13.5" customHeight="1" x14ac:dyDescent="0.2">
      <c r="A28" s="134">
        <v>22</v>
      </c>
      <c r="B28" s="135" t="s">
        <v>27</v>
      </c>
      <c r="C28" s="135">
        <v>23734</v>
      </c>
      <c r="D28" s="135">
        <v>32509.4</v>
      </c>
      <c r="E28" s="135">
        <f>SCST_OS_22!C28+SCST_OS_22!E28</f>
        <v>7443</v>
      </c>
      <c r="F28" s="135">
        <f>SCST_OS_22!D28+SCST_OS_22!F28</f>
        <v>21243.710000000003</v>
      </c>
      <c r="G28" s="135">
        <v>846</v>
      </c>
      <c r="H28" s="135">
        <v>617.67000000000007</v>
      </c>
      <c r="I28" s="135">
        <v>2243</v>
      </c>
      <c r="J28" s="135">
        <v>8118.02</v>
      </c>
      <c r="K28" s="135">
        <v>0</v>
      </c>
      <c r="L28" s="135">
        <v>0</v>
      </c>
      <c r="M28" s="135">
        <v>0</v>
      </c>
      <c r="N28" s="135">
        <v>0</v>
      </c>
      <c r="O28" s="135">
        <v>0</v>
      </c>
      <c r="P28" s="135">
        <v>0</v>
      </c>
      <c r="Q28" s="135">
        <f t="shared" si="0"/>
        <v>34266</v>
      </c>
      <c r="R28" s="135">
        <f t="shared" si="1"/>
        <v>62488.800000000003</v>
      </c>
      <c r="S28" s="136">
        <f>R28*100/'CD Ratio_3(i)'!F28</f>
        <v>9.9400023678943299</v>
      </c>
    </row>
    <row r="29" spans="1:20" ht="13.5" customHeight="1" x14ac:dyDescent="0.2">
      <c r="A29" s="134">
        <v>23</v>
      </c>
      <c r="B29" s="135" t="s">
        <v>28</v>
      </c>
      <c r="C29" s="135">
        <v>24032</v>
      </c>
      <c r="D29" s="135">
        <v>9538.5499999999993</v>
      </c>
      <c r="E29" s="135">
        <f>SCST_OS_22!C29+SCST_OS_22!E29</f>
        <v>78404</v>
      </c>
      <c r="F29" s="135">
        <f>SCST_OS_22!D29+SCST_OS_22!F29</f>
        <v>38821.73000000001</v>
      </c>
      <c r="G29" s="135">
        <v>0</v>
      </c>
      <c r="H29" s="135">
        <v>0</v>
      </c>
      <c r="I29" s="135">
        <v>6566</v>
      </c>
      <c r="J29" s="135">
        <v>2553.9699999999998</v>
      </c>
      <c r="K29" s="135">
        <v>0</v>
      </c>
      <c r="L29" s="135">
        <v>0</v>
      </c>
      <c r="M29" s="135">
        <v>0</v>
      </c>
      <c r="N29" s="135">
        <v>0</v>
      </c>
      <c r="O29" s="135">
        <v>0</v>
      </c>
      <c r="P29" s="135">
        <v>0</v>
      </c>
      <c r="Q29" s="135">
        <f t="shared" si="0"/>
        <v>109002</v>
      </c>
      <c r="R29" s="135">
        <f t="shared" si="1"/>
        <v>50914.250000000015</v>
      </c>
      <c r="S29" s="136">
        <f>R29*100/'CD Ratio_3(i)'!F29</f>
        <v>4.6512970832918406</v>
      </c>
    </row>
    <row r="30" spans="1:20" ht="13.5" customHeight="1" x14ac:dyDescent="0.2">
      <c r="A30" s="134">
        <v>24</v>
      </c>
      <c r="B30" s="135" t="s">
        <v>29</v>
      </c>
      <c r="C30" s="135">
        <v>313844</v>
      </c>
      <c r="D30" s="135">
        <v>194903.60000000009</v>
      </c>
      <c r="E30" s="135">
        <f>SCST_OS_22!C30+SCST_OS_22!E30</f>
        <v>194685</v>
      </c>
      <c r="F30" s="135">
        <f>SCST_OS_22!D30+SCST_OS_22!F30</f>
        <v>67541.89</v>
      </c>
      <c r="G30" s="135">
        <v>0</v>
      </c>
      <c r="H30" s="135">
        <v>0</v>
      </c>
      <c r="I30" s="135">
        <v>65298</v>
      </c>
      <c r="J30" s="135">
        <v>32029.250000000007</v>
      </c>
      <c r="K30" s="135">
        <v>0</v>
      </c>
      <c r="L30" s="135">
        <v>0</v>
      </c>
      <c r="M30" s="135">
        <v>0</v>
      </c>
      <c r="N30" s="135">
        <v>0</v>
      </c>
      <c r="O30" s="135">
        <v>363426</v>
      </c>
      <c r="P30" s="135">
        <v>213139.64000000004</v>
      </c>
      <c r="Q30" s="135">
        <f t="shared" si="0"/>
        <v>937253</v>
      </c>
      <c r="R30" s="135">
        <f t="shared" si="1"/>
        <v>507614.38000000012</v>
      </c>
      <c r="S30" s="136">
        <f>R30*100/'CD Ratio_3(i)'!F30</f>
        <v>49.719846007620255</v>
      </c>
    </row>
    <row r="31" spans="1:20" ht="13.5" customHeight="1" x14ac:dyDescent="0.2">
      <c r="A31" s="134">
        <v>25</v>
      </c>
      <c r="B31" s="135" t="s">
        <v>30</v>
      </c>
      <c r="C31" s="135">
        <v>0</v>
      </c>
      <c r="D31" s="135">
        <v>0</v>
      </c>
      <c r="E31" s="135">
        <f>SCST_OS_22!C31+SCST_OS_22!E31</f>
        <v>16</v>
      </c>
      <c r="F31" s="135">
        <f>SCST_OS_22!D31+SCST_OS_22!F31</f>
        <v>79.62</v>
      </c>
      <c r="G31" s="135">
        <v>0</v>
      </c>
      <c r="H31" s="135">
        <v>0</v>
      </c>
      <c r="I31" s="135">
        <v>107</v>
      </c>
      <c r="J31" s="135">
        <v>554.55999999999995</v>
      </c>
      <c r="K31" s="135">
        <v>2</v>
      </c>
      <c r="L31" s="135">
        <v>0.05</v>
      </c>
      <c r="M31" s="135">
        <v>22</v>
      </c>
      <c r="N31" s="135">
        <v>2.44</v>
      </c>
      <c r="O31" s="135">
        <v>0</v>
      </c>
      <c r="P31" s="135">
        <v>0</v>
      </c>
      <c r="Q31" s="135">
        <f t="shared" si="0"/>
        <v>147</v>
      </c>
      <c r="R31" s="135">
        <f t="shared" si="1"/>
        <v>636.66999999999996</v>
      </c>
      <c r="S31" s="136">
        <f>R31*100/'CD Ratio_3(i)'!F31</f>
        <v>12.390384592929342</v>
      </c>
    </row>
    <row r="32" spans="1:20" ht="13.5" customHeight="1" x14ac:dyDescent="0.2">
      <c r="A32" s="134">
        <v>26</v>
      </c>
      <c r="B32" s="135" t="s">
        <v>31</v>
      </c>
      <c r="C32" s="135">
        <v>121</v>
      </c>
      <c r="D32" s="135">
        <v>240.42000000000002</v>
      </c>
      <c r="E32" s="135">
        <f>SCST_OS_22!C32+SCST_OS_22!E32</f>
        <v>35</v>
      </c>
      <c r="F32" s="135">
        <f>SCST_OS_22!D32+SCST_OS_22!F32</f>
        <v>301.55</v>
      </c>
      <c r="G32" s="135">
        <v>1</v>
      </c>
      <c r="H32" s="135">
        <v>0</v>
      </c>
      <c r="I32" s="135">
        <v>41</v>
      </c>
      <c r="J32" s="135">
        <v>295.45999999999998</v>
      </c>
      <c r="K32" s="135">
        <v>0</v>
      </c>
      <c r="L32" s="135">
        <v>0</v>
      </c>
      <c r="M32" s="135">
        <v>0</v>
      </c>
      <c r="N32" s="135">
        <v>0</v>
      </c>
      <c r="O32" s="135">
        <v>5</v>
      </c>
      <c r="P32" s="135">
        <v>17.830000000000002</v>
      </c>
      <c r="Q32" s="135">
        <f t="shared" si="0"/>
        <v>203</v>
      </c>
      <c r="R32" s="135">
        <f t="shared" si="1"/>
        <v>855.2600000000001</v>
      </c>
      <c r="S32" s="136">
        <f>R32*100/'CD Ratio_3(i)'!F32</f>
        <v>2.5194758137568702</v>
      </c>
    </row>
    <row r="33" spans="1:20" ht="13.5" customHeight="1" x14ac:dyDescent="0.2">
      <c r="A33" s="134">
        <v>27</v>
      </c>
      <c r="B33" s="135" t="s">
        <v>32</v>
      </c>
      <c r="C33" s="135">
        <v>0</v>
      </c>
      <c r="D33" s="135">
        <v>0</v>
      </c>
      <c r="E33" s="135">
        <f>SCST_OS_22!C33+SCST_OS_22!E33</f>
        <v>42</v>
      </c>
      <c r="F33" s="135">
        <f>SCST_OS_22!D33+SCST_OS_22!F33</f>
        <v>678.61999999999989</v>
      </c>
      <c r="G33" s="135">
        <v>0</v>
      </c>
      <c r="H33" s="135">
        <v>0</v>
      </c>
      <c r="I33" s="135">
        <v>1</v>
      </c>
      <c r="J33" s="135">
        <v>11.79</v>
      </c>
      <c r="K33" s="135">
        <v>0</v>
      </c>
      <c r="L33" s="135">
        <v>0</v>
      </c>
      <c r="M33" s="135">
        <v>0</v>
      </c>
      <c r="N33" s="135">
        <v>0</v>
      </c>
      <c r="O33" s="135">
        <v>0</v>
      </c>
      <c r="P33" s="135">
        <v>0</v>
      </c>
      <c r="Q33" s="135">
        <f t="shared" si="0"/>
        <v>43</v>
      </c>
      <c r="R33" s="135">
        <f t="shared" si="1"/>
        <v>690.40999999999985</v>
      </c>
      <c r="S33" s="136">
        <f>R33*100/'CD Ratio_3(i)'!F33</f>
        <v>2.0551757888081457</v>
      </c>
    </row>
    <row r="34" spans="1:20" ht="13.5" customHeight="1" x14ac:dyDescent="0.2">
      <c r="A34" s="134">
        <v>28</v>
      </c>
      <c r="B34" s="135" t="s">
        <v>33</v>
      </c>
      <c r="C34" s="135">
        <v>132883</v>
      </c>
      <c r="D34" s="135">
        <v>152302.25</v>
      </c>
      <c r="E34" s="135">
        <f>SCST_OS_22!C34+SCST_OS_22!E34</f>
        <v>86042</v>
      </c>
      <c r="F34" s="135">
        <f>SCST_OS_22!D34+SCST_OS_22!F34</f>
        <v>108237.02000000002</v>
      </c>
      <c r="G34" s="135">
        <v>0</v>
      </c>
      <c r="H34" s="135">
        <v>0</v>
      </c>
      <c r="I34" s="135">
        <v>0</v>
      </c>
      <c r="J34" s="135">
        <v>0</v>
      </c>
      <c r="K34" s="135">
        <v>0</v>
      </c>
      <c r="L34" s="135">
        <v>0</v>
      </c>
      <c r="M34" s="135">
        <v>0</v>
      </c>
      <c r="N34" s="135">
        <v>0</v>
      </c>
      <c r="O34" s="135">
        <v>74119</v>
      </c>
      <c r="P34" s="135">
        <v>151955.62</v>
      </c>
      <c r="Q34" s="135">
        <f t="shared" si="0"/>
        <v>293044</v>
      </c>
      <c r="R34" s="135">
        <f t="shared" si="1"/>
        <v>412494.89</v>
      </c>
      <c r="S34" s="136">
        <f>R34*100/'CD Ratio_3(i)'!F34</f>
        <v>29.574972836036771</v>
      </c>
    </row>
    <row r="35" spans="1:20" ht="13.5" customHeight="1" x14ac:dyDescent="0.2">
      <c r="A35" s="134">
        <v>29</v>
      </c>
      <c r="B35" s="135" t="s">
        <v>34</v>
      </c>
      <c r="C35" s="135">
        <v>0</v>
      </c>
      <c r="D35" s="135">
        <v>0</v>
      </c>
      <c r="E35" s="135">
        <f>SCST_OS_22!C35+SCST_OS_22!E35</f>
        <v>0</v>
      </c>
      <c r="F35" s="135">
        <f>SCST_OS_22!D35+SCST_OS_22!F35</f>
        <v>0</v>
      </c>
      <c r="G35" s="135">
        <v>0</v>
      </c>
      <c r="H35" s="135">
        <v>0</v>
      </c>
      <c r="I35" s="135">
        <v>0</v>
      </c>
      <c r="J35" s="135">
        <v>0</v>
      </c>
      <c r="K35" s="135">
        <v>0</v>
      </c>
      <c r="L35" s="135">
        <v>0</v>
      </c>
      <c r="M35" s="135">
        <v>0</v>
      </c>
      <c r="N35" s="135">
        <v>0</v>
      </c>
      <c r="O35" s="135">
        <v>0</v>
      </c>
      <c r="P35" s="135">
        <v>0</v>
      </c>
      <c r="Q35" s="135">
        <f t="shared" si="0"/>
        <v>0</v>
      </c>
      <c r="R35" s="135">
        <f t="shared" si="1"/>
        <v>0</v>
      </c>
      <c r="S35" s="136">
        <f>R35*100/'CD Ratio_3(i)'!F35</f>
        <v>0</v>
      </c>
    </row>
    <row r="36" spans="1:20" ht="13.5" customHeight="1" x14ac:dyDescent="0.2">
      <c r="A36" s="134">
        <v>30</v>
      </c>
      <c r="B36" s="135" t="s">
        <v>35</v>
      </c>
      <c r="C36" s="135">
        <v>112170</v>
      </c>
      <c r="D36" s="135">
        <v>57910.639999999992</v>
      </c>
      <c r="E36" s="135">
        <f>SCST_OS_22!C36+SCST_OS_22!E36</f>
        <v>42432</v>
      </c>
      <c r="F36" s="135">
        <f>SCST_OS_22!D36+SCST_OS_22!F36</f>
        <v>20256.7</v>
      </c>
      <c r="G36" s="135">
        <v>0</v>
      </c>
      <c r="H36" s="135">
        <v>0</v>
      </c>
      <c r="I36" s="135">
        <v>9470</v>
      </c>
      <c r="J36" s="135">
        <v>4363.2299999999996</v>
      </c>
      <c r="K36" s="135">
        <v>0</v>
      </c>
      <c r="L36" s="135">
        <v>0</v>
      </c>
      <c r="M36" s="135">
        <v>0</v>
      </c>
      <c r="N36" s="135">
        <v>0</v>
      </c>
      <c r="O36" s="135">
        <v>0</v>
      </c>
      <c r="P36" s="135">
        <v>0</v>
      </c>
      <c r="Q36" s="135">
        <f t="shared" si="0"/>
        <v>164072</v>
      </c>
      <c r="R36" s="135">
        <f t="shared" si="1"/>
        <v>82530.569999999992</v>
      </c>
      <c r="S36" s="136">
        <f>R36*100/'CD Ratio_3(i)'!F36</f>
        <v>55.709653255873619</v>
      </c>
    </row>
    <row r="37" spans="1:20" ht="13.5" customHeight="1" x14ac:dyDescent="0.2">
      <c r="A37" s="134">
        <v>31</v>
      </c>
      <c r="B37" s="135" t="s">
        <v>36</v>
      </c>
      <c r="C37" s="135">
        <v>363</v>
      </c>
      <c r="D37" s="135">
        <v>1185.0899999999999</v>
      </c>
      <c r="E37" s="135">
        <f>SCST_OS_22!C37+SCST_OS_22!E37</f>
        <v>4</v>
      </c>
      <c r="F37" s="135">
        <f>SCST_OS_22!D37+SCST_OS_22!F37</f>
        <v>3.49</v>
      </c>
      <c r="G37" s="135">
        <v>0</v>
      </c>
      <c r="H37" s="135">
        <v>0</v>
      </c>
      <c r="I37" s="135">
        <v>2</v>
      </c>
      <c r="J37" s="135">
        <v>12.35</v>
      </c>
      <c r="K37" s="135">
        <v>0</v>
      </c>
      <c r="L37" s="135">
        <v>0</v>
      </c>
      <c r="M37" s="135">
        <v>0</v>
      </c>
      <c r="N37" s="135">
        <v>0</v>
      </c>
      <c r="O37" s="135">
        <v>12</v>
      </c>
      <c r="P37" s="135">
        <v>17.080000000000002</v>
      </c>
      <c r="Q37" s="135">
        <f t="shared" si="0"/>
        <v>381</v>
      </c>
      <c r="R37" s="135">
        <f t="shared" si="1"/>
        <v>1218.0099999999998</v>
      </c>
      <c r="S37" s="136">
        <f>R37*100/'CD Ratio_3(i)'!F37</f>
        <v>4.3782976254580452</v>
      </c>
    </row>
    <row r="38" spans="1:20" ht="13.5" customHeight="1" x14ac:dyDescent="0.2">
      <c r="A38" s="134">
        <v>32</v>
      </c>
      <c r="B38" s="135" t="s">
        <v>38</v>
      </c>
      <c r="C38" s="135">
        <v>417</v>
      </c>
      <c r="D38" s="135">
        <v>883.03</v>
      </c>
      <c r="E38" s="135">
        <f>SCST_OS_22!C38+SCST_OS_22!E38</f>
        <v>36</v>
      </c>
      <c r="F38" s="135">
        <f>SCST_OS_22!D38+SCST_OS_22!F38</f>
        <v>91.65</v>
      </c>
      <c r="G38" s="135">
        <v>0</v>
      </c>
      <c r="H38" s="135">
        <v>0</v>
      </c>
      <c r="I38" s="135">
        <v>29</v>
      </c>
      <c r="J38" s="135">
        <v>147.69</v>
      </c>
      <c r="K38" s="135">
        <v>0</v>
      </c>
      <c r="L38" s="135">
        <v>0</v>
      </c>
      <c r="M38" s="135">
        <v>1</v>
      </c>
      <c r="N38" s="135">
        <v>0.04</v>
      </c>
      <c r="O38" s="135">
        <v>0</v>
      </c>
      <c r="P38" s="135">
        <v>0</v>
      </c>
      <c r="Q38" s="135">
        <f t="shared" ref="Q38:Q55" si="3">C38+E38+G38+I38+K38+O38+M38</f>
        <v>483</v>
      </c>
      <c r="R38" s="135">
        <f t="shared" ref="R38:R55" si="4">D38+F38+H38+J38+L38+P38+N38</f>
        <v>1122.4099999999999</v>
      </c>
      <c r="S38" s="136">
        <f>R38*100/'CD Ratio_3(i)'!F38</f>
        <v>14.304083968200967</v>
      </c>
    </row>
    <row r="39" spans="1:20" ht="13.5" customHeight="1" x14ac:dyDescent="0.2">
      <c r="A39" s="134">
        <v>33</v>
      </c>
      <c r="B39" s="135" t="s">
        <v>39</v>
      </c>
      <c r="C39" s="135">
        <v>85573</v>
      </c>
      <c r="D39" s="135">
        <v>58598</v>
      </c>
      <c r="E39" s="135">
        <f>SCST_OS_22!C39+SCST_OS_22!E39</f>
        <v>45613</v>
      </c>
      <c r="F39" s="135">
        <f>SCST_OS_22!D39+SCST_OS_22!F39</f>
        <v>28109.82</v>
      </c>
      <c r="G39" s="135">
        <v>0</v>
      </c>
      <c r="H39" s="135">
        <v>0</v>
      </c>
      <c r="I39" s="135">
        <v>975</v>
      </c>
      <c r="J39" s="135">
        <v>28389.880000000008</v>
      </c>
      <c r="K39" s="135">
        <v>0</v>
      </c>
      <c r="L39" s="135">
        <v>0</v>
      </c>
      <c r="M39" s="135">
        <v>0</v>
      </c>
      <c r="N39" s="135">
        <v>0</v>
      </c>
      <c r="O39" s="135">
        <v>0</v>
      </c>
      <c r="P39" s="135">
        <v>0</v>
      </c>
      <c r="Q39" s="135">
        <f t="shared" si="3"/>
        <v>132161</v>
      </c>
      <c r="R39" s="135">
        <f t="shared" si="4"/>
        <v>115097.70000000001</v>
      </c>
      <c r="S39" s="136">
        <f>R39*100/'CD Ratio_3(i)'!F39</f>
        <v>16.334099783589437</v>
      </c>
    </row>
    <row r="40" spans="1:20" s="231" customFormat="1" ht="13.5" customHeight="1" x14ac:dyDescent="0.2">
      <c r="A40" s="138"/>
      <c r="B40" s="141" t="s">
        <v>103</v>
      </c>
      <c r="C40" s="141">
        <f>SUM(C19:C39)</f>
        <v>1132060</v>
      </c>
      <c r="D40" s="141">
        <f t="shared" ref="D40:P40" si="5">SUM(D19:D39)</f>
        <v>1216633.0200000003</v>
      </c>
      <c r="E40" s="141">
        <f>SCST_OS_22!C40+SCST_OS_22!E40</f>
        <v>549738</v>
      </c>
      <c r="F40" s="141">
        <f>SCST_OS_22!D40+SCST_OS_22!F40</f>
        <v>450018.43000000011</v>
      </c>
      <c r="G40" s="141">
        <f t="shared" si="5"/>
        <v>5201</v>
      </c>
      <c r="H40" s="141">
        <f t="shared" si="5"/>
        <v>6706.6799999999985</v>
      </c>
      <c r="I40" s="141">
        <f>Minority_OS_20!O40</f>
        <v>224699</v>
      </c>
      <c r="J40" s="141">
        <f>Minority_OS_20!P40</f>
        <v>959957.58999999985</v>
      </c>
      <c r="K40" s="141">
        <f t="shared" si="5"/>
        <v>2</v>
      </c>
      <c r="L40" s="141">
        <f t="shared" si="5"/>
        <v>0.05</v>
      </c>
      <c r="M40" s="141">
        <f t="shared" si="5"/>
        <v>57</v>
      </c>
      <c r="N40" s="141">
        <f t="shared" si="5"/>
        <v>102.87</v>
      </c>
      <c r="O40" s="141">
        <f t="shared" si="5"/>
        <v>441179</v>
      </c>
      <c r="P40" s="141">
        <f t="shared" si="5"/>
        <v>366089.45</v>
      </c>
      <c r="Q40" s="141">
        <f t="shared" si="3"/>
        <v>2352936</v>
      </c>
      <c r="R40" s="141">
        <f t="shared" si="4"/>
        <v>2999508.0900000003</v>
      </c>
      <c r="S40" s="246">
        <f>R40*100/'CD Ratio_3(i)'!F40</f>
        <v>13.909564776030132</v>
      </c>
    </row>
    <row r="41" spans="1:20" s="231" customFormat="1" ht="13.5" customHeight="1" x14ac:dyDescent="0.2">
      <c r="A41" s="138"/>
      <c r="B41" s="141" t="s">
        <v>41</v>
      </c>
      <c r="C41" s="141">
        <f>C40+C18</f>
        <v>3100249</v>
      </c>
      <c r="D41" s="141">
        <f t="shared" ref="D41:P41" si="6">D40+D18</f>
        <v>5454337.8900000006</v>
      </c>
      <c r="E41" s="141">
        <f>SCST_OS_22!C41+SCST_OS_22!E41</f>
        <v>1391389</v>
      </c>
      <c r="F41" s="141">
        <f>SCST_OS_22!D41+SCST_OS_22!F41</f>
        <v>2785510.95</v>
      </c>
      <c r="G41" s="141">
        <f t="shared" si="6"/>
        <v>41615</v>
      </c>
      <c r="H41" s="141">
        <f t="shared" si="6"/>
        <v>115929.74999999999</v>
      </c>
      <c r="I41" s="141">
        <f>Minority_OS_20!O41</f>
        <v>489712</v>
      </c>
      <c r="J41" s="141">
        <f>Minority_OS_20!P41</f>
        <v>1999112.5299999998</v>
      </c>
      <c r="K41" s="141">
        <f t="shared" si="6"/>
        <v>51867</v>
      </c>
      <c r="L41" s="141">
        <f t="shared" si="6"/>
        <v>159.07000000000005</v>
      </c>
      <c r="M41" s="141">
        <f t="shared" si="6"/>
        <v>1822</v>
      </c>
      <c r="N41" s="141">
        <f t="shared" si="6"/>
        <v>1843.4999999999995</v>
      </c>
      <c r="O41" s="141">
        <f t="shared" si="6"/>
        <v>583888</v>
      </c>
      <c r="P41" s="141">
        <f t="shared" si="6"/>
        <v>649545.02</v>
      </c>
      <c r="Q41" s="141">
        <f t="shared" si="3"/>
        <v>5660542</v>
      </c>
      <c r="R41" s="141">
        <f t="shared" si="4"/>
        <v>11006438.710000001</v>
      </c>
      <c r="S41" s="246">
        <f>R41*100/'CD Ratio_3(i)'!F41</f>
        <v>19.044420061767955</v>
      </c>
    </row>
    <row r="42" spans="1:20" ht="13.5" customHeight="1" x14ac:dyDescent="0.2">
      <c r="A42" s="134">
        <v>34</v>
      </c>
      <c r="B42" s="135" t="s">
        <v>43</v>
      </c>
      <c r="C42" s="135">
        <v>566411</v>
      </c>
      <c r="D42" s="135">
        <v>648242.84999999974</v>
      </c>
      <c r="E42" s="135">
        <f>SCST_OS_22!C42+SCST_OS_22!E42</f>
        <v>245185</v>
      </c>
      <c r="F42" s="135">
        <f>SCST_OS_22!D42+SCST_OS_22!F42</f>
        <v>283712.53999999986</v>
      </c>
      <c r="G42" s="135">
        <v>116987</v>
      </c>
      <c r="H42" s="135">
        <v>269118.51</v>
      </c>
      <c r="I42" s="135">
        <v>37990</v>
      </c>
      <c r="J42" s="135">
        <v>57130.900000000023</v>
      </c>
      <c r="K42" s="318">
        <v>11549</v>
      </c>
      <c r="L42" s="318">
        <v>14.659999999999995</v>
      </c>
      <c r="M42" s="318">
        <v>0</v>
      </c>
      <c r="N42" s="318">
        <v>0</v>
      </c>
      <c r="O42" s="318">
        <v>0</v>
      </c>
      <c r="P42" s="316">
        <v>0</v>
      </c>
      <c r="Q42" s="135">
        <f t="shared" si="3"/>
        <v>978122</v>
      </c>
      <c r="R42" s="135">
        <f t="shared" si="4"/>
        <v>1258219.4599999997</v>
      </c>
      <c r="S42" s="136">
        <f>R42*100/'CD Ratio_3(i)'!F42</f>
        <v>51.05491074829078</v>
      </c>
    </row>
    <row r="43" spans="1:20" s="231" customFormat="1" ht="13.5" customHeight="1" x14ac:dyDescent="0.2">
      <c r="A43" s="138"/>
      <c r="B43" s="141" t="s">
        <v>44</v>
      </c>
      <c r="C43" s="141">
        <f>C42</f>
        <v>566411</v>
      </c>
      <c r="D43" s="141">
        <f t="shared" ref="D43:P43" si="7">D42</f>
        <v>648242.84999999974</v>
      </c>
      <c r="E43" s="141">
        <f>SCST_OS_22!C43+SCST_OS_22!E43</f>
        <v>245185</v>
      </c>
      <c r="F43" s="135">
        <f>SCST_OS_22!D43+SCST_OS_22!F43</f>
        <v>283712.53999999986</v>
      </c>
      <c r="G43" s="141">
        <f t="shared" si="7"/>
        <v>116987</v>
      </c>
      <c r="H43" s="141">
        <f t="shared" si="7"/>
        <v>269118.51</v>
      </c>
      <c r="I43" s="141">
        <f t="shared" si="7"/>
        <v>37990</v>
      </c>
      <c r="J43" s="141">
        <f t="shared" si="7"/>
        <v>57130.900000000023</v>
      </c>
      <c r="K43" s="141">
        <f t="shared" si="7"/>
        <v>11549</v>
      </c>
      <c r="L43" s="141">
        <f t="shared" si="7"/>
        <v>14.659999999999995</v>
      </c>
      <c r="M43" s="141">
        <f t="shared" si="7"/>
        <v>0</v>
      </c>
      <c r="N43" s="141">
        <f t="shared" si="7"/>
        <v>0</v>
      </c>
      <c r="O43" s="141">
        <f t="shared" si="7"/>
        <v>0</v>
      </c>
      <c r="P43" s="141">
        <f t="shared" si="7"/>
        <v>0</v>
      </c>
      <c r="Q43" s="135">
        <f t="shared" si="3"/>
        <v>978122</v>
      </c>
      <c r="R43" s="135">
        <f t="shared" si="4"/>
        <v>1258219.4599999997</v>
      </c>
      <c r="S43" s="246">
        <f>R43*100/'CD Ratio_3(i)'!F43</f>
        <v>51.05491074829078</v>
      </c>
    </row>
    <row r="44" spans="1:20" ht="13.5" customHeight="1" x14ac:dyDescent="0.2">
      <c r="A44" s="134">
        <v>35</v>
      </c>
      <c r="B44" s="135" t="s">
        <v>45</v>
      </c>
      <c r="C44" s="135">
        <v>1805292</v>
      </c>
      <c r="D44" s="135">
        <v>1482532.5790000001</v>
      </c>
      <c r="E44" s="135">
        <f>SCST_OS_22!C44+SCST_OS_22!E44</f>
        <v>2821521</v>
      </c>
      <c r="F44" s="135">
        <f>SCST_OS_22!D44+SCST_OS_22!F44</f>
        <v>258135.05999999994</v>
      </c>
      <c r="G44" s="135">
        <v>637</v>
      </c>
      <c r="H44" s="135">
        <v>565.41</v>
      </c>
      <c r="I44" s="135">
        <v>210787</v>
      </c>
      <c r="J44" s="135">
        <v>26583.620000000006</v>
      </c>
      <c r="K44" s="318">
        <v>0</v>
      </c>
      <c r="L44" s="318">
        <v>0</v>
      </c>
      <c r="M44" s="318">
        <v>0</v>
      </c>
      <c r="N44" s="318">
        <v>0</v>
      </c>
      <c r="O44" s="318">
        <v>104</v>
      </c>
      <c r="P44" s="316">
        <v>350.87</v>
      </c>
      <c r="Q44" s="135">
        <f t="shared" si="3"/>
        <v>4838341</v>
      </c>
      <c r="R44" s="135">
        <f t="shared" si="4"/>
        <v>1768167.5390000001</v>
      </c>
      <c r="S44" s="136">
        <f>R44*100/'CD Ratio_3(i)'!F44</f>
        <v>36.810589665488074</v>
      </c>
      <c r="T44" s="338"/>
    </row>
    <row r="45" spans="1:20" s="231" customFormat="1" ht="13.5" customHeight="1" x14ac:dyDescent="0.2">
      <c r="A45" s="138"/>
      <c r="B45" s="141" t="s">
        <v>46</v>
      </c>
      <c r="C45" s="141">
        <f t="shared" ref="C45:P45" si="8">C44</f>
        <v>1805292</v>
      </c>
      <c r="D45" s="141">
        <f t="shared" si="8"/>
        <v>1482532.5790000001</v>
      </c>
      <c r="E45" s="141">
        <f>SCST_OS_22!C45+SCST_OS_22!E45</f>
        <v>2821521</v>
      </c>
      <c r="F45" s="141">
        <f>SCST_OS_22!D45+SCST_OS_22!F45</f>
        <v>258135.05999999994</v>
      </c>
      <c r="G45" s="141">
        <f t="shared" si="8"/>
        <v>637</v>
      </c>
      <c r="H45" s="141">
        <f t="shared" si="8"/>
        <v>565.41</v>
      </c>
      <c r="I45" s="141">
        <f>Minority_OS_20!O45</f>
        <v>210787</v>
      </c>
      <c r="J45" s="141">
        <f>Minority_OS_20!P45</f>
        <v>26583.62000000001</v>
      </c>
      <c r="K45" s="141">
        <f t="shared" si="8"/>
        <v>0</v>
      </c>
      <c r="L45" s="141">
        <f t="shared" si="8"/>
        <v>0</v>
      </c>
      <c r="M45" s="141">
        <f t="shared" si="8"/>
        <v>0</v>
      </c>
      <c r="N45" s="141">
        <f t="shared" si="8"/>
        <v>0</v>
      </c>
      <c r="O45" s="141">
        <f t="shared" si="8"/>
        <v>104</v>
      </c>
      <c r="P45" s="141">
        <f t="shared" si="8"/>
        <v>350.87</v>
      </c>
      <c r="Q45" s="141">
        <f t="shared" si="3"/>
        <v>4838341</v>
      </c>
      <c r="R45" s="141">
        <f t="shared" si="4"/>
        <v>1768167.5390000001</v>
      </c>
      <c r="S45" s="246">
        <f>R45*100/'CD Ratio_3(i)'!F45</f>
        <v>36.810589665488074</v>
      </c>
    </row>
    <row r="46" spans="1:20" ht="13.5" customHeight="1" x14ac:dyDescent="0.2">
      <c r="A46" s="134">
        <v>36</v>
      </c>
      <c r="B46" s="135" t="s">
        <v>47</v>
      </c>
      <c r="C46" s="135">
        <v>205235</v>
      </c>
      <c r="D46" s="135">
        <v>152853.36999999991</v>
      </c>
      <c r="E46" s="135">
        <f>SCST_OS_22!C46+SCST_OS_22!E46</f>
        <v>137696</v>
      </c>
      <c r="F46" s="135">
        <f>SCST_OS_22!D46+SCST_OS_22!F46</f>
        <v>71985.939999999973</v>
      </c>
      <c r="G46" s="135">
        <v>0</v>
      </c>
      <c r="H46" s="135">
        <v>0</v>
      </c>
      <c r="I46" s="135">
        <v>14565</v>
      </c>
      <c r="J46" s="135">
        <v>102374.15</v>
      </c>
      <c r="K46" s="318">
        <v>0</v>
      </c>
      <c r="L46" s="318">
        <v>0</v>
      </c>
      <c r="M46" s="318">
        <v>0</v>
      </c>
      <c r="N46" s="318">
        <v>0</v>
      </c>
      <c r="O46" s="318">
        <v>0</v>
      </c>
      <c r="P46" s="316">
        <v>0</v>
      </c>
      <c r="Q46" s="135">
        <f t="shared" si="3"/>
        <v>357496</v>
      </c>
      <c r="R46" s="135">
        <f t="shared" si="4"/>
        <v>327213.45999999985</v>
      </c>
      <c r="S46" s="136">
        <f>R46*100/'CD Ratio_3(i)'!F46</f>
        <v>19.363986094839081</v>
      </c>
    </row>
    <row r="47" spans="1:20" ht="13.5" customHeight="1" x14ac:dyDescent="0.2">
      <c r="A47" s="134">
        <v>37</v>
      </c>
      <c r="B47" s="135" t="s">
        <v>48</v>
      </c>
      <c r="C47" s="135">
        <v>6457</v>
      </c>
      <c r="D47" s="135">
        <v>2079.1600000000003</v>
      </c>
      <c r="E47" s="135">
        <f>SCST_OS_22!C47+SCST_OS_22!E47</f>
        <v>5429</v>
      </c>
      <c r="F47" s="135">
        <f>SCST_OS_22!D47+SCST_OS_22!F47</f>
        <v>3043.13</v>
      </c>
      <c r="G47" s="135">
        <v>0</v>
      </c>
      <c r="H47" s="135">
        <v>0</v>
      </c>
      <c r="I47" s="135">
        <v>1707</v>
      </c>
      <c r="J47" s="135">
        <v>933.91</v>
      </c>
      <c r="K47" s="317">
        <v>0</v>
      </c>
      <c r="L47" s="317">
        <v>0</v>
      </c>
      <c r="M47" s="317">
        <v>0</v>
      </c>
      <c r="N47" s="317">
        <v>0</v>
      </c>
      <c r="O47" s="317">
        <v>0</v>
      </c>
      <c r="P47" s="135">
        <v>0</v>
      </c>
      <c r="Q47" s="135">
        <f t="shared" si="3"/>
        <v>13593</v>
      </c>
      <c r="R47" s="135">
        <f t="shared" si="4"/>
        <v>6056.2000000000007</v>
      </c>
      <c r="S47" s="136">
        <f>R47*100/'CD Ratio_3(i)'!F47</f>
        <v>4.5053486229420763</v>
      </c>
    </row>
    <row r="48" spans="1:20" ht="13.5" customHeight="1" x14ac:dyDescent="0.2">
      <c r="A48" s="134">
        <v>38</v>
      </c>
      <c r="B48" s="135" t="s">
        <v>49</v>
      </c>
      <c r="C48" s="135">
        <v>125254</v>
      </c>
      <c r="D48" s="135">
        <v>46631.489999999976</v>
      </c>
      <c r="E48" s="135">
        <f>SCST_OS_22!C48+SCST_OS_22!E48</f>
        <v>64548</v>
      </c>
      <c r="F48" s="135">
        <f>SCST_OS_22!D48+SCST_OS_22!F48</f>
        <v>20231.21</v>
      </c>
      <c r="G48" s="135">
        <v>0</v>
      </c>
      <c r="H48" s="135">
        <v>0</v>
      </c>
      <c r="I48" s="135">
        <v>10263</v>
      </c>
      <c r="J48" s="135">
        <v>6963.1899999999987</v>
      </c>
      <c r="K48" s="135">
        <v>0</v>
      </c>
      <c r="L48" s="135">
        <v>0</v>
      </c>
      <c r="M48" s="135">
        <v>0</v>
      </c>
      <c r="N48" s="135">
        <v>0</v>
      </c>
      <c r="O48" s="135">
        <v>1605</v>
      </c>
      <c r="P48" s="135">
        <v>257.44</v>
      </c>
      <c r="Q48" s="135">
        <f t="shared" si="3"/>
        <v>201670</v>
      </c>
      <c r="R48" s="135">
        <f t="shared" si="4"/>
        <v>74083.329999999987</v>
      </c>
      <c r="S48" s="136">
        <f>R48*100/'CD Ratio_3(i)'!F48</f>
        <v>58.121420923273128</v>
      </c>
    </row>
    <row r="49" spans="1:19" ht="13.5" customHeight="1" x14ac:dyDescent="0.2">
      <c r="A49" s="134">
        <v>39</v>
      </c>
      <c r="B49" s="135" t="s">
        <v>51</v>
      </c>
      <c r="C49" s="135">
        <v>125021</v>
      </c>
      <c r="D49" s="135">
        <v>41605.01</v>
      </c>
      <c r="E49" s="135">
        <f>SCST_OS_22!C49+SCST_OS_22!E49</f>
        <v>144095</v>
      </c>
      <c r="F49" s="135">
        <f>SCST_OS_22!D49+SCST_OS_22!F49</f>
        <v>66766.689999999988</v>
      </c>
      <c r="G49" s="135">
        <v>0</v>
      </c>
      <c r="H49" s="135">
        <v>0</v>
      </c>
      <c r="I49" s="135">
        <v>18633</v>
      </c>
      <c r="J49" s="135">
        <v>19551.88</v>
      </c>
      <c r="K49" s="135">
        <v>0</v>
      </c>
      <c r="L49" s="135">
        <v>0</v>
      </c>
      <c r="M49" s="135">
        <v>0</v>
      </c>
      <c r="N49" s="135">
        <v>0</v>
      </c>
      <c r="O49" s="135">
        <v>32750</v>
      </c>
      <c r="P49" s="135">
        <v>13075.629999999996</v>
      </c>
      <c r="Q49" s="135">
        <f t="shared" si="3"/>
        <v>320499</v>
      </c>
      <c r="R49" s="135">
        <f t="shared" si="4"/>
        <v>140999.21</v>
      </c>
      <c r="S49" s="136">
        <f>R49*100/'CD Ratio_3(i)'!F49</f>
        <v>50.049737649164143</v>
      </c>
    </row>
    <row r="50" spans="1:19" ht="13.5" customHeight="1" x14ac:dyDescent="0.2">
      <c r="A50" s="134">
        <v>40</v>
      </c>
      <c r="B50" s="140" t="s">
        <v>1007</v>
      </c>
      <c r="C50" s="135">
        <v>47659</v>
      </c>
      <c r="D50" s="135">
        <v>19808.02</v>
      </c>
      <c r="E50" s="135">
        <f>SCST_OS_22!C50+SCST_OS_22!E50</f>
        <v>819</v>
      </c>
      <c r="F50" s="135">
        <f>SCST_OS_22!D50+SCST_OS_22!F50</f>
        <v>2310.4899999999998</v>
      </c>
      <c r="G50" s="135">
        <v>101</v>
      </c>
      <c r="H50" s="135">
        <v>46.11</v>
      </c>
      <c r="I50" s="135">
        <v>1219</v>
      </c>
      <c r="J50" s="135">
        <v>2569.29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f t="shared" si="3"/>
        <v>49798</v>
      </c>
      <c r="R50" s="135">
        <f t="shared" si="4"/>
        <v>24733.910000000003</v>
      </c>
      <c r="S50" s="136">
        <f>R50*100/'CD Ratio_3(i)'!F50</f>
        <v>48.01906558371315</v>
      </c>
    </row>
    <row r="51" spans="1:19" ht="13.5" customHeight="1" x14ac:dyDescent="0.2">
      <c r="A51" s="134">
        <v>41</v>
      </c>
      <c r="B51" s="135" t="s">
        <v>52</v>
      </c>
      <c r="C51" s="135">
        <v>74787</v>
      </c>
      <c r="D51" s="135">
        <v>29253.39</v>
      </c>
      <c r="E51" s="135">
        <f>SCST_OS_22!C51+SCST_OS_22!E51</f>
        <v>45028</v>
      </c>
      <c r="F51" s="135">
        <f>SCST_OS_22!D51+SCST_OS_22!F51</f>
        <v>18896.640000000003</v>
      </c>
      <c r="G51" s="135">
        <v>0</v>
      </c>
      <c r="H51" s="135">
        <v>0</v>
      </c>
      <c r="I51" s="135">
        <v>15263</v>
      </c>
      <c r="J51" s="135">
        <v>6016.6900000000014</v>
      </c>
      <c r="K51" s="135">
        <v>0</v>
      </c>
      <c r="L51" s="135">
        <v>0</v>
      </c>
      <c r="M51" s="135">
        <v>0</v>
      </c>
      <c r="N51" s="135">
        <v>0</v>
      </c>
      <c r="O51" s="135">
        <v>2322</v>
      </c>
      <c r="P51" s="135">
        <v>2300.8300000000004</v>
      </c>
      <c r="Q51" s="135">
        <f t="shared" si="3"/>
        <v>137400</v>
      </c>
      <c r="R51" s="135">
        <f t="shared" si="4"/>
        <v>56467.55</v>
      </c>
      <c r="S51" s="136">
        <f>R51*100/'CD Ratio_3(i)'!F51</f>
        <v>65.899886412002203</v>
      </c>
    </row>
    <row r="52" spans="1:19" ht="13.5" customHeight="1" x14ac:dyDescent="0.2">
      <c r="A52" s="134">
        <v>42</v>
      </c>
      <c r="B52" s="135" t="s">
        <v>53</v>
      </c>
      <c r="C52" s="135">
        <v>25013</v>
      </c>
      <c r="D52" s="135">
        <v>11297.54</v>
      </c>
      <c r="E52" s="135">
        <f>SCST_OS_22!C52+SCST_OS_22!E52</f>
        <v>38080</v>
      </c>
      <c r="F52" s="135">
        <f>SCST_OS_22!D52+SCST_OS_22!F52</f>
        <v>22368.21</v>
      </c>
      <c r="G52" s="135">
        <v>0</v>
      </c>
      <c r="H52" s="135">
        <v>0</v>
      </c>
      <c r="I52" s="135">
        <v>6830</v>
      </c>
      <c r="J52" s="135">
        <v>3309.29</v>
      </c>
      <c r="K52" s="135">
        <v>0</v>
      </c>
      <c r="L52" s="135">
        <v>0</v>
      </c>
      <c r="M52" s="135">
        <v>0</v>
      </c>
      <c r="N52" s="135">
        <v>0</v>
      </c>
      <c r="O52" s="135">
        <v>0</v>
      </c>
      <c r="P52" s="135">
        <v>0</v>
      </c>
      <c r="Q52" s="135">
        <f t="shared" si="3"/>
        <v>69923</v>
      </c>
      <c r="R52" s="135">
        <f t="shared" si="4"/>
        <v>36975.040000000001</v>
      </c>
      <c r="S52" s="136">
        <f>R52*100/'CD Ratio_3(i)'!F52</f>
        <v>43.018187686142902</v>
      </c>
    </row>
    <row r="53" spans="1:19" ht="13.5" customHeight="1" x14ac:dyDescent="0.2">
      <c r="A53" s="134">
        <v>43</v>
      </c>
      <c r="B53" s="135" t="s">
        <v>54</v>
      </c>
      <c r="C53" s="135">
        <v>33767</v>
      </c>
      <c r="D53" s="135">
        <v>12183.730000000001</v>
      </c>
      <c r="E53" s="135">
        <f>SCST_OS_22!C53+SCST_OS_22!E53</f>
        <v>25838</v>
      </c>
      <c r="F53" s="135">
        <f>SCST_OS_22!D53+SCST_OS_22!F53</f>
        <v>10719.319999999998</v>
      </c>
      <c r="G53" s="135">
        <v>0</v>
      </c>
      <c r="H53" s="135">
        <v>0</v>
      </c>
      <c r="I53" s="135">
        <v>2812</v>
      </c>
      <c r="J53" s="135">
        <v>2807.0799999999995</v>
      </c>
      <c r="K53" s="135">
        <v>0</v>
      </c>
      <c r="L53" s="135">
        <v>0</v>
      </c>
      <c r="M53" s="135">
        <v>0</v>
      </c>
      <c r="N53" s="135">
        <v>0</v>
      </c>
      <c r="O53" s="135">
        <v>0</v>
      </c>
      <c r="P53" s="135">
        <v>0</v>
      </c>
      <c r="Q53" s="135">
        <f t="shared" si="3"/>
        <v>62417</v>
      </c>
      <c r="R53" s="135">
        <f t="shared" si="4"/>
        <v>25710.129999999997</v>
      </c>
      <c r="S53" s="136">
        <f>R53*100/'CD Ratio_3(i)'!F53</f>
        <v>55.120014595688914</v>
      </c>
    </row>
    <row r="54" spans="1:19" s="231" customFormat="1" ht="13.5" customHeight="1" x14ac:dyDescent="0.2">
      <c r="A54" s="138"/>
      <c r="B54" s="141" t="s">
        <v>55</v>
      </c>
      <c r="C54" s="141">
        <f>SUM(C46:C53)</f>
        <v>643193</v>
      </c>
      <c r="D54" s="141">
        <f t="shared" ref="D54:P54" si="9">SUM(D46:D53)</f>
        <v>315711.7099999999</v>
      </c>
      <c r="E54" s="141">
        <f>SCST_OS_22!C54+SCST_OS_22!E54</f>
        <v>461533</v>
      </c>
      <c r="F54" s="141">
        <f>SCST_OS_22!D54+SCST_OS_22!F54</f>
        <v>216321.62999999995</v>
      </c>
      <c r="G54" s="141">
        <f t="shared" si="9"/>
        <v>101</v>
      </c>
      <c r="H54" s="141">
        <f t="shared" si="9"/>
        <v>46.11</v>
      </c>
      <c r="I54" s="141">
        <f>Minority_OS_20!O54</f>
        <v>71292</v>
      </c>
      <c r="J54" s="141">
        <f>Minority_OS_20!P54</f>
        <v>144525.50000000003</v>
      </c>
      <c r="K54" s="141">
        <f t="shared" si="9"/>
        <v>0</v>
      </c>
      <c r="L54" s="141">
        <f t="shared" si="9"/>
        <v>0</v>
      </c>
      <c r="M54" s="141">
        <f t="shared" si="9"/>
        <v>0</v>
      </c>
      <c r="N54" s="141">
        <f t="shared" si="9"/>
        <v>0</v>
      </c>
      <c r="O54" s="141">
        <f t="shared" si="9"/>
        <v>36677</v>
      </c>
      <c r="P54" s="141">
        <f t="shared" si="9"/>
        <v>15633.899999999996</v>
      </c>
      <c r="Q54" s="141">
        <f t="shared" si="3"/>
        <v>1212796</v>
      </c>
      <c r="R54" s="141">
        <f t="shared" si="4"/>
        <v>692238.84999999986</v>
      </c>
      <c r="S54" s="246">
        <f>R54*100/'CD Ratio_3(i)'!F54</f>
        <v>27.654164081291917</v>
      </c>
    </row>
    <row r="55" spans="1:19" s="231" customFormat="1" ht="13.5" customHeight="1" x14ac:dyDescent="0.2">
      <c r="A55" s="141"/>
      <c r="B55" s="141" t="s">
        <v>5</v>
      </c>
      <c r="C55" s="141">
        <f>C54+C45+C43+C41</f>
        <v>6115145</v>
      </c>
      <c r="D55" s="141">
        <f t="shared" ref="D55:P55" si="10">D54+D45+D43+D41</f>
        <v>7900825.029000001</v>
      </c>
      <c r="E55" s="141">
        <f t="shared" si="10"/>
        <v>4919628</v>
      </c>
      <c r="F55" s="141">
        <f t="shared" si="10"/>
        <v>3543680.1799999997</v>
      </c>
      <c r="G55" s="141">
        <f t="shared" si="10"/>
        <v>159340</v>
      </c>
      <c r="H55" s="141">
        <f t="shared" si="10"/>
        <v>385659.78</v>
      </c>
      <c r="I55" s="141">
        <f t="shared" si="10"/>
        <v>809781</v>
      </c>
      <c r="J55" s="141">
        <f t="shared" si="10"/>
        <v>2227352.5499999998</v>
      </c>
      <c r="K55" s="141">
        <f t="shared" si="10"/>
        <v>63416</v>
      </c>
      <c r="L55" s="141">
        <f t="shared" si="10"/>
        <v>173.73000000000005</v>
      </c>
      <c r="M55" s="141">
        <f t="shared" si="10"/>
        <v>1822</v>
      </c>
      <c r="N55" s="141">
        <f t="shared" si="10"/>
        <v>1843.4999999999995</v>
      </c>
      <c r="O55" s="141">
        <f t="shared" si="10"/>
        <v>620669</v>
      </c>
      <c r="P55" s="141">
        <f t="shared" si="10"/>
        <v>665529.79</v>
      </c>
      <c r="Q55" s="141">
        <f t="shared" si="3"/>
        <v>12689801</v>
      </c>
      <c r="R55" s="141">
        <f t="shared" si="4"/>
        <v>14725064.559</v>
      </c>
      <c r="S55" s="246">
        <f>R55*100/'CD Ratio_3(i)'!F57</f>
        <v>21.794061386892622</v>
      </c>
    </row>
    <row r="56" spans="1:19" ht="13.5" customHeight="1" x14ac:dyDescent="0.2">
      <c r="A56" s="91"/>
      <c r="B56" s="91"/>
      <c r="C56" s="119"/>
      <c r="D56" s="119"/>
      <c r="E56" s="119"/>
      <c r="F56" s="119"/>
      <c r="G56" s="119"/>
      <c r="H56" s="119"/>
      <c r="I56" s="119" t="s">
        <v>1081</v>
      </c>
      <c r="J56" s="119"/>
      <c r="K56" s="119"/>
      <c r="L56" s="119"/>
      <c r="M56" s="119"/>
      <c r="N56" s="119"/>
      <c r="O56" s="119"/>
      <c r="P56" s="119"/>
      <c r="Q56" s="119"/>
      <c r="R56" s="119"/>
      <c r="S56" s="307"/>
    </row>
    <row r="57" spans="1:19" ht="13.5" customHeight="1" x14ac:dyDescent="0.2">
      <c r="A57" s="91"/>
      <c r="B57" s="91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7"/>
    </row>
    <row r="58" spans="1:19" ht="13.5" customHeight="1" x14ac:dyDescent="0.2">
      <c r="A58" s="91"/>
      <c r="B58" s="91"/>
      <c r="C58" s="120"/>
      <c r="D58" s="120"/>
      <c r="E58" s="120"/>
      <c r="F58" s="120"/>
      <c r="G58" s="120"/>
      <c r="H58" s="127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7"/>
    </row>
    <row r="59" spans="1:19" ht="13.5" customHeight="1" x14ac:dyDescent="0.2">
      <c r="A59" s="91"/>
      <c r="B59" s="91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7"/>
    </row>
    <row r="60" spans="1:19" ht="13.5" customHeight="1" x14ac:dyDescent="0.2">
      <c r="A60" s="91"/>
      <c r="B60" s="91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7"/>
    </row>
    <row r="61" spans="1:19" ht="13.5" customHeight="1" x14ac:dyDescent="0.2">
      <c r="A61" s="91"/>
      <c r="B61" s="91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7"/>
    </row>
    <row r="62" spans="1:19" ht="13.5" customHeight="1" x14ac:dyDescent="0.2">
      <c r="A62" s="91"/>
      <c r="B62" s="91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7"/>
    </row>
    <row r="63" spans="1:19" ht="13.5" customHeight="1" x14ac:dyDescent="0.2">
      <c r="A63" s="91"/>
      <c r="B63" s="91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7"/>
    </row>
    <row r="64" spans="1:19" ht="13.5" customHeight="1" x14ac:dyDescent="0.2">
      <c r="A64" s="91"/>
      <c r="B64" s="91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7"/>
    </row>
    <row r="65" spans="1:19" ht="13.5" customHeight="1" x14ac:dyDescent="0.2">
      <c r="A65" s="91"/>
      <c r="B65" s="91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7"/>
    </row>
    <row r="66" spans="1:19" ht="13.5" customHeight="1" x14ac:dyDescent="0.2">
      <c r="A66" s="91"/>
      <c r="B66" s="91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7"/>
    </row>
    <row r="67" spans="1:19" ht="13.5" customHeight="1" x14ac:dyDescent="0.2">
      <c r="A67" s="91"/>
      <c r="B67" s="91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7"/>
    </row>
    <row r="68" spans="1:19" ht="13.5" customHeight="1" x14ac:dyDescent="0.2">
      <c r="A68" s="91"/>
      <c r="B68" s="91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7"/>
    </row>
    <row r="69" spans="1:19" ht="13.5" customHeight="1" x14ac:dyDescent="0.2">
      <c r="A69" s="91"/>
      <c r="B69" s="91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7"/>
    </row>
    <row r="70" spans="1:19" ht="13.5" customHeight="1" x14ac:dyDescent="0.2">
      <c r="A70" s="91"/>
      <c r="B70" s="91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7"/>
    </row>
    <row r="71" spans="1:19" ht="13.5" customHeight="1" x14ac:dyDescent="0.2">
      <c r="A71" s="91"/>
      <c r="B71" s="91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7"/>
    </row>
    <row r="72" spans="1:19" ht="13.5" customHeight="1" x14ac:dyDescent="0.2">
      <c r="A72" s="91"/>
      <c r="B72" s="91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7"/>
    </row>
    <row r="73" spans="1:19" ht="13.5" customHeight="1" x14ac:dyDescent="0.2">
      <c r="A73" s="91"/>
      <c r="B73" s="91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7"/>
    </row>
    <row r="74" spans="1:19" ht="13.5" customHeight="1" x14ac:dyDescent="0.2">
      <c r="A74" s="91"/>
      <c r="B74" s="91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7"/>
    </row>
    <row r="75" spans="1:19" ht="13.5" customHeight="1" x14ac:dyDescent="0.2">
      <c r="A75" s="91"/>
      <c r="B75" s="91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7"/>
    </row>
    <row r="76" spans="1:19" ht="13.5" customHeight="1" x14ac:dyDescent="0.2">
      <c r="A76" s="91"/>
      <c r="B76" s="91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7"/>
    </row>
    <row r="77" spans="1:19" ht="13.5" customHeight="1" x14ac:dyDescent="0.2">
      <c r="A77" s="91"/>
      <c r="B77" s="91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7"/>
    </row>
    <row r="78" spans="1:19" ht="13.5" customHeight="1" x14ac:dyDescent="0.2">
      <c r="A78" s="91"/>
      <c r="B78" s="91"/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7"/>
    </row>
    <row r="79" spans="1:19" ht="13.5" customHeight="1" x14ac:dyDescent="0.2">
      <c r="A79" s="91"/>
      <c r="B79" s="91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7"/>
    </row>
    <row r="80" spans="1:19" ht="13.5" customHeight="1" x14ac:dyDescent="0.2">
      <c r="A80" s="91"/>
      <c r="B80" s="91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7"/>
    </row>
    <row r="81" spans="1:19" ht="13.5" customHeight="1" x14ac:dyDescent="0.2">
      <c r="A81" s="91"/>
      <c r="B81" s="91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7"/>
    </row>
    <row r="82" spans="1:19" ht="13.5" customHeight="1" x14ac:dyDescent="0.2">
      <c r="A82" s="91"/>
      <c r="B82" s="91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7"/>
    </row>
    <row r="83" spans="1:19" ht="13.5" customHeight="1" x14ac:dyDescent="0.2">
      <c r="A83" s="91"/>
      <c r="B83" s="91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7"/>
    </row>
    <row r="84" spans="1:19" ht="13.5" customHeight="1" x14ac:dyDescent="0.2">
      <c r="A84" s="91"/>
      <c r="B84" s="91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7"/>
    </row>
    <row r="85" spans="1:19" ht="13.5" customHeight="1" x14ac:dyDescent="0.2">
      <c r="A85" s="91"/>
      <c r="B85" s="91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7"/>
    </row>
    <row r="86" spans="1:19" ht="13.5" customHeight="1" x14ac:dyDescent="0.2">
      <c r="A86" s="91"/>
      <c r="B86" s="91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7"/>
    </row>
    <row r="87" spans="1:19" ht="13.5" customHeight="1" x14ac:dyDescent="0.2">
      <c r="A87" s="91"/>
      <c r="B87" s="91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7"/>
    </row>
    <row r="88" spans="1:19" ht="13.5" customHeight="1" x14ac:dyDescent="0.2">
      <c r="A88" s="91"/>
      <c r="B88" s="91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7"/>
    </row>
    <row r="89" spans="1:19" ht="13.5" customHeight="1" x14ac:dyDescent="0.2">
      <c r="A89" s="91"/>
      <c r="B89" s="91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7"/>
    </row>
    <row r="90" spans="1:19" ht="13.5" customHeight="1" x14ac:dyDescent="0.2">
      <c r="A90" s="91"/>
      <c r="B90" s="91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7"/>
    </row>
    <row r="91" spans="1:19" ht="13.5" customHeight="1" x14ac:dyDescent="0.2">
      <c r="A91" s="91"/>
      <c r="B91" s="91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7"/>
    </row>
  </sheetData>
  <mergeCells count="12">
    <mergeCell ref="A1:S1"/>
    <mergeCell ref="A3:A5"/>
    <mergeCell ref="B3:B5"/>
    <mergeCell ref="C4:D4"/>
    <mergeCell ref="E4:F4"/>
    <mergeCell ref="O4:P4"/>
    <mergeCell ref="Q4:R4"/>
    <mergeCell ref="G4:H4"/>
    <mergeCell ref="I4:J4"/>
    <mergeCell ref="K4:L4"/>
    <mergeCell ref="M4:N4"/>
    <mergeCell ref="C3:S3"/>
  </mergeCells>
  <printOptions horizontalCentered="1"/>
  <pageMargins left="0" right="0" top="0" bottom="0" header="0" footer="0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N87"/>
  <sheetViews>
    <sheetView view="pageBreakPreview" zoomScaleNormal="100" zoomScaleSheetLayoutView="100" workbookViewId="0">
      <pane xSplit="2" ySplit="5" topLeftCell="C48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ColWidth="14.28515625" defaultRowHeight="15" customHeight="1" x14ac:dyDescent="0.2"/>
  <cols>
    <col min="1" max="1" width="4.42578125" style="426" customWidth="1"/>
    <col min="2" max="2" width="23.140625" style="426" customWidth="1"/>
    <col min="3" max="3" width="7.42578125" style="426" customWidth="1"/>
    <col min="4" max="4" width="7.140625" style="426" customWidth="1"/>
    <col min="5" max="5" width="7.42578125" style="426" customWidth="1"/>
    <col min="6" max="6" width="8" style="426" customWidth="1"/>
    <col min="7" max="7" width="7.85546875" style="426" customWidth="1"/>
    <col min="8" max="8" width="9" style="426" customWidth="1"/>
    <col min="9" max="10" width="8.5703125" style="426" customWidth="1"/>
    <col min="11" max="11" width="12.5703125" style="426" customWidth="1"/>
    <col min="12" max="12" width="9.85546875" style="426" customWidth="1"/>
    <col min="13" max="13" width="12.7109375" style="426" customWidth="1"/>
    <col min="14" max="14" width="13.85546875" style="426" customWidth="1"/>
    <col min="15" max="16384" width="14.28515625" style="426"/>
  </cols>
  <sheetData>
    <row r="1" spans="1:14" ht="13.5" customHeight="1" x14ac:dyDescent="0.2">
      <c r="A1" s="511" t="s">
        <v>1060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</row>
    <row r="2" spans="1:14" ht="13.5" customHeight="1" x14ac:dyDescent="0.2">
      <c r="A2" s="513" t="s">
        <v>0</v>
      </c>
      <c r="B2" s="513" t="s">
        <v>76</v>
      </c>
      <c r="C2" s="494" t="s">
        <v>964</v>
      </c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7"/>
    </row>
    <row r="3" spans="1:14" ht="13.5" customHeight="1" x14ac:dyDescent="0.2">
      <c r="A3" s="514"/>
      <c r="B3" s="514"/>
      <c r="C3" s="507" t="s">
        <v>113</v>
      </c>
      <c r="D3" s="508"/>
      <c r="E3" s="507" t="s">
        <v>97</v>
      </c>
      <c r="F3" s="508"/>
      <c r="G3" s="507" t="s">
        <v>98</v>
      </c>
      <c r="H3" s="508"/>
      <c r="I3" s="507" t="s">
        <v>114</v>
      </c>
      <c r="J3" s="508"/>
      <c r="K3" s="507" t="s">
        <v>101</v>
      </c>
      <c r="L3" s="508"/>
      <c r="M3" s="507" t="s">
        <v>115</v>
      </c>
      <c r="N3" s="508"/>
    </row>
    <row r="4" spans="1:14" ht="13.5" customHeight="1" x14ac:dyDescent="0.2">
      <c r="A4" s="514"/>
      <c r="B4" s="514"/>
      <c r="C4" s="509"/>
      <c r="D4" s="510"/>
      <c r="E4" s="509"/>
      <c r="F4" s="510"/>
      <c r="G4" s="509"/>
      <c r="H4" s="510"/>
      <c r="I4" s="509"/>
      <c r="J4" s="510"/>
      <c r="K4" s="509"/>
      <c r="L4" s="510"/>
      <c r="M4" s="509"/>
      <c r="N4" s="510"/>
    </row>
    <row r="5" spans="1:14" ht="13.5" customHeight="1" x14ac:dyDescent="0.2">
      <c r="A5" s="515"/>
      <c r="B5" s="515"/>
      <c r="C5" s="422" t="s">
        <v>91</v>
      </c>
      <c r="D5" s="422" t="s">
        <v>92</v>
      </c>
      <c r="E5" s="422" t="s">
        <v>91</v>
      </c>
      <c r="F5" s="422" t="s">
        <v>92</v>
      </c>
      <c r="G5" s="422" t="s">
        <v>91</v>
      </c>
      <c r="H5" s="422" t="s">
        <v>92</v>
      </c>
      <c r="I5" s="422" t="s">
        <v>91</v>
      </c>
      <c r="J5" s="422" t="s">
        <v>92</v>
      </c>
      <c r="K5" s="422" t="s">
        <v>91</v>
      </c>
      <c r="L5" s="422" t="s">
        <v>92</v>
      </c>
      <c r="M5" s="422" t="s">
        <v>91</v>
      </c>
      <c r="N5" s="422" t="s">
        <v>92</v>
      </c>
    </row>
    <row r="6" spans="1:14" ht="13.5" customHeight="1" x14ac:dyDescent="0.2">
      <c r="A6" s="427">
        <v>1</v>
      </c>
      <c r="B6" s="20" t="s">
        <v>6</v>
      </c>
      <c r="C6" s="20">
        <v>749</v>
      </c>
      <c r="D6" s="20">
        <v>13822.68</v>
      </c>
      <c r="E6" s="20">
        <v>476</v>
      </c>
      <c r="F6" s="20">
        <v>16487.810000000001</v>
      </c>
      <c r="G6" s="20">
        <v>10333</v>
      </c>
      <c r="H6" s="20">
        <v>276799.84000000008</v>
      </c>
      <c r="I6" s="20">
        <v>47386</v>
      </c>
      <c r="J6" s="20">
        <v>111314.18999999997</v>
      </c>
      <c r="K6" s="20">
        <v>56803</v>
      </c>
      <c r="L6" s="20">
        <v>670643.06999999995</v>
      </c>
      <c r="M6" s="20">
        <f t="shared" ref="M6:N21" si="0">C6+E6+G6+I6+K6</f>
        <v>115747</v>
      </c>
      <c r="N6" s="20">
        <f t="shared" si="0"/>
        <v>1089067.5899999999</v>
      </c>
    </row>
    <row r="7" spans="1:14" ht="13.5" customHeight="1" x14ac:dyDescent="0.2">
      <c r="A7" s="427">
        <v>2</v>
      </c>
      <c r="B7" s="20" t="s">
        <v>7</v>
      </c>
      <c r="C7" s="20">
        <v>0</v>
      </c>
      <c r="D7" s="20">
        <v>0</v>
      </c>
      <c r="E7" s="20">
        <v>5823</v>
      </c>
      <c r="F7" s="20">
        <v>19516.88</v>
      </c>
      <c r="G7" s="20">
        <v>2133</v>
      </c>
      <c r="H7" s="20">
        <v>108827.51999999995</v>
      </c>
      <c r="I7" s="20">
        <v>7180</v>
      </c>
      <c r="J7" s="20">
        <v>5067.9700000000012</v>
      </c>
      <c r="K7" s="20">
        <v>140350</v>
      </c>
      <c r="L7" s="20">
        <f>-755+1374354.96</f>
        <v>1373599.96</v>
      </c>
      <c r="M7" s="20">
        <f t="shared" si="0"/>
        <v>155486</v>
      </c>
      <c r="N7" s="20">
        <f t="shared" si="0"/>
        <v>1507012.3299999998</v>
      </c>
    </row>
    <row r="8" spans="1:14" ht="13.5" customHeight="1" x14ac:dyDescent="0.2">
      <c r="A8" s="427">
        <v>3</v>
      </c>
      <c r="B8" s="20" t="s">
        <v>8</v>
      </c>
      <c r="C8" s="20">
        <v>0</v>
      </c>
      <c r="D8" s="20">
        <v>0</v>
      </c>
      <c r="E8" s="20">
        <v>144</v>
      </c>
      <c r="F8" s="20">
        <v>5300.94</v>
      </c>
      <c r="G8" s="20">
        <v>3662</v>
      </c>
      <c r="H8" s="20">
        <v>120425.60999999997</v>
      </c>
      <c r="I8" s="20">
        <v>32941</v>
      </c>
      <c r="J8" s="20">
        <v>176154.08</v>
      </c>
      <c r="K8" s="20">
        <v>73</v>
      </c>
      <c r="L8" s="20">
        <f>14+80514.8</f>
        <v>80528.800000000003</v>
      </c>
      <c r="M8" s="20">
        <f t="shared" si="0"/>
        <v>36820</v>
      </c>
      <c r="N8" s="20">
        <f t="shared" si="0"/>
        <v>382409.42999999993</v>
      </c>
    </row>
    <row r="9" spans="1:14" ht="13.5" customHeight="1" x14ac:dyDescent="0.2">
      <c r="A9" s="427">
        <v>4</v>
      </c>
      <c r="B9" s="20" t="s">
        <v>9</v>
      </c>
      <c r="C9" s="20">
        <v>157</v>
      </c>
      <c r="D9" s="20">
        <v>56391.220000000008</v>
      </c>
      <c r="E9" s="20">
        <v>285</v>
      </c>
      <c r="F9" s="20">
        <v>8491.1299999999992</v>
      </c>
      <c r="G9" s="20">
        <v>3162</v>
      </c>
      <c r="H9" s="20">
        <v>95281.959999999963</v>
      </c>
      <c r="I9" s="20">
        <v>65109</v>
      </c>
      <c r="J9" s="20">
        <v>192906.15000000008</v>
      </c>
      <c r="K9" s="20">
        <v>30384</v>
      </c>
      <c r="L9" s="20">
        <v>604509.06000000052</v>
      </c>
      <c r="M9" s="20">
        <f t="shared" si="0"/>
        <v>99097</v>
      </c>
      <c r="N9" s="20">
        <f t="shared" si="0"/>
        <v>957579.5200000006</v>
      </c>
    </row>
    <row r="10" spans="1:14" ht="13.5" customHeight="1" x14ac:dyDescent="0.2">
      <c r="A10" s="427">
        <v>5</v>
      </c>
      <c r="B10" s="20" t="s">
        <v>10</v>
      </c>
      <c r="C10" s="20">
        <v>0</v>
      </c>
      <c r="D10" s="20">
        <v>0</v>
      </c>
      <c r="E10" s="20">
        <v>60</v>
      </c>
      <c r="F10" s="20">
        <v>1125.3</v>
      </c>
      <c r="G10" s="20">
        <v>290</v>
      </c>
      <c r="H10" s="20">
        <v>5212.329999999999</v>
      </c>
      <c r="I10" s="20">
        <v>63968</v>
      </c>
      <c r="J10" s="20">
        <v>418613.43999999983</v>
      </c>
      <c r="K10" s="20">
        <v>40112</v>
      </c>
      <c r="L10" s="20">
        <v>874746.77999999898</v>
      </c>
      <c r="M10" s="20">
        <f t="shared" si="0"/>
        <v>104430</v>
      </c>
      <c r="N10" s="20">
        <f t="shared" si="0"/>
        <v>1299697.8499999987</v>
      </c>
    </row>
    <row r="11" spans="1:14" ht="13.5" customHeight="1" x14ac:dyDescent="0.2">
      <c r="A11" s="427">
        <v>6</v>
      </c>
      <c r="B11" s="20" t="s">
        <v>11</v>
      </c>
      <c r="C11" s="20">
        <v>67</v>
      </c>
      <c r="D11" s="20">
        <v>9583.0399999999991</v>
      </c>
      <c r="E11" s="20">
        <v>127</v>
      </c>
      <c r="F11" s="20">
        <v>3510.5699999999997</v>
      </c>
      <c r="G11" s="20">
        <v>4387</v>
      </c>
      <c r="H11" s="20">
        <v>103318.83000000003</v>
      </c>
      <c r="I11" s="20">
        <v>35302</v>
      </c>
      <c r="J11" s="20">
        <v>164181.98000000001</v>
      </c>
      <c r="K11" s="20">
        <v>2318</v>
      </c>
      <c r="L11" s="20">
        <v>505048.69000000006</v>
      </c>
      <c r="M11" s="20">
        <f t="shared" si="0"/>
        <v>42201</v>
      </c>
      <c r="N11" s="20">
        <f t="shared" si="0"/>
        <v>785643.1100000001</v>
      </c>
    </row>
    <row r="12" spans="1:14" ht="13.5" customHeight="1" x14ac:dyDescent="0.2">
      <c r="A12" s="427">
        <v>7</v>
      </c>
      <c r="B12" s="20" t="s">
        <v>12</v>
      </c>
      <c r="C12" s="20">
        <v>105</v>
      </c>
      <c r="D12" s="20">
        <v>1003.2700000000002</v>
      </c>
      <c r="E12" s="20">
        <v>23</v>
      </c>
      <c r="F12" s="20">
        <v>428.9</v>
      </c>
      <c r="G12" s="20">
        <v>1132</v>
      </c>
      <c r="H12" s="20">
        <v>27288.44999999999</v>
      </c>
      <c r="I12" s="20">
        <v>1040</v>
      </c>
      <c r="J12" s="20">
        <v>3470.18</v>
      </c>
      <c r="K12" s="20">
        <v>19087</v>
      </c>
      <c r="L12" s="20">
        <f>-393+330673.08</f>
        <v>330280.08</v>
      </c>
      <c r="M12" s="20">
        <f t="shared" si="0"/>
        <v>21387</v>
      </c>
      <c r="N12" s="20">
        <f t="shared" si="0"/>
        <v>362470.88</v>
      </c>
    </row>
    <row r="13" spans="1:14" ht="13.5" customHeight="1" x14ac:dyDescent="0.2">
      <c r="A13" s="427">
        <v>8</v>
      </c>
      <c r="B13" s="20" t="s">
        <v>967</v>
      </c>
      <c r="C13" s="20">
        <v>0</v>
      </c>
      <c r="D13" s="20">
        <v>0</v>
      </c>
      <c r="E13" s="20">
        <v>19</v>
      </c>
      <c r="F13" s="20">
        <v>476.66999999999996</v>
      </c>
      <c r="G13" s="20">
        <v>214</v>
      </c>
      <c r="H13" s="20">
        <v>6120.6099999999988</v>
      </c>
      <c r="I13" s="20">
        <v>496</v>
      </c>
      <c r="J13" s="20">
        <v>936.87999999999977</v>
      </c>
      <c r="K13" s="20">
        <v>8613</v>
      </c>
      <c r="L13" s="20">
        <v>42033.33</v>
      </c>
      <c r="M13" s="20">
        <f t="shared" si="0"/>
        <v>9342</v>
      </c>
      <c r="N13" s="20">
        <f t="shared" si="0"/>
        <v>49567.49</v>
      </c>
    </row>
    <row r="14" spans="1:14" ht="13.5" customHeight="1" x14ac:dyDescent="0.2">
      <c r="A14" s="427">
        <v>9</v>
      </c>
      <c r="B14" s="20" t="s">
        <v>13</v>
      </c>
      <c r="C14" s="20">
        <v>242</v>
      </c>
      <c r="D14" s="20">
        <v>142295.99</v>
      </c>
      <c r="E14" s="20">
        <v>417</v>
      </c>
      <c r="F14" s="20">
        <v>13524.149999999998</v>
      </c>
      <c r="G14" s="20">
        <v>11256</v>
      </c>
      <c r="H14" s="20">
        <v>255603.82999999993</v>
      </c>
      <c r="I14" s="20">
        <v>15172</v>
      </c>
      <c r="J14" s="20">
        <v>53496.42</v>
      </c>
      <c r="K14" s="20">
        <v>57653</v>
      </c>
      <c r="L14" s="20">
        <f>-59174+1851442.59+3</f>
        <v>1792271.59</v>
      </c>
      <c r="M14" s="20">
        <f t="shared" si="0"/>
        <v>84740</v>
      </c>
      <c r="N14" s="20">
        <f t="shared" si="0"/>
        <v>2257191.98</v>
      </c>
    </row>
    <row r="15" spans="1:14" ht="13.5" customHeight="1" x14ac:dyDescent="0.2">
      <c r="A15" s="427">
        <v>10</v>
      </c>
      <c r="B15" s="20" t="s">
        <v>14</v>
      </c>
      <c r="C15" s="20">
        <v>64</v>
      </c>
      <c r="D15" s="20">
        <v>2079.7200000000007</v>
      </c>
      <c r="E15" s="20">
        <v>2995</v>
      </c>
      <c r="F15" s="20">
        <v>69454.010000000038</v>
      </c>
      <c r="G15" s="20">
        <v>122781</v>
      </c>
      <c r="H15" s="20">
        <v>1673072.7099999993</v>
      </c>
      <c r="I15" s="20">
        <v>59754</v>
      </c>
      <c r="J15" s="20">
        <v>84262.550000000047</v>
      </c>
      <c r="K15" s="20">
        <v>1131271</v>
      </c>
      <c r="L15" s="20">
        <v>5820331.7599999998</v>
      </c>
      <c r="M15" s="20">
        <f t="shared" si="0"/>
        <v>1316865</v>
      </c>
      <c r="N15" s="20">
        <f t="shared" si="0"/>
        <v>7649200.7499999991</v>
      </c>
    </row>
    <row r="16" spans="1:14" ht="13.5" customHeight="1" x14ac:dyDescent="0.2">
      <c r="A16" s="427">
        <v>11</v>
      </c>
      <c r="B16" s="20" t="s">
        <v>15</v>
      </c>
      <c r="C16" s="20">
        <v>0</v>
      </c>
      <c r="D16" s="20">
        <v>0</v>
      </c>
      <c r="E16" s="20">
        <v>56</v>
      </c>
      <c r="F16" s="20">
        <v>1673.32</v>
      </c>
      <c r="G16" s="20">
        <v>2747</v>
      </c>
      <c r="H16" s="20">
        <v>86242.770000000048</v>
      </c>
      <c r="I16" s="20">
        <v>14667</v>
      </c>
      <c r="J16" s="20">
        <v>94690.209999999977</v>
      </c>
      <c r="K16" s="20">
        <v>5552</v>
      </c>
      <c r="L16" s="20">
        <v>269231.67999999993</v>
      </c>
      <c r="M16" s="20">
        <f t="shared" si="0"/>
        <v>23022</v>
      </c>
      <c r="N16" s="20">
        <f t="shared" si="0"/>
        <v>451837.98</v>
      </c>
    </row>
    <row r="17" spans="1:14" ht="13.5" customHeight="1" x14ac:dyDescent="0.2">
      <c r="A17" s="427">
        <v>12</v>
      </c>
      <c r="B17" s="20" t="s">
        <v>16</v>
      </c>
      <c r="C17" s="20">
        <v>97</v>
      </c>
      <c r="D17" s="20">
        <v>21484.920000000002</v>
      </c>
      <c r="E17" s="20">
        <v>982</v>
      </c>
      <c r="F17" s="20">
        <v>25049.64000000001</v>
      </c>
      <c r="G17" s="20">
        <v>9260</v>
      </c>
      <c r="H17" s="20">
        <v>169346.02999999997</v>
      </c>
      <c r="I17" s="20">
        <v>53531</v>
      </c>
      <c r="J17" s="20">
        <v>320125.0799999999</v>
      </c>
      <c r="K17" s="20">
        <v>65644</v>
      </c>
      <c r="L17" s="20">
        <v>389177.72000000015</v>
      </c>
      <c r="M17" s="20">
        <f t="shared" si="0"/>
        <v>129514</v>
      </c>
      <c r="N17" s="20">
        <f t="shared" si="0"/>
        <v>925183.39000000013</v>
      </c>
    </row>
    <row r="18" spans="1:14" ht="13.5" customHeight="1" x14ac:dyDescent="0.2">
      <c r="A18" s="422"/>
      <c r="B18" s="22" t="s">
        <v>17</v>
      </c>
      <c r="C18" s="22">
        <f t="shared" ref="C18:N18" si="1">SUM(C6:C17)</f>
        <v>1481</v>
      </c>
      <c r="D18" s="22">
        <f t="shared" si="1"/>
        <v>246660.84000000003</v>
      </c>
      <c r="E18" s="22">
        <f t="shared" si="1"/>
        <v>11407</v>
      </c>
      <c r="F18" s="22">
        <f t="shared" si="1"/>
        <v>165039.32000000007</v>
      </c>
      <c r="G18" s="22">
        <f t="shared" si="1"/>
        <v>171357</v>
      </c>
      <c r="H18" s="22">
        <f t="shared" si="1"/>
        <v>2927540.4899999988</v>
      </c>
      <c r="I18" s="22">
        <f t="shared" si="1"/>
        <v>396546</v>
      </c>
      <c r="J18" s="22">
        <f t="shared" si="1"/>
        <v>1625219.1299999994</v>
      </c>
      <c r="K18" s="22">
        <f t="shared" si="1"/>
        <v>1557860</v>
      </c>
      <c r="L18" s="22">
        <f t="shared" si="1"/>
        <v>12752402.519999998</v>
      </c>
      <c r="M18" s="22">
        <f t="shared" si="1"/>
        <v>2138651</v>
      </c>
      <c r="N18" s="22">
        <f t="shared" si="1"/>
        <v>17716862.300000001</v>
      </c>
    </row>
    <row r="19" spans="1:14" ht="13.5" customHeight="1" x14ac:dyDescent="0.2">
      <c r="A19" s="427">
        <v>13</v>
      </c>
      <c r="B19" s="20" t="s">
        <v>18</v>
      </c>
      <c r="C19" s="20">
        <v>2</v>
      </c>
      <c r="D19" s="20">
        <v>23.32</v>
      </c>
      <c r="E19" s="20">
        <v>389</v>
      </c>
      <c r="F19" s="20">
        <v>11630.6</v>
      </c>
      <c r="G19" s="20">
        <v>5367</v>
      </c>
      <c r="H19" s="20">
        <v>182135.67000000004</v>
      </c>
      <c r="I19" s="20">
        <v>299991</v>
      </c>
      <c r="J19" s="20">
        <v>169334.02999999994</v>
      </c>
      <c r="K19" s="20">
        <v>143392</v>
      </c>
      <c r="L19" s="20">
        <v>809542.34999999974</v>
      </c>
      <c r="M19" s="20">
        <f t="shared" si="0"/>
        <v>449141</v>
      </c>
      <c r="N19" s="20">
        <f t="shared" si="0"/>
        <v>1172665.9699999997</v>
      </c>
    </row>
    <row r="20" spans="1:14" ht="13.5" customHeight="1" x14ac:dyDescent="0.2">
      <c r="A20" s="427">
        <v>14</v>
      </c>
      <c r="B20" s="20" t="s">
        <v>19</v>
      </c>
      <c r="C20" s="20">
        <v>0</v>
      </c>
      <c r="D20" s="20">
        <v>0</v>
      </c>
      <c r="E20" s="20">
        <v>0</v>
      </c>
      <c r="F20" s="20">
        <v>0</v>
      </c>
      <c r="G20" s="20">
        <v>9257</v>
      </c>
      <c r="H20" s="20">
        <v>127440.89000000001</v>
      </c>
      <c r="I20" s="20">
        <v>16288</v>
      </c>
      <c r="J20" s="20">
        <v>136535.19</v>
      </c>
      <c r="K20" s="20">
        <v>82296</v>
      </c>
      <c r="L20" s="20">
        <v>92066.550000000017</v>
      </c>
      <c r="M20" s="20">
        <f t="shared" si="0"/>
        <v>107841</v>
      </c>
      <c r="N20" s="20">
        <f t="shared" si="0"/>
        <v>356042.63</v>
      </c>
    </row>
    <row r="21" spans="1:14" ht="13.5" customHeight="1" x14ac:dyDescent="0.2">
      <c r="A21" s="427">
        <v>15</v>
      </c>
      <c r="B21" s="20" t="s">
        <v>20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642</v>
      </c>
      <c r="J21" s="20">
        <v>2296.79</v>
      </c>
      <c r="K21" s="20">
        <v>15</v>
      </c>
      <c r="L21" s="20">
        <v>336.61</v>
      </c>
      <c r="M21" s="20">
        <f t="shared" si="0"/>
        <v>657</v>
      </c>
      <c r="N21" s="20">
        <f t="shared" si="0"/>
        <v>2633.4</v>
      </c>
    </row>
    <row r="22" spans="1:14" ht="13.5" customHeight="1" x14ac:dyDescent="0.2">
      <c r="A22" s="427">
        <v>16</v>
      </c>
      <c r="B22" s="20" t="s">
        <v>21</v>
      </c>
      <c r="C22" s="20">
        <v>0</v>
      </c>
      <c r="D22" s="20">
        <v>0</v>
      </c>
      <c r="E22" s="20">
        <v>3</v>
      </c>
      <c r="F22" s="20">
        <v>173.46</v>
      </c>
      <c r="G22" s="20">
        <v>23</v>
      </c>
      <c r="H22" s="20">
        <v>1150.8800000000001</v>
      </c>
      <c r="I22" s="20">
        <v>282</v>
      </c>
      <c r="J22" s="20">
        <v>2279.33</v>
      </c>
      <c r="K22" s="20">
        <v>62</v>
      </c>
      <c r="L22" s="20">
        <v>1961.85</v>
      </c>
      <c r="M22" s="20">
        <f t="shared" ref="M22:N53" si="2">C22+E22+G22+I22+K22</f>
        <v>370</v>
      </c>
      <c r="N22" s="20">
        <f t="shared" si="2"/>
        <v>5565.52</v>
      </c>
    </row>
    <row r="23" spans="1:14" ht="13.5" customHeight="1" x14ac:dyDescent="0.2">
      <c r="A23" s="427">
        <v>17</v>
      </c>
      <c r="B23" s="20" t="s">
        <v>22</v>
      </c>
      <c r="C23" s="20">
        <v>132</v>
      </c>
      <c r="D23" s="20">
        <v>608.26999999999987</v>
      </c>
      <c r="E23" s="20">
        <v>28</v>
      </c>
      <c r="F23" s="20">
        <v>157.88</v>
      </c>
      <c r="G23" s="20">
        <v>1129</v>
      </c>
      <c r="H23" s="20">
        <v>25632.97</v>
      </c>
      <c r="I23" s="20">
        <v>1</v>
      </c>
      <c r="J23" s="20">
        <v>0</v>
      </c>
      <c r="K23" s="20">
        <v>9491</v>
      </c>
      <c r="L23" s="20">
        <f>43961+50588.03</f>
        <v>94549.03</v>
      </c>
      <c r="M23" s="20">
        <f t="shared" si="2"/>
        <v>10781</v>
      </c>
      <c r="N23" s="20">
        <f t="shared" si="2"/>
        <v>120948.15</v>
      </c>
    </row>
    <row r="24" spans="1:14" ht="13.5" customHeight="1" x14ac:dyDescent="0.2">
      <c r="A24" s="427">
        <v>18</v>
      </c>
      <c r="B24" s="20" t="s">
        <v>23</v>
      </c>
      <c r="C24" s="20">
        <v>0</v>
      </c>
      <c r="D24" s="20">
        <v>0</v>
      </c>
      <c r="E24" s="20">
        <v>0</v>
      </c>
      <c r="F24" s="20">
        <v>0</v>
      </c>
      <c r="G24" s="20">
        <v>4</v>
      </c>
      <c r="H24" s="20">
        <v>19.04</v>
      </c>
      <c r="I24" s="20">
        <v>3</v>
      </c>
      <c r="J24" s="20">
        <v>5.17</v>
      </c>
      <c r="K24" s="20">
        <v>213</v>
      </c>
      <c r="L24" s="20">
        <v>759.71</v>
      </c>
      <c r="M24" s="20">
        <f t="shared" si="2"/>
        <v>220</v>
      </c>
      <c r="N24" s="20">
        <f t="shared" si="2"/>
        <v>783.92000000000007</v>
      </c>
    </row>
    <row r="25" spans="1:14" ht="13.5" customHeight="1" x14ac:dyDescent="0.2">
      <c r="A25" s="427">
        <v>19</v>
      </c>
      <c r="B25" s="20" t="s">
        <v>24</v>
      </c>
      <c r="C25" s="20">
        <v>0</v>
      </c>
      <c r="D25" s="20">
        <v>0</v>
      </c>
      <c r="E25" s="20">
        <v>5</v>
      </c>
      <c r="F25" s="20">
        <v>91.98</v>
      </c>
      <c r="G25" s="20">
        <v>104</v>
      </c>
      <c r="H25" s="20">
        <v>4116.3099999999995</v>
      </c>
      <c r="I25" s="20">
        <v>695</v>
      </c>
      <c r="J25" s="20">
        <v>1090.81</v>
      </c>
      <c r="K25" s="20">
        <v>7882</v>
      </c>
      <c r="L25" s="20">
        <f>4224+59392.32</f>
        <v>63616.32</v>
      </c>
      <c r="M25" s="20">
        <f t="shared" si="2"/>
        <v>8686</v>
      </c>
      <c r="N25" s="20">
        <f t="shared" si="2"/>
        <v>68915.42</v>
      </c>
    </row>
    <row r="26" spans="1:14" ht="13.5" customHeight="1" x14ac:dyDescent="0.2">
      <c r="A26" s="427">
        <v>20</v>
      </c>
      <c r="B26" s="20" t="s">
        <v>25</v>
      </c>
      <c r="C26" s="20">
        <v>10435</v>
      </c>
      <c r="D26" s="20">
        <v>179586.25</v>
      </c>
      <c r="E26" s="20">
        <v>120</v>
      </c>
      <c r="F26" s="20">
        <v>337.02</v>
      </c>
      <c r="G26" s="20">
        <v>46802</v>
      </c>
      <c r="H26" s="20">
        <v>806522.03000000026</v>
      </c>
      <c r="I26" s="20">
        <v>132354</v>
      </c>
      <c r="J26" s="20">
        <v>503850.79999999993</v>
      </c>
      <c r="K26" s="20">
        <v>1150260</v>
      </c>
      <c r="L26" s="20">
        <v>1607232.8100000005</v>
      </c>
      <c r="M26" s="20">
        <f t="shared" si="2"/>
        <v>1339971</v>
      </c>
      <c r="N26" s="20">
        <f t="shared" si="2"/>
        <v>3097528.9100000006</v>
      </c>
    </row>
    <row r="27" spans="1:14" ht="13.5" customHeight="1" x14ac:dyDescent="0.2">
      <c r="A27" s="427">
        <v>21</v>
      </c>
      <c r="B27" s="20" t="s">
        <v>26</v>
      </c>
      <c r="C27" s="20">
        <v>0</v>
      </c>
      <c r="D27" s="20">
        <v>0</v>
      </c>
      <c r="E27" s="20">
        <v>803</v>
      </c>
      <c r="F27" s="20">
        <v>25091.08</v>
      </c>
      <c r="G27" s="20">
        <v>19900</v>
      </c>
      <c r="H27" s="20">
        <v>477385.44</v>
      </c>
      <c r="I27" s="20">
        <v>50334</v>
      </c>
      <c r="J27" s="20">
        <v>245600.18999999989</v>
      </c>
      <c r="K27" s="20">
        <v>369034</v>
      </c>
      <c r="L27" s="20">
        <v>1128887.46</v>
      </c>
      <c r="M27" s="20">
        <f t="shared" si="2"/>
        <v>440071</v>
      </c>
      <c r="N27" s="20">
        <f t="shared" si="2"/>
        <v>1876964.17</v>
      </c>
    </row>
    <row r="28" spans="1:14" ht="13.5" customHeight="1" x14ac:dyDescent="0.2">
      <c r="A28" s="427">
        <v>22</v>
      </c>
      <c r="B28" s="20" t="s">
        <v>27</v>
      </c>
      <c r="C28" s="20">
        <v>0</v>
      </c>
      <c r="D28" s="20">
        <v>0</v>
      </c>
      <c r="E28" s="20">
        <v>68</v>
      </c>
      <c r="F28" s="20">
        <v>2009.04</v>
      </c>
      <c r="G28" s="20">
        <v>2826</v>
      </c>
      <c r="H28" s="20">
        <v>93071.750000000015</v>
      </c>
      <c r="I28" s="20">
        <v>1479</v>
      </c>
      <c r="J28" s="20">
        <v>29662.169999999987</v>
      </c>
      <c r="K28" s="20">
        <v>31558</v>
      </c>
      <c r="L28" s="20">
        <f>12954+238524.01</f>
        <v>251478.01</v>
      </c>
      <c r="M28" s="20">
        <f t="shared" si="2"/>
        <v>35931</v>
      </c>
      <c r="N28" s="20">
        <f t="shared" si="2"/>
        <v>376220.97</v>
      </c>
    </row>
    <row r="29" spans="1:14" ht="13.5" customHeight="1" x14ac:dyDescent="0.2">
      <c r="A29" s="427">
        <v>23</v>
      </c>
      <c r="B29" s="20" t="s">
        <v>28</v>
      </c>
      <c r="C29" s="20">
        <v>120</v>
      </c>
      <c r="D29" s="20">
        <v>1593.0100000000002</v>
      </c>
      <c r="E29" s="20">
        <v>405</v>
      </c>
      <c r="F29" s="20">
        <v>13433.71</v>
      </c>
      <c r="G29" s="20">
        <v>3321</v>
      </c>
      <c r="H29" s="20">
        <v>54429.44000000001</v>
      </c>
      <c r="I29" s="20">
        <v>85752</v>
      </c>
      <c r="J29" s="20">
        <v>89815.329999999987</v>
      </c>
      <c r="K29" s="20">
        <v>556750</v>
      </c>
      <c r="L29" s="20">
        <v>409916.40000000008</v>
      </c>
      <c r="M29" s="20">
        <f t="shared" si="2"/>
        <v>646348</v>
      </c>
      <c r="N29" s="20">
        <f t="shared" si="2"/>
        <v>569187.89000000013</v>
      </c>
    </row>
    <row r="30" spans="1:14" ht="13.5" customHeight="1" x14ac:dyDescent="0.2">
      <c r="A30" s="427">
        <v>24</v>
      </c>
      <c r="B30" s="20" t="s">
        <v>29</v>
      </c>
      <c r="C30" s="20">
        <v>0</v>
      </c>
      <c r="D30" s="20">
        <v>0</v>
      </c>
      <c r="E30" s="20">
        <v>0</v>
      </c>
      <c r="F30" s="20">
        <v>0</v>
      </c>
      <c r="G30" s="20">
        <v>951</v>
      </c>
      <c r="H30" s="20">
        <v>19001.780000000006</v>
      </c>
      <c r="I30" s="20">
        <v>0</v>
      </c>
      <c r="J30" s="20">
        <v>0</v>
      </c>
      <c r="K30" s="20">
        <v>215279</v>
      </c>
      <c r="L30" s="20">
        <f>-1301+303966.36</f>
        <v>302665.36</v>
      </c>
      <c r="M30" s="20">
        <f t="shared" si="2"/>
        <v>216230</v>
      </c>
      <c r="N30" s="20">
        <f t="shared" si="2"/>
        <v>321667.14</v>
      </c>
    </row>
    <row r="31" spans="1:14" ht="13.5" customHeight="1" x14ac:dyDescent="0.2">
      <c r="A31" s="427">
        <v>25</v>
      </c>
      <c r="B31" s="20" t="s">
        <v>30</v>
      </c>
      <c r="C31" s="20">
        <v>0</v>
      </c>
      <c r="D31" s="20">
        <v>0</v>
      </c>
      <c r="E31" s="20">
        <v>0</v>
      </c>
      <c r="F31" s="20">
        <v>0</v>
      </c>
      <c r="G31" s="20">
        <v>30</v>
      </c>
      <c r="H31" s="20">
        <v>506.94000000000005</v>
      </c>
      <c r="I31" s="20">
        <v>267</v>
      </c>
      <c r="J31" s="20">
        <v>1438.63</v>
      </c>
      <c r="K31" s="20">
        <v>146</v>
      </c>
      <c r="L31" s="20">
        <v>612.25</v>
      </c>
      <c r="M31" s="20">
        <f t="shared" si="2"/>
        <v>443</v>
      </c>
      <c r="N31" s="20">
        <f t="shared" si="2"/>
        <v>2557.8200000000002</v>
      </c>
    </row>
    <row r="32" spans="1:14" ht="13.5" customHeight="1" x14ac:dyDescent="0.2">
      <c r="A32" s="427">
        <v>26</v>
      </c>
      <c r="B32" s="20" t="s">
        <v>31</v>
      </c>
      <c r="C32" s="20">
        <v>0</v>
      </c>
      <c r="D32" s="20">
        <v>0</v>
      </c>
      <c r="E32" s="20">
        <v>4</v>
      </c>
      <c r="F32" s="20">
        <v>111.74</v>
      </c>
      <c r="G32" s="20">
        <v>73</v>
      </c>
      <c r="H32" s="20">
        <v>2785.9500000000003</v>
      </c>
      <c r="I32" s="20">
        <v>321</v>
      </c>
      <c r="J32" s="20">
        <v>11893.24</v>
      </c>
      <c r="K32" s="20">
        <v>490</v>
      </c>
      <c r="L32" s="20">
        <f>171+2414.72</f>
        <v>2585.7199999999998</v>
      </c>
      <c r="M32" s="20">
        <f t="shared" si="2"/>
        <v>888</v>
      </c>
      <c r="N32" s="20">
        <f t="shared" si="2"/>
        <v>17376.650000000001</v>
      </c>
    </row>
    <row r="33" spans="1:14" ht="13.5" customHeight="1" x14ac:dyDescent="0.2">
      <c r="A33" s="427">
        <v>27</v>
      </c>
      <c r="B33" s="20" t="s">
        <v>32</v>
      </c>
      <c r="C33" s="20">
        <v>0</v>
      </c>
      <c r="D33" s="20">
        <v>0</v>
      </c>
      <c r="E33" s="20">
        <v>0</v>
      </c>
      <c r="F33" s="20">
        <v>0</v>
      </c>
      <c r="G33" s="20">
        <v>58</v>
      </c>
      <c r="H33" s="20">
        <v>2457.8900000000003</v>
      </c>
      <c r="I33" s="20">
        <v>338</v>
      </c>
      <c r="J33" s="20">
        <v>3868.91</v>
      </c>
      <c r="K33" s="20">
        <v>109</v>
      </c>
      <c r="L33" s="20">
        <f>25+8537.25</f>
        <v>8562.25</v>
      </c>
      <c r="M33" s="20">
        <f t="shared" si="2"/>
        <v>505</v>
      </c>
      <c r="N33" s="20">
        <f t="shared" si="2"/>
        <v>14889.05</v>
      </c>
    </row>
    <row r="34" spans="1:14" ht="13.5" customHeight="1" x14ac:dyDescent="0.2">
      <c r="A34" s="427">
        <v>28</v>
      </c>
      <c r="B34" s="20" t="s">
        <v>33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65746</v>
      </c>
      <c r="L34" s="20">
        <v>378881.92000000016</v>
      </c>
      <c r="M34" s="20">
        <f t="shared" si="2"/>
        <v>65746</v>
      </c>
      <c r="N34" s="20">
        <f t="shared" si="2"/>
        <v>378881.92000000016</v>
      </c>
    </row>
    <row r="35" spans="1:14" ht="13.5" customHeight="1" x14ac:dyDescent="0.2">
      <c r="A35" s="427">
        <v>29</v>
      </c>
      <c r="B35" s="20" t="s">
        <v>34</v>
      </c>
      <c r="C35" s="20">
        <v>0</v>
      </c>
      <c r="D35" s="20">
        <v>0</v>
      </c>
      <c r="E35" s="20">
        <v>0</v>
      </c>
      <c r="F35" s="20">
        <v>0</v>
      </c>
      <c r="G35" s="20">
        <v>2</v>
      </c>
      <c r="H35" s="20">
        <v>35.869999999999997</v>
      </c>
      <c r="I35" s="20">
        <v>0</v>
      </c>
      <c r="J35" s="20">
        <v>0</v>
      </c>
      <c r="K35" s="20">
        <v>78</v>
      </c>
      <c r="L35" s="20">
        <v>407.57000000000005</v>
      </c>
      <c r="M35" s="20">
        <f t="shared" si="2"/>
        <v>80</v>
      </c>
      <c r="N35" s="20">
        <f t="shared" si="2"/>
        <v>443.44000000000005</v>
      </c>
    </row>
    <row r="36" spans="1:14" ht="13.5" customHeight="1" x14ac:dyDescent="0.2">
      <c r="A36" s="427">
        <v>30</v>
      </c>
      <c r="B36" s="20" t="s">
        <v>35</v>
      </c>
      <c r="C36" s="20">
        <v>18</v>
      </c>
      <c r="D36" s="20">
        <v>27.36</v>
      </c>
      <c r="E36" s="20">
        <v>1</v>
      </c>
      <c r="F36" s="20">
        <v>26.66</v>
      </c>
      <c r="G36" s="20">
        <v>224</v>
      </c>
      <c r="H36" s="20">
        <v>10162.84</v>
      </c>
      <c r="I36" s="20">
        <v>467</v>
      </c>
      <c r="J36" s="20">
        <v>231.61999999999995</v>
      </c>
      <c r="K36" s="20">
        <v>4656</v>
      </c>
      <c r="L36" s="20">
        <v>15012.729999999998</v>
      </c>
      <c r="M36" s="20">
        <f t="shared" si="2"/>
        <v>5366</v>
      </c>
      <c r="N36" s="20">
        <f t="shared" si="2"/>
        <v>25461.21</v>
      </c>
    </row>
    <row r="37" spans="1:14" ht="13.5" customHeight="1" x14ac:dyDescent="0.2">
      <c r="A37" s="427">
        <v>31</v>
      </c>
      <c r="B37" s="20" t="s">
        <v>36</v>
      </c>
      <c r="C37" s="20">
        <v>0</v>
      </c>
      <c r="D37" s="20">
        <v>0</v>
      </c>
      <c r="E37" s="20">
        <v>0</v>
      </c>
      <c r="F37" s="20">
        <v>0</v>
      </c>
      <c r="G37" s="20">
        <v>9</v>
      </c>
      <c r="H37" s="20">
        <v>403.45000000000005</v>
      </c>
      <c r="I37" s="20">
        <v>1003</v>
      </c>
      <c r="J37" s="20">
        <v>2480.5700000000002</v>
      </c>
      <c r="K37" s="20">
        <v>545</v>
      </c>
      <c r="L37" s="20">
        <v>22274.27</v>
      </c>
      <c r="M37" s="20">
        <f t="shared" si="2"/>
        <v>1557</v>
      </c>
      <c r="N37" s="20">
        <f t="shared" si="2"/>
        <v>25158.29</v>
      </c>
    </row>
    <row r="38" spans="1:14" ht="13.5" customHeight="1" x14ac:dyDescent="0.2">
      <c r="A38" s="427">
        <v>32</v>
      </c>
      <c r="B38" s="20" t="s">
        <v>38</v>
      </c>
      <c r="C38" s="20">
        <v>0</v>
      </c>
      <c r="D38" s="20">
        <v>0</v>
      </c>
      <c r="E38" s="20">
        <v>0</v>
      </c>
      <c r="F38" s="20">
        <v>0</v>
      </c>
      <c r="G38" s="20">
        <v>8</v>
      </c>
      <c r="H38" s="20">
        <v>237.32999999999998</v>
      </c>
      <c r="I38" s="20">
        <v>144</v>
      </c>
      <c r="J38" s="20">
        <v>735</v>
      </c>
      <c r="K38" s="20">
        <v>33</v>
      </c>
      <c r="L38" s="20">
        <f>261+2681.12</f>
        <v>2942.12</v>
      </c>
      <c r="M38" s="20">
        <f t="shared" si="2"/>
        <v>185</v>
      </c>
      <c r="N38" s="20">
        <f t="shared" si="2"/>
        <v>3914.45</v>
      </c>
    </row>
    <row r="39" spans="1:14" ht="13.5" customHeight="1" x14ac:dyDescent="0.2">
      <c r="A39" s="427">
        <v>33</v>
      </c>
      <c r="B39" s="20" t="s">
        <v>39</v>
      </c>
      <c r="C39" s="20">
        <v>0</v>
      </c>
      <c r="D39" s="20">
        <v>0</v>
      </c>
      <c r="E39" s="20">
        <v>63</v>
      </c>
      <c r="F39" s="20">
        <v>2177.16</v>
      </c>
      <c r="G39" s="20">
        <v>3312</v>
      </c>
      <c r="H39" s="20">
        <v>106062.99</v>
      </c>
      <c r="I39" s="20">
        <v>5972</v>
      </c>
      <c r="J39" s="20">
        <v>17118.970000000008</v>
      </c>
      <c r="K39" s="20">
        <v>64953</v>
      </c>
      <c r="L39" s="20">
        <v>137496.35999999999</v>
      </c>
      <c r="M39" s="20">
        <f t="shared" si="2"/>
        <v>74300</v>
      </c>
      <c r="N39" s="20">
        <f t="shared" si="2"/>
        <v>262855.48</v>
      </c>
    </row>
    <row r="40" spans="1:14" ht="13.5" customHeight="1" x14ac:dyDescent="0.2">
      <c r="A40" s="422"/>
      <c r="B40" s="22" t="s">
        <v>103</v>
      </c>
      <c r="C40" s="22">
        <f t="shared" ref="C40:L40" si="3">SUM(C19:C39)</f>
        <v>10707</v>
      </c>
      <c r="D40" s="22">
        <f t="shared" si="3"/>
        <v>181838.21</v>
      </c>
      <c r="E40" s="22">
        <f t="shared" si="3"/>
        <v>1889</v>
      </c>
      <c r="F40" s="22">
        <f t="shared" si="3"/>
        <v>55240.33</v>
      </c>
      <c r="G40" s="22">
        <f t="shared" si="3"/>
        <v>93400</v>
      </c>
      <c r="H40" s="22">
        <f t="shared" si="3"/>
        <v>1913559.4600000002</v>
      </c>
      <c r="I40" s="22">
        <f t="shared" si="3"/>
        <v>596333</v>
      </c>
      <c r="J40" s="22">
        <f t="shared" si="3"/>
        <v>1218236.7499999998</v>
      </c>
      <c r="K40" s="22">
        <f t="shared" si="3"/>
        <v>2702988</v>
      </c>
      <c r="L40" s="22">
        <f t="shared" si="3"/>
        <v>5331787.6500000013</v>
      </c>
      <c r="M40" s="22">
        <f t="shared" si="2"/>
        <v>3405317</v>
      </c>
      <c r="N40" s="22">
        <f t="shared" si="2"/>
        <v>8700662.4000000022</v>
      </c>
    </row>
    <row r="41" spans="1:14" ht="24.95" customHeight="1" x14ac:dyDescent="0.2">
      <c r="A41" s="422"/>
      <c r="B41" s="428" t="s">
        <v>41</v>
      </c>
      <c r="C41" s="22">
        <f t="shared" ref="C41:L41" si="4">C40+C18</f>
        <v>12188</v>
      </c>
      <c r="D41" s="22">
        <f t="shared" si="4"/>
        <v>428499.05000000005</v>
      </c>
      <c r="E41" s="22">
        <f t="shared" si="4"/>
        <v>13296</v>
      </c>
      <c r="F41" s="22">
        <f t="shared" si="4"/>
        <v>220279.65000000008</v>
      </c>
      <c r="G41" s="22">
        <f t="shared" si="4"/>
        <v>264757</v>
      </c>
      <c r="H41" s="22">
        <f t="shared" si="4"/>
        <v>4841099.9499999993</v>
      </c>
      <c r="I41" s="22">
        <f t="shared" si="4"/>
        <v>992879</v>
      </c>
      <c r="J41" s="22">
        <f t="shared" si="4"/>
        <v>2843455.879999999</v>
      </c>
      <c r="K41" s="22">
        <f t="shared" si="4"/>
        <v>4260848</v>
      </c>
      <c r="L41" s="22">
        <f t="shared" si="4"/>
        <v>18084190.169999998</v>
      </c>
      <c r="M41" s="22">
        <f t="shared" si="2"/>
        <v>5543968</v>
      </c>
      <c r="N41" s="22">
        <f t="shared" si="2"/>
        <v>26417524.699999996</v>
      </c>
    </row>
    <row r="42" spans="1:14" ht="13.5" customHeight="1" x14ac:dyDescent="0.2">
      <c r="A42" s="427">
        <v>34</v>
      </c>
      <c r="B42" s="20" t="s">
        <v>43</v>
      </c>
      <c r="C42" s="20">
        <v>0</v>
      </c>
      <c r="D42" s="20">
        <v>0</v>
      </c>
      <c r="E42" s="20">
        <v>27</v>
      </c>
      <c r="F42" s="20">
        <v>774.76</v>
      </c>
      <c r="G42" s="20">
        <v>389</v>
      </c>
      <c r="H42" s="20">
        <v>15215.759999999997</v>
      </c>
      <c r="I42" s="20">
        <v>10522</v>
      </c>
      <c r="J42" s="20">
        <v>35965.819999999992</v>
      </c>
      <c r="K42" s="20">
        <v>104674</v>
      </c>
      <c r="L42" s="20">
        <v>407652.06999999995</v>
      </c>
      <c r="M42" s="20">
        <f t="shared" si="2"/>
        <v>115612</v>
      </c>
      <c r="N42" s="20">
        <f t="shared" si="2"/>
        <v>459608.40999999992</v>
      </c>
    </row>
    <row r="43" spans="1:14" ht="13.5" customHeight="1" x14ac:dyDescent="0.2">
      <c r="A43" s="422"/>
      <c r="B43" s="22" t="s">
        <v>44</v>
      </c>
      <c r="C43" s="22">
        <f>C42</f>
        <v>0</v>
      </c>
      <c r="D43" s="22">
        <f t="shared" ref="D43:N43" si="5">D42</f>
        <v>0</v>
      </c>
      <c r="E43" s="22">
        <f t="shared" si="5"/>
        <v>27</v>
      </c>
      <c r="F43" s="22">
        <f t="shared" si="5"/>
        <v>774.76</v>
      </c>
      <c r="G43" s="22">
        <f t="shared" si="5"/>
        <v>389</v>
      </c>
      <c r="H43" s="22">
        <f t="shared" si="5"/>
        <v>15215.759999999997</v>
      </c>
      <c r="I43" s="22">
        <f t="shared" si="5"/>
        <v>10522</v>
      </c>
      <c r="J43" s="22">
        <f t="shared" si="5"/>
        <v>35965.819999999992</v>
      </c>
      <c r="K43" s="22">
        <f t="shared" si="5"/>
        <v>104674</v>
      </c>
      <c r="L43" s="22">
        <f t="shared" si="5"/>
        <v>407652.06999999995</v>
      </c>
      <c r="M43" s="22">
        <f t="shared" si="5"/>
        <v>115612</v>
      </c>
      <c r="N43" s="22">
        <f t="shared" si="5"/>
        <v>459608.40999999992</v>
      </c>
    </row>
    <row r="44" spans="1:14" ht="13.5" customHeight="1" x14ac:dyDescent="0.2">
      <c r="A44" s="427">
        <v>35</v>
      </c>
      <c r="B44" s="20" t="s">
        <v>45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22491</v>
      </c>
      <c r="J44" s="20">
        <v>37975.550000000017</v>
      </c>
      <c r="K44" s="20">
        <v>25207</v>
      </c>
      <c r="L44" s="20">
        <v>84114.170000000013</v>
      </c>
      <c r="M44" s="20">
        <f t="shared" si="2"/>
        <v>47698</v>
      </c>
      <c r="N44" s="20">
        <f t="shared" si="2"/>
        <v>122089.72000000003</v>
      </c>
    </row>
    <row r="45" spans="1:14" ht="13.5" customHeight="1" x14ac:dyDescent="0.2">
      <c r="A45" s="422"/>
      <c r="B45" s="22" t="s">
        <v>46</v>
      </c>
      <c r="C45" s="22">
        <f t="shared" ref="C45:L45" si="6">C44</f>
        <v>0</v>
      </c>
      <c r="D45" s="22">
        <f t="shared" si="6"/>
        <v>0</v>
      </c>
      <c r="E45" s="22">
        <f t="shared" si="6"/>
        <v>0</v>
      </c>
      <c r="F45" s="22">
        <f t="shared" si="6"/>
        <v>0</v>
      </c>
      <c r="G45" s="22">
        <f t="shared" si="6"/>
        <v>0</v>
      </c>
      <c r="H45" s="22">
        <f t="shared" si="6"/>
        <v>0</v>
      </c>
      <c r="I45" s="22">
        <f t="shared" si="6"/>
        <v>22491</v>
      </c>
      <c r="J45" s="22">
        <f t="shared" si="6"/>
        <v>37975.550000000017</v>
      </c>
      <c r="K45" s="22">
        <f t="shared" si="6"/>
        <v>25207</v>
      </c>
      <c r="L45" s="22">
        <f t="shared" si="6"/>
        <v>84114.170000000013</v>
      </c>
      <c r="M45" s="22">
        <f t="shared" si="2"/>
        <v>47698</v>
      </c>
      <c r="N45" s="22">
        <f t="shared" si="2"/>
        <v>122089.72000000003</v>
      </c>
    </row>
    <row r="46" spans="1:14" ht="13.5" customHeight="1" x14ac:dyDescent="0.2">
      <c r="A46" s="427">
        <v>36</v>
      </c>
      <c r="B46" s="20" t="s">
        <v>47</v>
      </c>
      <c r="C46" s="20">
        <v>0</v>
      </c>
      <c r="D46" s="20">
        <v>0</v>
      </c>
      <c r="E46" s="20">
        <v>0</v>
      </c>
      <c r="F46" s="20">
        <v>0</v>
      </c>
      <c r="G46" s="20">
        <v>4585</v>
      </c>
      <c r="H46" s="20">
        <v>64419.609999999986</v>
      </c>
      <c r="I46" s="20">
        <v>1245</v>
      </c>
      <c r="J46" s="20">
        <v>700.56000000000017</v>
      </c>
      <c r="K46" s="20">
        <v>133943</v>
      </c>
      <c r="L46" s="20">
        <f>2+432502.07</f>
        <v>432504.07</v>
      </c>
      <c r="M46" s="20">
        <f t="shared" si="2"/>
        <v>139773</v>
      </c>
      <c r="N46" s="20">
        <f t="shared" si="2"/>
        <v>497624.24</v>
      </c>
    </row>
    <row r="47" spans="1:14" ht="13.5" customHeight="1" x14ac:dyDescent="0.2">
      <c r="A47" s="427">
        <v>37</v>
      </c>
      <c r="B47" s="20" t="s">
        <v>48</v>
      </c>
      <c r="C47" s="20">
        <v>0</v>
      </c>
      <c r="D47" s="20">
        <v>0</v>
      </c>
      <c r="E47" s="20">
        <v>0</v>
      </c>
      <c r="F47" s="20">
        <v>0</v>
      </c>
      <c r="G47" s="20">
        <v>133</v>
      </c>
      <c r="H47" s="20">
        <v>1758.9599999999998</v>
      </c>
      <c r="I47" s="20">
        <v>0</v>
      </c>
      <c r="J47" s="20">
        <v>0</v>
      </c>
      <c r="K47" s="20">
        <v>13422</v>
      </c>
      <c r="L47" s="20">
        <v>42652.359999999993</v>
      </c>
      <c r="M47" s="20">
        <f t="shared" si="2"/>
        <v>13555</v>
      </c>
      <c r="N47" s="20">
        <f t="shared" si="2"/>
        <v>44411.319999999992</v>
      </c>
    </row>
    <row r="48" spans="1:14" ht="13.5" customHeight="1" x14ac:dyDescent="0.2">
      <c r="A48" s="427">
        <v>38</v>
      </c>
      <c r="B48" s="20" t="s">
        <v>49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6542</v>
      </c>
      <c r="L48" s="20">
        <v>15808.53</v>
      </c>
      <c r="M48" s="20">
        <f t="shared" si="2"/>
        <v>6542</v>
      </c>
      <c r="N48" s="20">
        <f t="shared" si="2"/>
        <v>15808.53</v>
      </c>
    </row>
    <row r="49" spans="1:14" ht="13.5" customHeight="1" x14ac:dyDescent="0.2">
      <c r="A49" s="427">
        <v>39</v>
      </c>
      <c r="B49" s="20" t="s">
        <v>51</v>
      </c>
      <c r="C49" s="20">
        <v>0</v>
      </c>
      <c r="D49" s="20">
        <v>0</v>
      </c>
      <c r="E49" s="20">
        <v>0</v>
      </c>
      <c r="F49" s="20">
        <v>0</v>
      </c>
      <c r="G49" s="20">
        <v>595</v>
      </c>
      <c r="H49" s="20">
        <v>7061.869999999999</v>
      </c>
      <c r="I49" s="20">
        <v>0</v>
      </c>
      <c r="J49" s="20">
        <v>0</v>
      </c>
      <c r="K49" s="20">
        <v>40883</v>
      </c>
      <c r="L49" s="20">
        <v>35075.5</v>
      </c>
      <c r="M49" s="20">
        <f t="shared" si="2"/>
        <v>41478</v>
      </c>
      <c r="N49" s="20">
        <f t="shared" si="2"/>
        <v>42137.369999999995</v>
      </c>
    </row>
    <row r="50" spans="1:14" ht="13.5" customHeight="1" x14ac:dyDescent="0.2">
      <c r="A50" s="427">
        <v>40</v>
      </c>
      <c r="B50" s="20" t="s">
        <v>1007</v>
      </c>
      <c r="C50" s="20">
        <v>0</v>
      </c>
      <c r="D50" s="20">
        <v>0</v>
      </c>
      <c r="E50" s="20">
        <v>1</v>
      </c>
      <c r="F50" s="20">
        <v>21.98</v>
      </c>
      <c r="G50" s="20">
        <v>79</v>
      </c>
      <c r="H50" s="20">
        <v>1442.94</v>
      </c>
      <c r="I50" s="20">
        <v>226</v>
      </c>
      <c r="J50" s="20">
        <v>1921.1999999999998</v>
      </c>
      <c r="K50" s="20">
        <v>994</v>
      </c>
      <c r="L50" s="20">
        <v>3901.4800000000005</v>
      </c>
      <c r="M50" s="20">
        <f t="shared" si="2"/>
        <v>1300</v>
      </c>
      <c r="N50" s="20">
        <f t="shared" si="2"/>
        <v>7287.6</v>
      </c>
    </row>
    <row r="51" spans="1:14" ht="13.5" customHeight="1" x14ac:dyDescent="0.2">
      <c r="A51" s="427">
        <v>41</v>
      </c>
      <c r="B51" s="20" t="s">
        <v>52</v>
      </c>
      <c r="C51" s="20">
        <v>0</v>
      </c>
      <c r="D51" s="20">
        <v>0</v>
      </c>
      <c r="E51" s="20">
        <v>0</v>
      </c>
      <c r="F51" s="20">
        <v>0</v>
      </c>
      <c r="G51" s="20">
        <v>712</v>
      </c>
      <c r="H51" s="20">
        <v>4689.0500000000011</v>
      </c>
      <c r="I51" s="20">
        <v>4182</v>
      </c>
      <c r="J51" s="20">
        <v>2623.4900000000011</v>
      </c>
      <c r="K51" s="20">
        <v>17848</v>
      </c>
      <c r="L51" s="20">
        <v>18101.329999999998</v>
      </c>
      <c r="M51" s="20">
        <f t="shared" si="2"/>
        <v>22742</v>
      </c>
      <c r="N51" s="20">
        <f t="shared" si="2"/>
        <v>25413.870000000003</v>
      </c>
    </row>
    <row r="52" spans="1:14" ht="13.5" customHeight="1" x14ac:dyDescent="0.2">
      <c r="A52" s="427">
        <v>42</v>
      </c>
      <c r="B52" s="20" t="s">
        <v>53</v>
      </c>
      <c r="C52" s="20">
        <v>0</v>
      </c>
      <c r="D52" s="20">
        <v>0</v>
      </c>
      <c r="E52" s="20">
        <v>0</v>
      </c>
      <c r="F52" s="20">
        <v>0</v>
      </c>
      <c r="G52" s="20">
        <v>2052</v>
      </c>
      <c r="H52" s="20">
        <v>24662.329999999994</v>
      </c>
      <c r="I52" s="20">
        <v>16</v>
      </c>
      <c r="J52" s="20">
        <v>9.7900000000000027</v>
      </c>
      <c r="K52" s="20">
        <v>2782</v>
      </c>
      <c r="L52" s="20">
        <v>5081.28</v>
      </c>
      <c r="M52" s="20">
        <f t="shared" si="2"/>
        <v>4850</v>
      </c>
      <c r="N52" s="20">
        <f t="shared" si="2"/>
        <v>29753.399999999994</v>
      </c>
    </row>
    <row r="53" spans="1:14" ht="13.5" customHeight="1" x14ac:dyDescent="0.2">
      <c r="A53" s="427">
        <v>43</v>
      </c>
      <c r="B53" s="20" t="s">
        <v>54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15624</v>
      </c>
      <c r="L53" s="20">
        <f>27+14180.5</f>
        <v>14207.5</v>
      </c>
      <c r="M53" s="20">
        <f t="shared" si="2"/>
        <v>15624</v>
      </c>
      <c r="N53" s="20">
        <f t="shared" si="2"/>
        <v>14207.5</v>
      </c>
    </row>
    <row r="54" spans="1:14" ht="13.5" customHeight="1" x14ac:dyDescent="0.2">
      <c r="A54" s="422"/>
      <c r="B54" s="22" t="s">
        <v>55</v>
      </c>
      <c r="C54" s="22">
        <f>SUM(C46:C53)</f>
        <v>0</v>
      </c>
      <c r="D54" s="22">
        <f t="shared" ref="D54:N54" si="7">SUM(D46:D53)</f>
        <v>0</v>
      </c>
      <c r="E54" s="22">
        <f t="shared" si="7"/>
        <v>1</v>
      </c>
      <c r="F54" s="22">
        <f t="shared" si="7"/>
        <v>21.98</v>
      </c>
      <c r="G54" s="22">
        <f t="shared" si="7"/>
        <v>8156</v>
      </c>
      <c r="H54" s="22">
        <f t="shared" si="7"/>
        <v>104034.75999999998</v>
      </c>
      <c r="I54" s="22">
        <f t="shared" si="7"/>
        <v>5669</v>
      </c>
      <c r="J54" s="22">
        <f t="shared" si="7"/>
        <v>5255.0400000000018</v>
      </c>
      <c r="K54" s="22">
        <f t="shared" si="7"/>
        <v>232038</v>
      </c>
      <c r="L54" s="22">
        <f t="shared" si="7"/>
        <v>567332.04999999993</v>
      </c>
      <c r="M54" s="22">
        <f t="shared" si="7"/>
        <v>245864</v>
      </c>
      <c r="N54" s="22">
        <f t="shared" si="7"/>
        <v>676643.83</v>
      </c>
    </row>
    <row r="55" spans="1:14" ht="13.5" customHeight="1" x14ac:dyDescent="0.2">
      <c r="A55" s="22"/>
      <c r="B55" s="22" t="s">
        <v>5</v>
      </c>
      <c r="C55" s="22">
        <f t="shared" ref="C55:N55" si="8">C54+C45+C43+C41</f>
        <v>12188</v>
      </c>
      <c r="D55" s="22">
        <f t="shared" si="8"/>
        <v>428499.05000000005</v>
      </c>
      <c r="E55" s="22">
        <f t="shared" si="8"/>
        <v>13324</v>
      </c>
      <c r="F55" s="22">
        <f t="shared" si="8"/>
        <v>221076.39000000007</v>
      </c>
      <c r="G55" s="22">
        <f t="shared" si="8"/>
        <v>273302</v>
      </c>
      <c r="H55" s="22">
        <f t="shared" si="8"/>
        <v>4960350.4699999988</v>
      </c>
      <c r="I55" s="22">
        <f t="shared" si="8"/>
        <v>1031561</v>
      </c>
      <c r="J55" s="22">
        <f t="shared" si="8"/>
        <v>2922652.2899999991</v>
      </c>
      <c r="K55" s="22">
        <f t="shared" si="8"/>
        <v>4622767</v>
      </c>
      <c r="L55" s="22">
        <f t="shared" si="8"/>
        <v>19143288.459999997</v>
      </c>
      <c r="M55" s="22">
        <f t="shared" si="8"/>
        <v>5953142</v>
      </c>
      <c r="N55" s="22">
        <f t="shared" si="8"/>
        <v>27675866.659999996</v>
      </c>
    </row>
    <row r="56" spans="1:14" ht="13.5" customHeight="1" x14ac:dyDescent="0.2">
      <c r="A56" s="8"/>
      <c r="B56" s="8"/>
      <c r="C56" s="8"/>
      <c r="D56" s="8"/>
      <c r="E56" s="8"/>
      <c r="F56" s="8"/>
      <c r="G56" s="8"/>
      <c r="H56" s="425" t="s">
        <v>1030</v>
      </c>
      <c r="I56" s="8"/>
      <c r="J56" s="8"/>
      <c r="K56" s="8"/>
      <c r="L56" s="8"/>
      <c r="M56" s="8"/>
      <c r="N56" s="425"/>
    </row>
    <row r="57" spans="1:14" ht="13.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3.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3.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3.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3.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3.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3.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3.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3.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3.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3.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3.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3.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3.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3.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3.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3.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3.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3.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3.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3.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3.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3.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3.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3.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3.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3.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3.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3.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3.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3.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</sheetData>
  <mergeCells count="10">
    <mergeCell ref="E3:F4"/>
    <mergeCell ref="G3:H4"/>
    <mergeCell ref="I3:J4"/>
    <mergeCell ref="K3:L4"/>
    <mergeCell ref="A1:N1"/>
    <mergeCell ref="A2:A5"/>
    <mergeCell ref="B2:B5"/>
    <mergeCell ref="C2:N2"/>
    <mergeCell ref="C3:D4"/>
    <mergeCell ref="M3:N4"/>
  </mergeCells>
  <pageMargins left="0.94488188976377963" right="0.19685039370078741" top="0.98425196850393704" bottom="0" header="0" footer="0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N90"/>
  <sheetViews>
    <sheetView view="pageBreakPreview" zoomScale="85" zoomScaleNormal="100" zoomScaleSheetLayoutView="85" workbookViewId="0">
      <pane xSplit="2" ySplit="5" topLeftCell="C44" activePane="bottomRight" state="frozen"/>
      <selection pane="topRight" activeCell="C1" sqref="C1"/>
      <selection pane="bottomLeft" activeCell="A6" sqref="A6"/>
      <selection pane="bottomRight" activeCell="E56" sqref="E56"/>
    </sheetView>
  </sheetViews>
  <sheetFormatPr defaultColWidth="14.28515625" defaultRowHeight="15" customHeight="1" x14ac:dyDescent="0.2"/>
  <cols>
    <col min="1" max="1" width="4.42578125" style="99" customWidth="1"/>
    <col min="2" max="2" width="24.5703125" style="99" customWidth="1"/>
    <col min="3" max="4" width="11.85546875" style="99" customWidth="1"/>
    <col min="5" max="5" width="10.85546875" style="99" customWidth="1"/>
    <col min="6" max="6" width="12" style="99" customWidth="1"/>
    <col min="7" max="7" width="8.85546875" style="99" customWidth="1"/>
    <col min="8" max="8" width="10.42578125" style="99" customWidth="1"/>
    <col min="9" max="9" width="10.85546875" style="99" customWidth="1"/>
    <col min="10" max="10" width="10.42578125" style="99" customWidth="1"/>
    <col min="11" max="11" width="11.42578125" style="99" customWidth="1"/>
    <col min="12" max="12" width="8.140625" style="99" customWidth="1"/>
    <col min="13" max="16384" width="14.28515625" style="99"/>
  </cols>
  <sheetData>
    <row r="1" spans="1:14" ht="15" customHeight="1" x14ac:dyDescent="0.2">
      <c r="A1" s="477" t="s">
        <v>1056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</row>
    <row r="2" spans="1:14" ht="15" customHeight="1" x14ac:dyDescent="0.2">
      <c r="A2" s="84"/>
      <c r="B2" s="86" t="s">
        <v>73</v>
      </c>
      <c r="C2" s="119"/>
      <c r="D2" s="119"/>
      <c r="E2" s="118"/>
      <c r="F2" s="118"/>
      <c r="G2" s="118"/>
      <c r="H2" s="118"/>
      <c r="I2" s="119" t="s">
        <v>116</v>
      </c>
      <c r="J2" s="118"/>
      <c r="K2" s="118"/>
      <c r="L2" s="118"/>
    </row>
    <row r="3" spans="1:14" ht="15" customHeight="1" x14ac:dyDescent="0.2">
      <c r="A3" s="524" t="s">
        <v>0</v>
      </c>
      <c r="B3" s="524" t="s">
        <v>76</v>
      </c>
      <c r="C3" s="525" t="s">
        <v>117</v>
      </c>
      <c r="D3" s="526"/>
      <c r="E3" s="526"/>
      <c r="F3" s="520"/>
      <c r="G3" s="521" t="s">
        <v>118</v>
      </c>
      <c r="H3" s="519" t="s">
        <v>119</v>
      </c>
      <c r="I3" s="526"/>
      <c r="J3" s="526"/>
      <c r="K3" s="520"/>
      <c r="L3" s="521" t="s">
        <v>118</v>
      </c>
    </row>
    <row r="4" spans="1:14" ht="24.75" customHeight="1" x14ac:dyDescent="0.2">
      <c r="A4" s="522"/>
      <c r="B4" s="522"/>
      <c r="C4" s="519" t="s">
        <v>120</v>
      </c>
      <c r="D4" s="520"/>
      <c r="E4" s="519" t="s">
        <v>121</v>
      </c>
      <c r="F4" s="520"/>
      <c r="G4" s="522"/>
      <c r="H4" s="519" t="s">
        <v>120</v>
      </c>
      <c r="I4" s="520"/>
      <c r="J4" s="519" t="s">
        <v>121</v>
      </c>
      <c r="K4" s="520"/>
      <c r="L4" s="522"/>
    </row>
    <row r="5" spans="1:14" ht="15" customHeight="1" x14ac:dyDescent="0.2">
      <c r="A5" s="523"/>
      <c r="B5" s="523"/>
      <c r="C5" s="129" t="s">
        <v>122</v>
      </c>
      <c r="D5" s="129" t="s">
        <v>123</v>
      </c>
      <c r="E5" s="129" t="s">
        <v>122</v>
      </c>
      <c r="F5" s="129" t="s">
        <v>123</v>
      </c>
      <c r="G5" s="523"/>
      <c r="H5" s="129" t="s">
        <v>122</v>
      </c>
      <c r="I5" s="129" t="s">
        <v>123</v>
      </c>
      <c r="J5" s="129" t="s">
        <v>122</v>
      </c>
      <c r="K5" s="129" t="s">
        <v>123</v>
      </c>
      <c r="L5" s="523"/>
    </row>
    <row r="6" spans="1:14" ht="13.5" customHeight="1" x14ac:dyDescent="0.25">
      <c r="A6" s="130">
        <v>1</v>
      </c>
      <c r="B6" s="106" t="s">
        <v>6</v>
      </c>
      <c r="C6" s="283">
        <v>135697</v>
      </c>
      <c r="D6" s="290">
        <v>342217</v>
      </c>
      <c r="E6" s="107">
        <v>33809</v>
      </c>
      <c r="F6" s="107">
        <v>97428.629999999976</v>
      </c>
      <c r="G6" s="232">
        <f t="shared" ref="G6:G39" si="0">F6*100/D6</f>
        <v>28.46983931248301</v>
      </c>
      <c r="H6" s="283">
        <v>97958</v>
      </c>
      <c r="I6" s="290">
        <v>252439</v>
      </c>
      <c r="J6" s="107">
        <v>25615</v>
      </c>
      <c r="K6" s="107">
        <v>73485.959999999963</v>
      </c>
      <c r="L6" s="233">
        <f t="shared" ref="L6:L55" si="1">K6*100/I6</f>
        <v>29.11038310245246</v>
      </c>
    </row>
    <row r="7" spans="1:14" ht="13.5" customHeight="1" x14ac:dyDescent="0.25">
      <c r="A7" s="130">
        <v>2</v>
      </c>
      <c r="B7" s="106" t="s">
        <v>7</v>
      </c>
      <c r="C7" s="283">
        <v>643606</v>
      </c>
      <c r="D7" s="290">
        <v>1421995</v>
      </c>
      <c r="E7" s="107">
        <v>216507</v>
      </c>
      <c r="F7" s="107">
        <v>571414.77999999991</v>
      </c>
      <c r="G7" s="232">
        <f t="shared" si="0"/>
        <v>40.184021744098956</v>
      </c>
      <c r="H7" s="283">
        <v>444958</v>
      </c>
      <c r="I7" s="290">
        <v>841271</v>
      </c>
      <c r="J7" s="107">
        <v>153897</v>
      </c>
      <c r="K7" s="107">
        <v>405478.5399999998</v>
      </c>
      <c r="L7" s="233">
        <f t="shared" si="1"/>
        <v>48.198326104192319</v>
      </c>
    </row>
    <row r="8" spans="1:14" ht="13.5" customHeight="1" x14ac:dyDescent="0.25">
      <c r="A8" s="130">
        <v>3</v>
      </c>
      <c r="B8" s="106" t="s">
        <v>8</v>
      </c>
      <c r="C8" s="283">
        <v>46023</v>
      </c>
      <c r="D8" s="290">
        <v>89212</v>
      </c>
      <c r="E8" s="107">
        <v>17586</v>
      </c>
      <c r="F8" s="107">
        <v>55896.950000000019</v>
      </c>
      <c r="G8" s="232">
        <f t="shared" si="0"/>
        <v>62.6563130520558</v>
      </c>
      <c r="H8" s="283">
        <v>24180</v>
      </c>
      <c r="I8" s="290">
        <v>70254</v>
      </c>
      <c r="J8" s="107">
        <v>12598</v>
      </c>
      <c r="K8" s="107">
        <v>30818.12000000001</v>
      </c>
      <c r="L8" s="233">
        <f t="shared" si="1"/>
        <v>43.866712215674568</v>
      </c>
    </row>
    <row r="9" spans="1:14" ht="13.5" customHeight="1" x14ac:dyDescent="0.25">
      <c r="A9" s="130">
        <v>4</v>
      </c>
      <c r="B9" s="106" t="s">
        <v>9</v>
      </c>
      <c r="C9" s="283">
        <v>122305</v>
      </c>
      <c r="D9" s="290">
        <v>345300</v>
      </c>
      <c r="E9" s="107">
        <v>32340</v>
      </c>
      <c r="F9" s="107">
        <v>90846</v>
      </c>
      <c r="G9" s="232">
        <f t="shared" si="0"/>
        <v>26.309296264118156</v>
      </c>
      <c r="H9" s="283">
        <v>114853</v>
      </c>
      <c r="I9" s="290">
        <v>333069</v>
      </c>
      <c r="J9" s="107">
        <v>31138</v>
      </c>
      <c r="K9" s="107">
        <v>88432.180000000008</v>
      </c>
      <c r="L9" s="233">
        <f t="shared" si="1"/>
        <v>26.550708712008621</v>
      </c>
    </row>
    <row r="10" spans="1:14" ht="13.5" customHeight="1" x14ac:dyDescent="0.25">
      <c r="A10" s="130">
        <v>5</v>
      </c>
      <c r="B10" s="106" t="s">
        <v>10</v>
      </c>
      <c r="C10" s="283">
        <v>722900</v>
      </c>
      <c r="D10" s="290">
        <v>959941</v>
      </c>
      <c r="E10" s="107">
        <v>178094</v>
      </c>
      <c r="F10" s="107">
        <v>330693.86</v>
      </c>
      <c r="G10" s="232">
        <f t="shared" si="0"/>
        <v>34.449394285690474</v>
      </c>
      <c r="H10" s="283">
        <v>358847</v>
      </c>
      <c r="I10" s="290">
        <v>422929</v>
      </c>
      <c r="J10" s="107">
        <v>74697</v>
      </c>
      <c r="K10" s="107">
        <v>141458.23999999999</v>
      </c>
      <c r="L10" s="233">
        <f t="shared" si="1"/>
        <v>33.447278384787992</v>
      </c>
    </row>
    <row r="11" spans="1:14" ht="13.5" customHeight="1" x14ac:dyDescent="0.25">
      <c r="A11" s="130">
        <v>6</v>
      </c>
      <c r="B11" s="106" t="s">
        <v>11</v>
      </c>
      <c r="C11" s="283">
        <v>104488</v>
      </c>
      <c r="D11" s="290">
        <v>185702</v>
      </c>
      <c r="E11" s="107">
        <v>14424</v>
      </c>
      <c r="F11" s="107">
        <v>28146.819999999996</v>
      </c>
      <c r="G11" s="232">
        <f t="shared" si="0"/>
        <v>15.156982692701208</v>
      </c>
      <c r="H11" s="283">
        <v>94977</v>
      </c>
      <c r="I11" s="290">
        <v>173485</v>
      </c>
      <c r="J11" s="107">
        <v>13399</v>
      </c>
      <c r="K11" s="107">
        <v>26223.429999999993</v>
      </c>
      <c r="L11" s="233">
        <f t="shared" si="1"/>
        <v>15.115675706833439</v>
      </c>
    </row>
    <row r="12" spans="1:14" ht="13.5" customHeight="1" x14ac:dyDescent="0.25">
      <c r="A12" s="130">
        <v>7</v>
      </c>
      <c r="B12" s="106" t="s">
        <v>12</v>
      </c>
      <c r="C12" s="283">
        <v>12271</v>
      </c>
      <c r="D12" s="290">
        <v>31656</v>
      </c>
      <c r="E12" s="107">
        <v>2627</v>
      </c>
      <c r="F12" s="255">
        <v>12543.369999999999</v>
      </c>
      <c r="G12" s="319">
        <f t="shared" si="0"/>
        <v>39.623989133181702</v>
      </c>
      <c r="H12" s="320">
        <v>6786</v>
      </c>
      <c r="I12" s="321">
        <v>16962</v>
      </c>
      <c r="J12" s="255">
        <v>1860</v>
      </c>
      <c r="K12" s="255">
        <v>8790.26</v>
      </c>
      <c r="L12" s="256">
        <f t="shared" si="1"/>
        <v>51.823251975002947</v>
      </c>
    </row>
    <row r="13" spans="1:14" ht="13.5" customHeight="1" x14ac:dyDescent="0.25">
      <c r="A13" s="130">
        <v>8</v>
      </c>
      <c r="B13" s="106" t="s">
        <v>967</v>
      </c>
      <c r="C13" s="283">
        <v>6163</v>
      </c>
      <c r="D13" s="290">
        <v>17520</v>
      </c>
      <c r="E13" s="327">
        <v>982</v>
      </c>
      <c r="F13" s="259">
        <v>2673.2800000000007</v>
      </c>
      <c r="G13" s="326">
        <f t="shared" si="0"/>
        <v>15.258447488584478</v>
      </c>
      <c r="H13" s="328">
        <v>3874</v>
      </c>
      <c r="I13" s="329">
        <v>7500</v>
      </c>
      <c r="J13" s="259">
        <v>554</v>
      </c>
      <c r="K13" s="259">
        <v>1112.3200000000002</v>
      </c>
      <c r="L13" s="260">
        <f t="shared" si="1"/>
        <v>14.830933333333336</v>
      </c>
    </row>
    <row r="14" spans="1:14" ht="13.5" customHeight="1" x14ac:dyDescent="0.25">
      <c r="A14" s="130">
        <v>9</v>
      </c>
      <c r="B14" s="106" t="s">
        <v>13</v>
      </c>
      <c r="C14" s="283">
        <v>122113</v>
      </c>
      <c r="D14" s="290">
        <v>407326</v>
      </c>
      <c r="E14" s="107">
        <v>45393</v>
      </c>
      <c r="F14" s="322">
        <v>132945.84999999995</v>
      </c>
      <c r="G14" s="323">
        <f t="shared" si="0"/>
        <v>32.638684984508707</v>
      </c>
      <c r="H14" s="324">
        <v>109461</v>
      </c>
      <c r="I14" s="325">
        <v>382933</v>
      </c>
      <c r="J14" s="322">
        <v>41349</v>
      </c>
      <c r="K14" s="322">
        <v>125162.00000000006</v>
      </c>
      <c r="L14" s="266">
        <f t="shared" si="1"/>
        <v>32.685091125601623</v>
      </c>
      <c r="M14" s="251"/>
      <c r="N14" s="251"/>
    </row>
    <row r="15" spans="1:14" ht="13.5" customHeight="1" x14ac:dyDescent="0.25">
      <c r="A15" s="130">
        <v>10</v>
      </c>
      <c r="B15" s="106" t="s">
        <v>14</v>
      </c>
      <c r="C15" s="283">
        <v>615342</v>
      </c>
      <c r="D15" s="290">
        <v>1506643</v>
      </c>
      <c r="E15" s="107">
        <v>188785</v>
      </c>
      <c r="F15" s="107">
        <v>505670.89</v>
      </c>
      <c r="G15" s="232">
        <f t="shared" si="0"/>
        <v>33.562754414947669</v>
      </c>
      <c r="H15" s="283">
        <v>488627</v>
      </c>
      <c r="I15" s="290">
        <v>1072590</v>
      </c>
      <c r="J15" s="107">
        <v>150919</v>
      </c>
      <c r="K15" s="107">
        <v>360003.42999999993</v>
      </c>
      <c r="L15" s="233">
        <f t="shared" si="1"/>
        <v>33.563936825814146</v>
      </c>
    </row>
    <row r="16" spans="1:14" ht="13.5" customHeight="1" x14ac:dyDescent="0.25">
      <c r="A16" s="130">
        <v>11</v>
      </c>
      <c r="B16" s="106" t="s">
        <v>15</v>
      </c>
      <c r="C16" s="283">
        <v>18240</v>
      </c>
      <c r="D16" s="290">
        <v>43709</v>
      </c>
      <c r="E16" s="107">
        <v>27699</v>
      </c>
      <c r="F16" s="107">
        <v>49423.330000000009</v>
      </c>
      <c r="G16" s="232">
        <f t="shared" si="0"/>
        <v>113.07357752407972</v>
      </c>
      <c r="H16" s="283">
        <v>15121</v>
      </c>
      <c r="I16" s="290">
        <v>34843</v>
      </c>
      <c r="J16" s="107">
        <v>25744</v>
      </c>
      <c r="K16" s="107">
        <v>37821.220000000023</v>
      </c>
      <c r="L16" s="233">
        <f t="shared" si="1"/>
        <v>108.54754183049687</v>
      </c>
    </row>
    <row r="17" spans="1:12" ht="13.5" customHeight="1" x14ac:dyDescent="0.25">
      <c r="A17" s="130">
        <v>12</v>
      </c>
      <c r="B17" s="106" t="s">
        <v>16</v>
      </c>
      <c r="C17" s="283">
        <v>264871</v>
      </c>
      <c r="D17" s="290">
        <v>566968</v>
      </c>
      <c r="E17" s="107">
        <v>53863</v>
      </c>
      <c r="F17" s="107">
        <v>131560</v>
      </c>
      <c r="G17" s="232">
        <f t="shared" si="0"/>
        <v>23.204131450099478</v>
      </c>
      <c r="H17" s="283">
        <v>233356</v>
      </c>
      <c r="I17" s="290">
        <v>502410</v>
      </c>
      <c r="J17" s="107">
        <v>48961</v>
      </c>
      <c r="K17" s="107">
        <v>131560.68000000002</v>
      </c>
      <c r="L17" s="233">
        <f t="shared" si="1"/>
        <v>26.185919866244703</v>
      </c>
    </row>
    <row r="18" spans="1:12" ht="13.5" customHeight="1" x14ac:dyDescent="0.2">
      <c r="A18" s="129"/>
      <c r="B18" s="108" t="s">
        <v>17</v>
      </c>
      <c r="C18" s="284">
        <v>2814019</v>
      </c>
      <c r="D18" s="288">
        <v>5918189</v>
      </c>
      <c r="E18" s="131">
        <f>SUM(E6:E17)</f>
        <v>812109</v>
      </c>
      <c r="F18" s="131">
        <f>SUM(F6:F17)</f>
        <v>2009243.7600000002</v>
      </c>
      <c r="G18" s="234">
        <f t="shared" si="0"/>
        <v>33.950314192399063</v>
      </c>
      <c r="H18" s="284">
        <v>1992998</v>
      </c>
      <c r="I18" s="288">
        <v>4110685</v>
      </c>
      <c r="J18" s="131">
        <f>SUM(J6:J17)</f>
        <v>580731</v>
      </c>
      <c r="K18" s="131">
        <f>SUM(K6:K17)</f>
        <v>1430346.3799999997</v>
      </c>
      <c r="L18" s="235">
        <f t="shared" si="1"/>
        <v>34.795815782527725</v>
      </c>
    </row>
    <row r="19" spans="1:12" ht="13.5" customHeight="1" x14ac:dyDescent="0.25">
      <c r="A19" s="130">
        <v>13</v>
      </c>
      <c r="B19" s="106" t="s">
        <v>18</v>
      </c>
      <c r="C19" s="283">
        <v>105461</v>
      </c>
      <c r="D19" s="290">
        <v>152884</v>
      </c>
      <c r="E19" s="107">
        <v>43127</v>
      </c>
      <c r="F19" s="107">
        <v>49363.209999999985</v>
      </c>
      <c r="G19" s="232">
        <f t="shared" si="0"/>
        <v>32.288015750503639</v>
      </c>
      <c r="H19" s="283">
        <v>53788</v>
      </c>
      <c r="I19" s="290">
        <v>109294</v>
      </c>
      <c r="J19" s="107">
        <v>21748</v>
      </c>
      <c r="K19" s="107">
        <v>21899.43</v>
      </c>
      <c r="L19" s="233">
        <f t="shared" si="1"/>
        <v>20.037174959284133</v>
      </c>
    </row>
    <row r="20" spans="1:12" ht="13.5" customHeight="1" x14ac:dyDescent="0.25">
      <c r="A20" s="130">
        <v>14</v>
      </c>
      <c r="B20" s="106" t="s">
        <v>19</v>
      </c>
      <c r="C20" s="283">
        <v>82889</v>
      </c>
      <c r="D20" s="290">
        <v>75608</v>
      </c>
      <c r="E20" s="107">
        <v>29307</v>
      </c>
      <c r="F20" s="107">
        <v>26736.090000000004</v>
      </c>
      <c r="G20" s="232">
        <f t="shared" si="0"/>
        <v>35.361456459633906</v>
      </c>
      <c r="H20" s="283">
        <v>2980</v>
      </c>
      <c r="I20" s="290">
        <v>9259</v>
      </c>
      <c r="J20" s="107">
        <v>119</v>
      </c>
      <c r="K20" s="107">
        <v>1633.24</v>
      </c>
      <c r="L20" s="233">
        <f t="shared" si="1"/>
        <v>17.639485905605358</v>
      </c>
    </row>
    <row r="21" spans="1:12" ht="13.5" customHeight="1" x14ac:dyDescent="0.25">
      <c r="A21" s="130">
        <v>15</v>
      </c>
      <c r="B21" s="106" t="s">
        <v>20</v>
      </c>
      <c r="C21" s="283">
        <v>1574</v>
      </c>
      <c r="D21" s="290">
        <v>6561</v>
      </c>
      <c r="E21" s="107">
        <v>476</v>
      </c>
      <c r="F21" s="107">
        <v>2315.2600000000002</v>
      </c>
      <c r="G21" s="232">
        <f t="shared" si="0"/>
        <v>35.288218259411678</v>
      </c>
      <c r="H21" s="283">
        <v>2</v>
      </c>
      <c r="I21" s="290">
        <v>4</v>
      </c>
      <c r="J21" s="107">
        <v>0</v>
      </c>
      <c r="K21" s="107">
        <v>0</v>
      </c>
      <c r="L21" s="233">
        <v>0</v>
      </c>
    </row>
    <row r="22" spans="1:12" ht="13.5" customHeight="1" x14ac:dyDescent="0.25">
      <c r="A22" s="130">
        <v>16</v>
      </c>
      <c r="B22" s="106" t="s">
        <v>21</v>
      </c>
      <c r="C22" s="283">
        <v>743</v>
      </c>
      <c r="D22" s="290">
        <v>905</v>
      </c>
      <c r="E22" s="107">
        <v>84</v>
      </c>
      <c r="F22" s="107">
        <v>68.14</v>
      </c>
      <c r="G22" s="232">
        <f t="shared" si="0"/>
        <v>7.5292817679558013</v>
      </c>
      <c r="H22" s="283">
        <v>650</v>
      </c>
      <c r="I22" s="290">
        <v>719</v>
      </c>
      <c r="J22" s="107">
        <v>84</v>
      </c>
      <c r="K22" s="107">
        <v>68.14</v>
      </c>
      <c r="L22" s="233">
        <f t="shared" si="1"/>
        <v>9.4770514603616132</v>
      </c>
    </row>
    <row r="23" spans="1:12" ht="13.5" customHeight="1" x14ac:dyDescent="0.25">
      <c r="A23" s="130">
        <v>17</v>
      </c>
      <c r="B23" s="106" t="s">
        <v>22</v>
      </c>
      <c r="C23" s="283">
        <v>27542</v>
      </c>
      <c r="D23" s="290">
        <v>99396</v>
      </c>
      <c r="E23" s="107">
        <v>15456</v>
      </c>
      <c r="F23" s="107">
        <v>35485.470000000008</v>
      </c>
      <c r="G23" s="232">
        <f t="shared" si="0"/>
        <v>35.701104672220218</v>
      </c>
      <c r="H23" s="283">
        <v>15155</v>
      </c>
      <c r="I23" s="290">
        <v>72023</v>
      </c>
      <c r="J23" s="107">
        <v>13365</v>
      </c>
      <c r="K23" s="107">
        <v>27083.420000000002</v>
      </c>
      <c r="L23" s="233">
        <f t="shared" si="1"/>
        <v>37.603848770531634</v>
      </c>
    </row>
    <row r="24" spans="1:12" ht="13.5" customHeight="1" x14ac:dyDescent="0.25">
      <c r="A24" s="130">
        <v>18</v>
      </c>
      <c r="B24" s="106" t="s">
        <v>23</v>
      </c>
      <c r="C24" s="283">
        <v>4</v>
      </c>
      <c r="D24" s="290">
        <v>56</v>
      </c>
      <c r="E24" s="107">
        <v>0</v>
      </c>
      <c r="F24" s="107">
        <v>0</v>
      </c>
      <c r="G24" s="232">
        <f t="shared" si="0"/>
        <v>0</v>
      </c>
      <c r="H24" s="283">
        <v>4</v>
      </c>
      <c r="I24" s="290">
        <v>56</v>
      </c>
      <c r="J24" s="107">
        <v>0</v>
      </c>
      <c r="K24" s="107">
        <v>0</v>
      </c>
      <c r="L24" s="233">
        <v>0</v>
      </c>
    </row>
    <row r="25" spans="1:12" ht="13.5" customHeight="1" x14ac:dyDescent="0.25">
      <c r="A25" s="130">
        <v>19</v>
      </c>
      <c r="B25" s="106" t="s">
        <v>24</v>
      </c>
      <c r="C25" s="283">
        <v>10178</v>
      </c>
      <c r="D25" s="290">
        <v>43691</v>
      </c>
      <c r="E25" s="107">
        <v>2752</v>
      </c>
      <c r="F25" s="107">
        <v>11173.03</v>
      </c>
      <c r="G25" s="232">
        <f t="shared" si="0"/>
        <v>25.572841088553705</v>
      </c>
      <c r="H25" s="283">
        <v>9923</v>
      </c>
      <c r="I25" s="290">
        <v>42618</v>
      </c>
      <c r="J25" s="107">
        <v>2734</v>
      </c>
      <c r="K25" s="107">
        <v>10873.679999999998</v>
      </c>
      <c r="L25" s="233">
        <f t="shared" si="1"/>
        <v>25.514289736730952</v>
      </c>
    </row>
    <row r="26" spans="1:12" ht="13.5" customHeight="1" x14ac:dyDescent="0.25">
      <c r="A26" s="130">
        <v>20</v>
      </c>
      <c r="B26" s="106" t="s">
        <v>25</v>
      </c>
      <c r="C26" s="283">
        <v>218218</v>
      </c>
      <c r="D26" s="290">
        <v>828637</v>
      </c>
      <c r="E26" s="107">
        <v>60018</v>
      </c>
      <c r="F26" s="107">
        <v>156325.23999999996</v>
      </c>
      <c r="G26" s="232">
        <f t="shared" si="0"/>
        <v>18.865346345866762</v>
      </c>
      <c r="H26" s="283">
        <v>68319</v>
      </c>
      <c r="I26" s="290">
        <v>291719</v>
      </c>
      <c r="J26" s="107">
        <v>21809</v>
      </c>
      <c r="K26" s="107">
        <v>60036.729999999996</v>
      </c>
      <c r="L26" s="233">
        <f t="shared" si="1"/>
        <v>20.580329015250978</v>
      </c>
    </row>
    <row r="27" spans="1:12" ht="13.5" customHeight="1" x14ac:dyDescent="0.25">
      <c r="A27" s="130">
        <v>21</v>
      </c>
      <c r="B27" s="106" t="s">
        <v>26</v>
      </c>
      <c r="C27" s="283">
        <v>166044</v>
      </c>
      <c r="D27" s="290">
        <v>537219</v>
      </c>
      <c r="E27" s="107">
        <v>24449</v>
      </c>
      <c r="F27" s="107">
        <v>105755.26999999993</v>
      </c>
      <c r="G27" s="232">
        <f t="shared" si="0"/>
        <v>19.685690565672459</v>
      </c>
      <c r="H27" s="283">
        <v>67228</v>
      </c>
      <c r="I27" s="290">
        <v>179677</v>
      </c>
      <c r="J27" s="107">
        <v>14734</v>
      </c>
      <c r="K27" s="107">
        <v>70498.89</v>
      </c>
      <c r="L27" s="233">
        <f t="shared" si="1"/>
        <v>39.236457643437944</v>
      </c>
    </row>
    <row r="28" spans="1:12" ht="13.5" customHeight="1" x14ac:dyDescent="0.25">
      <c r="A28" s="130">
        <v>22</v>
      </c>
      <c r="B28" s="106" t="s">
        <v>27</v>
      </c>
      <c r="C28" s="283">
        <v>31087</v>
      </c>
      <c r="D28" s="290">
        <v>67767</v>
      </c>
      <c r="E28" s="107">
        <v>8372</v>
      </c>
      <c r="F28" s="107">
        <v>26541.480000000007</v>
      </c>
      <c r="G28" s="232">
        <f t="shared" si="0"/>
        <v>39.165788658196476</v>
      </c>
      <c r="H28" s="283">
        <v>27930</v>
      </c>
      <c r="I28" s="290">
        <v>62504</v>
      </c>
      <c r="J28" s="107">
        <v>6738</v>
      </c>
      <c r="K28" s="107">
        <v>20109.95</v>
      </c>
      <c r="L28" s="233">
        <f t="shared" si="1"/>
        <v>32.173860872904136</v>
      </c>
    </row>
    <row r="29" spans="1:12" ht="13.5" customHeight="1" x14ac:dyDescent="0.25">
      <c r="A29" s="130">
        <v>23</v>
      </c>
      <c r="B29" s="106" t="s">
        <v>28</v>
      </c>
      <c r="C29" s="283">
        <v>93782</v>
      </c>
      <c r="D29" s="290">
        <v>204672</v>
      </c>
      <c r="E29" s="107">
        <v>85806</v>
      </c>
      <c r="F29" s="107">
        <v>122817.03000000001</v>
      </c>
      <c r="G29" s="232">
        <f t="shared" si="0"/>
        <v>60.006757152908079</v>
      </c>
      <c r="H29" s="283">
        <v>10533</v>
      </c>
      <c r="I29" s="290">
        <v>112937</v>
      </c>
      <c r="J29" s="107">
        <v>4094</v>
      </c>
      <c r="K29" s="107">
        <v>26108.670000000002</v>
      </c>
      <c r="L29" s="233">
        <f t="shared" si="1"/>
        <v>23.117906443415354</v>
      </c>
    </row>
    <row r="30" spans="1:12" ht="13.5" customHeight="1" x14ac:dyDescent="0.25">
      <c r="A30" s="130">
        <v>24</v>
      </c>
      <c r="B30" s="106" t="s">
        <v>29</v>
      </c>
      <c r="C30" s="283">
        <v>254191</v>
      </c>
      <c r="D30" s="290">
        <v>292796</v>
      </c>
      <c r="E30" s="107">
        <v>47782</v>
      </c>
      <c r="F30" s="107">
        <v>65795.419999999984</v>
      </c>
      <c r="G30" s="232">
        <f t="shared" si="0"/>
        <v>22.471420374595276</v>
      </c>
      <c r="H30" s="283">
        <v>84049</v>
      </c>
      <c r="I30" s="290">
        <v>156374</v>
      </c>
      <c r="J30" s="107">
        <v>16802</v>
      </c>
      <c r="K30" s="107">
        <v>28145.25</v>
      </c>
      <c r="L30" s="233">
        <f t="shared" si="1"/>
        <v>17.998676250527581</v>
      </c>
    </row>
    <row r="31" spans="1:12" ht="13.5" customHeight="1" x14ac:dyDescent="0.25">
      <c r="A31" s="130">
        <v>25</v>
      </c>
      <c r="B31" s="106" t="s">
        <v>30</v>
      </c>
      <c r="C31" s="283">
        <v>0</v>
      </c>
      <c r="D31" s="290">
        <v>0</v>
      </c>
      <c r="E31" s="107">
        <v>0</v>
      </c>
      <c r="F31" s="107">
        <v>0</v>
      </c>
      <c r="G31" s="232">
        <v>0</v>
      </c>
      <c r="H31" s="283">
        <v>0</v>
      </c>
      <c r="I31" s="290">
        <v>0</v>
      </c>
      <c r="J31" s="107">
        <v>0</v>
      </c>
      <c r="K31" s="107">
        <v>0</v>
      </c>
      <c r="L31" s="233">
        <v>0</v>
      </c>
    </row>
    <row r="32" spans="1:12" ht="13.5" customHeight="1" x14ac:dyDescent="0.25">
      <c r="A32" s="130">
        <v>26</v>
      </c>
      <c r="B32" s="106" t="s">
        <v>31</v>
      </c>
      <c r="C32" s="283">
        <v>325</v>
      </c>
      <c r="D32" s="290">
        <v>1102</v>
      </c>
      <c r="E32" s="107">
        <v>111</v>
      </c>
      <c r="F32" s="107">
        <v>273.33999999999997</v>
      </c>
      <c r="G32" s="232">
        <f t="shared" si="0"/>
        <v>24.803992740471866</v>
      </c>
      <c r="H32" s="283">
        <v>320</v>
      </c>
      <c r="I32" s="290">
        <v>1100</v>
      </c>
      <c r="J32" s="107">
        <v>108</v>
      </c>
      <c r="K32" s="107">
        <v>249.07</v>
      </c>
      <c r="L32" s="233">
        <f t="shared" si="1"/>
        <v>22.642727272727274</v>
      </c>
    </row>
    <row r="33" spans="1:13" ht="13.5" customHeight="1" x14ac:dyDescent="0.25">
      <c r="A33" s="130">
        <v>27</v>
      </c>
      <c r="B33" s="106" t="s">
        <v>32</v>
      </c>
      <c r="C33" s="283">
        <v>5</v>
      </c>
      <c r="D33" s="290">
        <v>0</v>
      </c>
      <c r="E33" s="107">
        <v>0</v>
      </c>
      <c r="F33" s="107">
        <v>0</v>
      </c>
      <c r="G33" s="107">
        <v>0</v>
      </c>
      <c r="H33" s="283">
        <v>1</v>
      </c>
      <c r="I33" s="290">
        <v>0</v>
      </c>
      <c r="J33" s="107">
        <v>0</v>
      </c>
      <c r="K33" s="107">
        <v>0</v>
      </c>
      <c r="L33" s="233">
        <v>0</v>
      </c>
    </row>
    <row r="34" spans="1:13" ht="13.5" customHeight="1" x14ac:dyDescent="0.25">
      <c r="A34" s="130">
        <v>28</v>
      </c>
      <c r="B34" s="106" t="s">
        <v>33</v>
      </c>
      <c r="C34" s="283">
        <v>162285</v>
      </c>
      <c r="D34" s="290">
        <v>209434</v>
      </c>
      <c r="E34" s="107">
        <v>12858</v>
      </c>
      <c r="F34" s="107">
        <v>39856.220000000016</v>
      </c>
      <c r="G34" s="232">
        <f t="shared" si="0"/>
        <v>19.030443958478571</v>
      </c>
      <c r="H34" s="283">
        <v>1897</v>
      </c>
      <c r="I34" s="290">
        <v>2230</v>
      </c>
      <c r="J34" s="107">
        <v>197</v>
      </c>
      <c r="K34" s="107">
        <v>2372.4899999999998</v>
      </c>
      <c r="L34" s="233">
        <f t="shared" si="1"/>
        <v>106.38968609865469</v>
      </c>
    </row>
    <row r="35" spans="1:13" ht="13.5" customHeight="1" x14ac:dyDescent="0.25">
      <c r="A35" s="130">
        <v>29</v>
      </c>
      <c r="B35" s="106" t="s">
        <v>34</v>
      </c>
      <c r="C35" s="283">
        <v>35539</v>
      </c>
      <c r="D35" s="290">
        <v>31833</v>
      </c>
      <c r="E35" s="107">
        <v>12663</v>
      </c>
      <c r="F35" s="107">
        <v>6692.76</v>
      </c>
      <c r="G35" s="232">
        <f t="shared" si="0"/>
        <v>21.024597116200169</v>
      </c>
      <c r="H35" s="283">
        <v>22110</v>
      </c>
      <c r="I35" s="290">
        <v>31785</v>
      </c>
      <c r="J35" s="107">
        <v>12663</v>
      </c>
      <c r="K35" s="107">
        <v>6692.76</v>
      </c>
      <c r="L35" s="233">
        <v>0</v>
      </c>
    </row>
    <row r="36" spans="1:13" ht="13.5" customHeight="1" x14ac:dyDescent="0.25">
      <c r="A36" s="130">
        <v>30</v>
      </c>
      <c r="B36" s="106" t="s">
        <v>35</v>
      </c>
      <c r="C36" s="283">
        <v>76418</v>
      </c>
      <c r="D36" s="290">
        <v>67994</v>
      </c>
      <c r="E36" s="107">
        <v>15670</v>
      </c>
      <c r="F36" s="107">
        <v>13510.43</v>
      </c>
      <c r="G36" s="232">
        <f t="shared" si="0"/>
        <v>19.870032649939702</v>
      </c>
      <c r="H36" s="283">
        <v>6831</v>
      </c>
      <c r="I36" s="290">
        <v>11307</v>
      </c>
      <c r="J36" s="107">
        <v>655</v>
      </c>
      <c r="K36" s="107">
        <v>1891.66</v>
      </c>
      <c r="L36" s="233">
        <f t="shared" si="1"/>
        <v>16.729990271513223</v>
      </c>
    </row>
    <row r="37" spans="1:13" ht="13.5" customHeight="1" x14ac:dyDescent="0.25">
      <c r="A37" s="130">
        <v>31</v>
      </c>
      <c r="B37" s="106" t="s">
        <v>36</v>
      </c>
      <c r="C37" s="283">
        <v>784</v>
      </c>
      <c r="D37" s="290">
        <v>2120</v>
      </c>
      <c r="E37" s="107">
        <v>0</v>
      </c>
      <c r="F37" s="107">
        <v>0</v>
      </c>
      <c r="G37" s="232">
        <f t="shared" si="0"/>
        <v>0</v>
      </c>
      <c r="H37" s="283">
        <v>784</v>
      </c>
      <c r="I37" s="290">
        <v>2120</v>
      </c>
      <c r="J37" s="107">
        <v>0</v>
      </c>
      <c r="K37" s="107">
        <v>0</v>
      </c>
      <c r="L37" s="233">
        <f t="shared" si="1"/>
        <v>0</v>
      </c>
    </row>
    <row r="38" spans="1:13" ht="13.5" customHeight="1" x14ac:dyDescent="0.25">
      <c r="A38" s="130">
        <v>32</v>
      </c>
      <c r="B38" s="106" t="s">
        <v>38</v>
      </c>
      <c r="C38" s="283">
        <v>856</v>
      </c>
      <c r="D38" s="283">
        <v>2371</v>
      </c>
      <c r="E38" s="107">
        <v>231</v>
      </c>
      <c r="F38" s="107">
        <v>610.82000000000005</v>
      </c>
      <c r="G38" s="232">
        <f t="shared" si="0"/>
        <v>25.762125685364829</v>
      </c>
      <c r="H38" s="283">
        <v>733</v>
      </c>
      <c r="I38" s="290">
        <v>2152</v>
      </c>
      <c r="J38" s="107">
        <v>0</v>
      </c>
      <c r="K38" s="107">
        <v>0</v>
      </c>
      <c r="L38" s="233">
        <f t="shared" si="1"/>
        <v>0</v>
      </c>
    </row>
    <row r="39" spans="1:13" ht="13.5" customHeight="1" x14ac:dyDescent="0.25">
      <c r="A39" s="130">
        <v>33</v>
      </c>
      <c r="B39" s="106" t="s">
        <v>39</v>
      </c>
      <c r="C39" s="283">
        <v>68096</v>
      </c>
      <c r="D39" s="290">
        <v>85186</v>
      </c>
      <c r="E39" s="107">
        <v>12916</v>
      </c>
      <c r="F39" s="107">
        <v>15982.769999999997</v>
      </c>
      <c r="G39" s="232">
        <f t="shared" si="0"/>
        <v>18.762202709365386</v>
      </c>
      <c r="H39" s="283">
        <v>7303</v>
      </c>
      <c r="I39" s="290">
        <v>36715</v>
      </c>
      <c r="J39" s="107">
        <v>2212</v>
      </c>
      <c r="K39" s="107">
        <v>6678.55</v>
      </c>
      <c r="L39" s="233">
        <f t="shared" si="1"/>
        <v>18.190249216941304</v>
      </c>
    </row>
    <row r="40" spans="1:13" ht="13.5" customHeight="1" x14ac:dyDescent="0.2">
      <c r="A40" s="129"/>
      <c r="B40" s="108" t="s">
        <v>103</v>
      </c>
      <c r="C40" s="284">
        <v>1336021</v>
      </c>
      <c r="D40" s="288">
        <v>2710232</v>
      </c>
      <c r="E40" s="131">
        <f>SUM(E19:E39)</f>
        <v>372078</v>
      </c>
      <c r="F40" s="131">
        <f>SUM(F19:F39)</f>
        <v>679301.97999999986</v>
      </c>
      <c r="G40" s="234">
        <f t="shared" ref="G40:G55" si="2">F40*100/D40</f>
        <v>25.064347996776654</v>
      </c>
      <c r="H40" s="284">
        <v>380540</v>
      </c>
      <c r="I40" s="288">
        <v>1124593</v>
      </c>
      <c r="J40" s="131">
        <f>SUM(J19:J39)</f>
        <v>118062</v>
      </c>
      <c r="K40" s="131">
        <f>SUM(K19:K39)</f>
        <v>284341.93</v>
      </c>
      <c r="L40" s="235">
        <f t="shared" si="1"/>
        <v>25.283985406275871</v>
      </c>
    </row>
    <row r="41" spans="1:13" ht="13.5" customHeight="1" x14ac:dyDescent="0.2">
      <c r="A41" s="129"/>
      <c r="B41" s="108" t="s">
        <v>41</v>
      </c>
      <c r="C41" s="285">
        <v>4150040</v>
      </c>
      <c r="D41" s="289">
        <v>8628421</v>
      </c>
      <c r="E41" s="131">
        <f>E40+E18</f>
        <v>1184187</v>
      </c>
      <c r="F41" s="131">
        <f>F40+F18</f>
        <v>2688545.74</v>
      </c>
      <c r="G41" s="234">
        <f t="shared" si="2"/>
        <v>31.159185904350284</v>
      </c>
      <c r="H41" s="285">
        <v>2373538</v>
      </c>
      <c r="I41" s="289">
        <v>5235278</v>
      </c>
      <c r="J41" s="131">
        <f>J40+J18</f>
        <v>698793</v>
      </c>
      <c r="K41" s="131">
        <f>K40+K18</f>
        <v>1714688.3099999996</v>
      </c>
      <c r="L41" s="233">
        <f t="shared" si="1"/>
        <v>32.752574170846316</v>
      </c>
    </row>
    <row r="42" spans="1:13" ht="13.5" customHeight="1" x14ac:dyDescent="0.25">
      <c r="A42" s="130">
        <v>34</v>
      </c>
      <c r="B42" s="106" t="s">
        <v>43</v>
      </c>
      <c r="C42" s="283">
        <v>749366</v>
      </c>
      <c r="D42" s="290">
        <v>1105162</v>
      </c>
      <c r="E42" s="107">
        <v>288642</v>
      </c>
      <c r="F42" s="107">
        <v>446864.56999999966</v>
      </c>
      <c r="G42" s="232">
        <f t="shared" si="2"/>
        <v>40.434304653978295</v>
      </c>
      <c r="H42" s="283">
        <v>675051</v>
      </c>
      <c r="I42" s="290">
        <v>954921</v>
      </c>
      <c r="J42" s="107">
        <v>271862</v>
      </c>
      <c r="K42" s="107">
        <v>391191.29</v>
      </c>
      <c r="L42" s="233">
        <f t="shared" si="1"/>
        <v>40.965827539660346</v>
      </c>
    </row>
    <row r="43" spans="1:13" ht="13.5" customHeight="1" x14ac:dyDescent="0.2">
      <c r="A43" s="129"/>
      <c r="B43" s="108" t="s">
        <v>44</v>
      </c>
      <c r="C43" s="284">
        <v>749366</v>
      </c>
      <c r="D43" s="288">
        <v>1105162</v>
      </c>
      <c r="E43" s="131">
        <f>SUM(E42:E42)</f>
        <v>288642</v>
      </c>
      <c r="F43" s="131">
        <f>SUM(F42:F42)</f>
        <v>446864.56999999966</v>
      </c>
      <c r="G43" s="234">
        <f t="shared" si="2"/>
        <v>40.434304653978295</v>
      </c>
      <c r="H43" s="284">
        <v>675051</v>
      </c>
      <c r="I43" s="288">
        <v>954921</v>
      </c>
      <c r="J43" s="131">
        <f>SUM(J42:J42)</f>
        <v>271862</v>
      </c>
      <c r="K43" s="131">
        <f>SUM(K42:K42)</f>
        <v>391191.29</v>
      </c>
      <c r="L43" s="233">
        <f t="shared" si="1"/>
        <v>40.965827539660346</v>
      </c>
    </row>
    <row r="44" spans="1:13" ht="13.5" customHeight="1" x14ac:dyDescent="0.25">
      <c r="A44" s="130">
        <v>35</v>
      </c>
      <c r="B44" s="106" t="s">
        <v>45</v>
      </c>
      <c r="C44" s="286">
        <v>3223205</v>
      </c>
      <c r="D44" s="291">
        <v>2724366</v>
      </c>
      <c r="E44" s="107">
        <v>1556560</v>
      </c>
      <c r="F44" s="107">
        <v>1225456.6600000004</v>
      </c>
      <c r="G44" s="232">
        <f t="shared" si="2"/>
        <v>44.981351991619348</v>
      </c>
      <c r="H44" s="286">
        <v>3183866</v>
      </c>
      <c r="I44" s="291">
        <v>2661478</v>
      </c>
      <c r="J44" s="107">
        <v>1556224</v>
      </c>
      <c r="K44" s="107">
        <v>1221931.1900000004</v>
      </c>
      <c r="L44" s="233">
        <f t="shared" si="1"/>
        <v>45.911752417265909</v>
      </c>
      <c r="M44" s="251"/>
    </row>
    <row r="45" spans="1:13" ht="13.5" customHeight="1" x14ac:dyDescent="0.2">
      <c r="A45" s="129"/>
      <c r="B45" s="108" t="s">
        <v>46</v>
      </c>
      <c r="C45" s="284">
        <v>3223205</v>
      </c>
      <c r="D45" s="288">
        <v>2724366</v>
      </c>
      <c r="E45" s="131">
        <f>E44</f>
        <v>1556560</v>
      </c>
      <c r="F45" s="131">
        <f>F44</f>
        <v>1225456.6600000004</v>
      </c>
      <c r="G45" s="234">
        <f t="shared" si="2"/>
        <v>44.981351991619348</v>
      </c>
      <c r="H45" s="284">
        <v>3183866</v>
      </c>
      <c r="I45" s="288">
        <v>2661478</v>
      </c>
      <c r="J45" s="131">
        <f>J44</f>
        <v>1556224</v>
      </c>
      <c r="K45" s="131">
        <f>K44</f>
        <v>1221931.1900000004</v>
      </c>
      <c r="L45" s="235">
        <f t="shared" si="1"/>
        <v>45.911752417265909</v>
      </c>
    </row>
    <row r="46" spans="1:13" ht="13.5" customHeight="1" x14ac:dyDescent="0.25">
      <c r="A46" s="130">
        <v>36</v>
      </c>
      <c r="B46" s="106" t="s">
        <v>47</v>
      </c>
      <c r="C46" s="283">
        <v>150608</v>
      </c>
      <c r="D46" s="290">
        <v>166857</v>
      </c>
      <c r="E46" s="107">
        <v>34458</v>
      </c>
      <c r="F46" s="107">
        <v>43512.170000000006</v>
      </c>
      <c r="G46" s="232">
        <f t="shared" si="2"/>
        <v>26.077521470480718</v>
      </c>
      <c r="H46" s="283">
        <v>1823</v>
      </c>
      <c r="I46" s="290">
        <v>1950</v>
      </c>
      <c r="J46" s="107">
        <v>0</v>
      </c>
      <c r="K46" s="107">
        <v>0</v>
      </c>
      <c r="L46" s="233">
        <f t="shared" si="1"/>
        <v>0</v>
      </c>
    </row>
    <row r="47" spans="1:13" ht="13.5" customHeight="1" x14ac:dyDescent="0.25">
      <c r="A47" s="130">
        <v>37</v>
      </c>
      <c r="B47" s="106" t="s">
        <v>48</v>
      </c>
      <c r="C47" s="283">
        <v>23834</v>
      </c>
      <c r="D47" s="290">
        <v>15479</v>
      </c>
      <c r="E47" s="107">
        <v>11966</v>
      </c>
      <c r="F47" s="107">
        <v>7388.1800000000012</v>
      </c>
      <c r="G47" s="232">
        <f t="shared" si="2"/>
        <v>47.730344337489512</v>
      </c>
      <c r="H47" s="283">
        <v>1046</v>
      </c>
      <c r="I47" s="290">
        <v>1230</v>
      </c>
      <c r="J47" s="107">
        <v>0</v>
      </c>
      <c r="K47" s="107">
        <v>0</v>
      </c>
      <c r="L47" s="233">
        <f t="shared" si="1"/>
        <v>0</v>
      </c>
    </row>
    <row r="48" spans="1:13" ht="13.5" customHeight="1" x14ac:dyDescent="0.25">
      <c r="A48" s="130">
        <v>38</v>
      </c>
      <c r="B48" s="106" t="s">
        <v>49</v>
      </c>
      <c r="C48" s="283">
        <v>41541</v>
      </c>
      <c r="D48" s="290">
        <v>116517</v>
      </c>
      <c r="E48" s="107">
        <v>13209</v>
      </c>
      <c r="F48" s="107">
        <v>19909.179999999997</v>
      </c>
      <c r="G48" s="232">
        <f t="shared" si="2"/>
        <v>17.086931520722295</v>
      </c>
      <c r="H48" s="283">
        <v>851</v>
      </c>
      <c r="I48" s="290">
        <v>956</v>
      </c>
      <c r="J48" s="107">
        <v>0</v>
      </c>
      <c r="K48" s="107">
        <v>0</v>
      </c>
      <c r="L48" s="233">
        <f t="shared" si="1"/>
        <v>0</v>
      </c>
    </row>
    <row r="49" spans="1:12" ht="13.5" customHeight="1" x14ac:dyDescent="0.25">
      <c r="A49" s="130">
        <v>39</v>
      </c>
      <c r="B49" s="106" t="s">
        <v>51</v>
      </c>
      <c r="C49" s="283">
        <v>84291</v>
      </c>
      <c r="D49" s="290">
        <v>61015</v>
      </c>
      <c r="E49" s="107">
        <v>31112</v>
      </c>
      <c r="F49" s="107">
        <v>26366.910000000003</v>
      </c>
      <c r="G49" s="232">
        <f t="shared" si="2"/>
        <v>43.213816274686558</v>
      </c>
      <c r="H49" s="283">
        <v>1060</v>
      </c>
      <c r="I49" s="290">
        <v>1366</v>
      </c>
      <c r="J49" s="107">
        <v>0</v>
      </c>
      <c r="K49" s="107">
        <v>0</v>
      </c>
      <c r="L49" s="233">
        <f t="shared" si="1"/>
        <v>0</v>
      </c>
    </row>
    <row r="50" spans="1:12" ht="13.5" customHeight="1" x14ac:dyDescent="0.25">
      <c r="A50" s="130">
        <v>40</v>
      </c>
      <c r="B50" s="106" t="s">
        <v>1007</v>
      </c>
      <c r="C50" s="283">
        <v>674</v>
      </c>
      <c r="D50" s="290">
        <v>2335</v>
      </c>
      <c r="E50" s="107">
        <v>2</v>
      </c>
      <c r="F50" s="107">
        <v>2.72</v>
      </c>
      <c r="G50" s="232">
        <f t="shared" si="2"/>
        <v>0.11648822269807281</v>
      </c>
      <c r="H50" s="283">
        <v>674</v>
      </c>
      <c r="I50" s="290">
        <v>2335</v>
      </c>
      <c r="J50" s="107">
        <v>2</v>
      </c>
      <c r="K50" s="107">
        <v>2.72</v>
      </c>
      <c r="L50" s="233">
        <v>0</v>
      </c>
    </row>
    <row r="51" spans="1:12" ht="13.5" customHeight="1" x14ac:dyDescent="0.25">
      <c r="A51" s="130">
        <v>41</v>
      </c>
      <c r="B51" s="106" t="s">
        <v>52</v>
      </c>
      <c r="C51" s="283">
        <v>55251</v>
      </c>
      <c r="D51" s="290">
        <v>39840</v>
      </c>
      <c r="E51" s="107">
        <v>11188</v>
      </c>
      <c r="F51" s="107">
        <v>8153.4000000000005</v>
      </c>
      <c r="G51" s="232">
        <f t="shared" si="2"/>
        <v>20.465361445783131</v>
      </c>
      <c r="H51" s="283">
        <v>527</v>
      </c>
      <c r="I51" s="290">
        <v>620</v>
      </c>
      <c r="J51" s="107">
        <v>0</v>
      </c>
      <c r="K51" s="107">
        <v>0</v>
      </c>
      <c r="L51" s="233">
        <f t="shared" si="1"/>
        <v>0</v>
      </c>
    </row>
    <row r="52" spans="1:12" ht="13.5" customHeight="1" x14ac:dyDescent="0.25">
      <c r="A52" s="130">
        <v>42</v>
      </c>
      <c r="B52" s="106" t="s">
        <v>53</v>
      </c>
      <c r="C52" s="283">
        <v>18038</v>
      </c>
      <c r="D52" s="290">
        <v>12120</v>
      </c>
      <c r="E52" s="107">
        <v>4355</v>
      </c>
      <c r="F52" s="107">
        <v>3011.01</v>
      </c>
      <c r="G52" s="232">
        <f t="shared" si="2"/>
        <v>24.843316831683168</v>
      </c>
      <c r="H52" s="283">
        <v>0</v>
      </c>
      <c r="I52" s="290">
        <v>0</v>
      </c>
      <c r="J52" s="107">
        <v>0</v>
      </c>
      <c r="K52" s="107">
        <v>0</v>
      </c>
      <c r="L52" s="233">
        <v>0</v>
      </c>
    </row>
    <row r="53" spans="1:12" ht="13.5" customHeight="1" x14ac:dyDescent="0.25">
      <c r="A53" s="130">
        <v>43</v>
      </c>
      <c r="B53" s="106" t="s">
        <v>54</v>
      </c>
      <c r="C53" s="283">
        <v>22699</v>
      </c>
      <c r="D53" s="290">
        <v>14466</v>
      </c>
      <c r="E53" s="107">
        <v>5740</v>
      </c>
      <c r="F53" s="107">
        <v>3074.9400000000005</v>
      </c>
      <c r="G53" s="232">
        <f t="shared" si="2"/>
        <v>21.256325176275407</v>
      </c>
      <c r="H53" s="283">
        <v>3048</v>
      </c>
      <c r="I53" s="290">
        <v>3646</v>
      </c>
      <c r="J53" s="107">
        <v>0</v>
      </c>
      <c r="K53" s="107">
        <v>0</v>
      </c>
      <c r="L53" s="233">
        <f>K53*100/I53</f>
        <v>0</v>
      </c>
    </row>
    <row r="54" spans="1:12" ht="13.5" customHeight="1" x14ac:dyDescent="0.2">
      <c r="A54" s="129"/>
      <c r="B54" s="108" t="s">
        <v>55</v>
      </c>
      <c r="C54" s="131">
        <v>396936</v>
      </c>
      <c r="D54" s="131">
        <v>428629</v>
      </c>
      <c r="E54" s="131">
        <f>SUM(E46:E53)</f>
        <v>112030</v>
      </c>
      <c r="F54" s="131">
        <f>SUM(F46:F53)</f>
        <v>111418.51</v>
      </c>
      <c r="G54" s="234">
        <f t="shared" si="2"/>
        <v>25.994160451112734</v>
      </c>
      <c r="H54" s="284">
        <v>9029</v>
      </c>
      <c r="I54" s="288">
        <v>12103</v>
      </c>
      <c r="J54" s="131">
        <f>SUM(J46:J53)</f>
        <v>2</v>
      </c>
      <c r="K54" s="131">
        <f>SUM(K46:K53)</f>
        <v>2.72</v>
      </c>
      <c r="L54" s="235">
        <f t="shared" si="1"/>
        <v>2.247376683466909E-2</v>
      </c>
    </row>
    <row r="55" spans="1:12" ht="13.5" customHeight="1" x14ac:dyDescent="0.2">
      <c r="A55" s="108"/>
      <c r="B55" s="108" t="s">
        <v>5</v>
      </c>
      <c r="C55" s="131">
        <v>8519547</v>
      </c>
      <c r="D55" s="131">
        <v>12886578</v>
      </c>
      <c r="E55" s="131">
        <f>E54+E45+E43+E41</f>
        <v>3141419</v>
      </c>
      <c r="F55" s="131">
        <f>F54+F45+F43+F41</f>
        <v>4472285.4800000004</v>
      </c>
      <c r="G55" s="234">
        <f t="shared" si="2"/>
        <v>34.704989020359015</v>
      </c>
      <c r="H55" s="285">
        <v>6241484</v>
      </c>
      <c r="I55" s="289">
        <v>8863780</v>
      </c>
      <c r="J55" s="131">
        <f>J54+J45+J43+J41</f>
        <v>2526881</v>
      </c>
      <c r="K55" s="131">
        <f>K54+K45+K43+K41</f>
        <v>3327813.51</v>
      </c>
      <c r="L55" s="235">
        <f t="shared" si="1"/>
        <v>37.543954272330765</v>
      </c>
    </row>
    <row r="56" spans="1:12" ht="13.5" customHeight="1" x14ac:dyDescent="0.2">
      <c r="A56" s="84"/>
      <c r="B56" s="84"/>
      <c r="C56" s="118"/>
      <c r="D56" s="118"/>
      <c r="E56" s="236" t="s">
        <v>1039</v>
      </c>
      <c r="F56" s="118"/>
      <c r="G56" s="118"/>
      <c r="H56" s="118"/>
      <c r="I56" s="118"/>
      <c r="J56" s="118"/>
      <c r="K56" s="118"/>
      <c r="L56" s="118"/>
    </row>
    <row r="57" spans="1:12" ht="13.5" customHeight="1" x14ac:dyDescent="0.2">
      <c r="A57" s="237"/>
      <c r="B57" s="237"/>
      <c r="C57" s="238"/>
      <c r="D57" s="238"/>
      <c r="E57" s="238"/>
      <c r="F57" s="238"/>
      <c r="G57" s="238"/>
      <c r="H57" s="238"/>
      <c r="I57" s="238"/>
      <c r="J57" s="238"/>
      <c r="K57" s="238"/>
      <c r="L57" s="238"/>
    </row>
    <row r="58" spans="1:12" ht="13.5" customHeight="1" x14ac:dyDescent="0.2">
      <c r="A58" s="84"/>
      <c r="B58" s="84"/>
      <c r="C58" s="118"/>
      <c r="D58" s="118"/>
      <c r="E58" s="118"/>
      <c r="F58" s="118"/>
      <c r="G58" s="118"/>
      <c r="H58" s="118"/>
      <c r="I58" s="118"/>
      <c r="J58" s="118"/>
      <c r="K58" s="118"/>
      <c r="L58" s="118"/>
    </row>
    <row r="59" spans="1:12" ht="13.5" customHeight="1" x14ac:dyDescent="0.2">
      <c r="A59" s="84"/>
      <c r="B59" s="84"/>
      <c r="C59" s="118"/>
      <c r="D59" s="118"/>
      <c r="E59" s="118"/>
      <c r="F59" s="118"/>
      <c r="G59" s="118"/>
      <c r="H59" s="118"/>
      <c r="I59" s="118"/>
      <c r="J59" s="118"/>
      <c r="K59" s="118"/>
      <c r="L59" s="118"/>
    </row>
    <row r="60" spans="1:12" ht="13.5" customHeight="1" x14ac:dyDescent="0.2">
      <c r="A60" s="84"/>
      <c r="B60" s="84"/>
      <c r="C60" s="118"/>
      <c r="D60" s="118"/>
      <c r="E60" s="118"/>
      <c r="F60" s="118"/>
      <c r="G60" s="118"/>
      <c r="H60" s="118"/>
      <c r="I60" s="118"/>
      <c r="J60" s="118"/>
      <c r="K60" s="118"/>
      <c r="L60" s="118"/>
    </row>
    <row r="61" spans="1:12" ht="13.5" customHeight="1" x14ac:dyDescent="0.2">
      <c r="A61" s="84"/>
      <c r="B61" s="84"/>
      <c r="C61" s="118"/>
      <c r="D61" s="118"/>
      <c r="E61" s="118"/>
      <c r="F61" s="118"/>
      <c r="G61" s="118"/>
      <c r="H61" s="118"/>
      <c r="I61" s="118"/>
      <c r="J61" s="118"/>
      <c r="K61" s="118"/>
      <c r="L61" s="118"/>
    </row>
    <row r="62" spans="1:12" ht="13.5" customHeight="1" x14ac:dyDescent="0.2">
      <c r="A62" s="84"/>
      <c r="B62" s="84"/>
      <c r="C62" s="118"/>
      <c r="D62" s="118"/>
      <c r="E62" s="118"/>
      <c r="F62" s="118"/>
      <c r="G62" s="118"/>
      <c r="H62" s="118"/>
      <c r="I62" s="118"/>
      <c r="J62" s="118"/>
      <c r="K62" s="118"/>
      <c r="L62" s="118"/>
    </row>
    <row r="63" spans="1:12" ht="13.5" customHeight="1" x14ac:dyDescent="0.2">
      <c r="A63" s="84"/>
      <c r="B63" s="84"/>
      <c r="C63" s="118"/>
      <c r="D63" s="118"/>
      <c r="E63" s="118"/>
      <c r="F63" s="118"/>
      <c r="G63" s="118"/>
      <c r="H63" s="118"/>
      <c r="I63" s="118"/>
      <c r="J63" s="118"/>
      <c r="K63" s="118"/>
      <c r="L63" s="118"/>
    </row>
    <row r="64" spans="1:12" ht="13.5" customHeight="1" x14ac:dyDescent="0.2">
      <c r="A64" s="84"/>
      <c r="B64" s="84"/>
      <c r="C64" s="118"/>
      <c r="D64" s="118"/>
      <c r="E64" s="118"/>
      <c r="F64" s="118"/>
      <c r="G64" s="118"/>
      <c r="H64" s="118"/>
      <c r="I64" s="118"/>
      <c r="J64" s="118"/>
      <c r="K64" s="118"/>
      <c r="L64" s="118"/>
    </row>
    <row r="65" spans="1:12" ht="13.5" customHeight="1" x14ac:dyDescent="0.2">
      <c r="A65" s="84"/>
      <c r="B65" s="84"/>
      <c r="C65" s="118"/>
      <c r="D65" s="118"/>
      <c r="E65" s="118"/>
      <c r="F65" s="118"/>
      <c r="G65" s="118"/>
      <c r="H65" s="118"/>
      <c r="I65" s="118"/>
      <c r="J65" s="118"/>
      <c r="K65" s="118"/>
      <c r="L65" s="118"/>
    </row>
    <row r="66" spans="1:12" ht="13.5" customHeight="1" x14ac:dyDescent="0.2">
      <c r="A66" s="84"/>
      <c r="B66" s="84"/>
      <c r="C66" s="118"/>
      <c r="D66" s="118"/>
      <c r="E66" s="118"/>
      <c r="F66" s="118"/>
      <c r="G66" s="118"/>
      <c r="H66" s="118"/>
      <c r="I66" s="118"/>
      <c r="J66" s="118"/>
      <c r="K66" s="118"/>
      <c r="L66" s="118"/>
    </row>
    <row r="67" spans="1:12" ht="13.5" customHeight="1" x14ac:dyDescent="0.2">
      <c r="A67" s="84"/>
      <c r="B67" s="84"/>
      <c r="C67" s="118"/>
      <c r="D67" s="118"/>
      <c r="E67" s="118"/>
      <c r="F67" s="118"/>
      <c r="G67" s="118"/>
      <c r="H67" s="118"/>
      <c r="I67" s="118"/>
      <c r="J67" s="118"/>
      <c r="K67" s="118"/>
      <c r="L67" s="118"/>
    </row>
    <row r="68" spans="1:12" ht="13.5" customHeight="1" x14ac:dyDescent="0.2">
      <c r="A68" s="84"/>
      <c r="B68" s="84"/>
      <c r="C68" s="118"/>
      <c r="D68" s="118"/>
      <c r="E68" s="118"/>
      <c r="F68" s="118"/>
      <c r="G68" s="118"/>
      <c r="H68" s="118"/>
      <c r="I68" s="118"/>
      <c r="J68" s="118"/>
      <c r="K68" s="118"/>
      <c r="L68" s="118"/>
    </row>
    <row r="69" spans="1:12" ht="13.5" customHeight="1" x14ac:dyDescent="0.2">
      <c r="A69" s="84"/>
      <c r="B69" s="84"/>
      <c r="C69" s="118"/>
      <c r="D69" s="118"/>
      <c r="E69" s="118"/>
      <c r="F69" s="118"/>
      <c r="G69" s="118"/>
      <c r="H69" s="118"/>
      <c r="I69" s="118"/>
      <c r="J69" s="118"/>
      <c r="K69" s="118"/>
      <c r="L69" s="118"/>
    </row>
    <row r="70" spans="1:12" ht="13.5" customHeight="1" x14ac:dyDescent="0.2">
      <c r="A70" s="84"/>
      <c r="B70" s="84"/>
      <c r="C70" s="118"/>
      <c r="D70" s="118"/>
      <c r="E70" s="118"/>
      <c r="F70" s="118"/>
      <c r="G70" s="118"/>
      <c r="H70" s="118"/>
      <c r="I70" s="118"/>
      <c r="J70" s="118"/>
      <c r="K70" s="118"/>
      <c r="L70" s="118"/>
    </row>
    <row r="71" spans="1:12" ht="13.5" customHeight="1" x14ac:dyDescent="0.2">
      <c r="A71" s="84"/>
      <c r="B71" s="84"/>
      <c r="C71" s="118"/>
      <c r="D71" s="118"/>
      <c r="E71" s="118"/>
      <c r="F71" s="118"/>
      <c r="G71" s="118"/>
      <c r="H71" s="118"/>
      <c r="I71" s="118"/>
      <c r="J71" s="118"/>
      <c r="K71" s="118"/>
      <c r="L71" s="118"/>
    </row>
    <row r="72" spans="1:12" ht="13.5" customHeight="1" x14ac:dyDescent="0.2">
      <c r="A72" s="84"/>
      <c r="B72" s="84"/>
      <c r="C72" s="118"/>
      <c r="D72" s="118"/>
      <c r="E72" s="118"/>
      <c r="F72" s="118"/>
      <c r="G72" s="118"/>
      <c r="H72" s="118"/>
      <c r="I72" s="118"/>
      <c r="J72" s="118"/>
      <c r="K72" s="118"/>
      <c r="L72" s="118"/>
    </row>
    <row r="73" spans="1:12" ht="13.5" customHeight="1" x14ac:dyDescent="0.2">
      <c r="A73" s="84"/>
      <c r="B73" s="84"/>
      <c r="C73" s="118"/>
      <c r="D73" s="118"/>
      <c r="E73" s="118"/>
      <c r="F73" s="118"/>
      <c r="G73" s="118"/>
      <c r="H73" s="118"/>
      <c r="I73" s="118"/>
      <c r="J73" s="118"/>
      <c r="K73" s="118"/>
      <c r="L73" s="118"/>
    </row>
    <row r="74" spans="1:12" ht="13.5" customHeight="1" x14ac:dyDescent="0.2">
      <c r="A74" s="84"/>
      <c r="B74" s="84"/>
      <c r="C74" s="118"/>
      <c r="D74" s="118"/>
      <c r="E74" s="118"/>
      <c r="F74" s="118"/>
      <c r="G74" s="118"/>
      <c r="H74" s="118"/>
      <c r="I74" s="118"/>
      <c r="J74" s="118"/>
      <c r="K74" s="118"/>
      <c r="L74" s="118"/>
    </row>
    <row r="75" spans="1:12" ht="13.5" customHeight="1" x14ac:dyDescent="0.2">
      <c r="A75" s="84"/>
      <c r="B75" s="84"/>
      <c r="C75" s="118"/>
      <c r="D75" s="118"/>
      <c r="E75" s="118"/>
      <c r="F75" s="118"/>
      <c r="G75" s="118"/>
      <c r="H75" s="118"/>
      <c r="I75" s="118"/>
      <c r="J75" s="118"/>
      <c r="K75" s="118"/>
      <c r="L75" s="118"/>
    </row>
    <row r="76" spans="1:12" ht="13.5" customHeight="1" x14ac:dyDescent="0.2">
      <c r="A76" s="84"/>
      <c r="B76" s="84"/>
      <c r="C76" s="118"/>
      <c r="D76" s="118"/>
      <c r="E76" s="118"/>
      <c r="F76" s="118"/>
      <c r="G76" s="118"/>
      <c r="H76" s="118"/>
      <c r="I76" s="118"/>
      <c r="J76" s="118"/>
      <c r="K76" s="118"/>
      <c r="L76" s="118"/>
    </row>
    <row r="77" spans="1:12" ht="13.5" customHeight="1" x14ac:dyDescent="0.2">
      <c r="A77" s="84"/>
      <c r="B77" s="84"/>
      <c r="C77" s="118"/>
      <c r="D77" s="118"/>
      <c r="E77" s="118"/>
      <c r="F77" s="118"/>
      <c r="G77" s="118"/>
      <c r="H77" s="118"/>
      <c r="I77" s="118"/>
      <c r="J77" s="118"/>
      <c r="K77" s="118"/>
      <c r="L77" s="118"/>
    </row>
    <row r="78" spans="1:12" ht="13.5" customHeight="1" x14ac:dyDescent="0.2">
      <c r="A78" s="84"/>
      <c r="B78" s="84"/>
      <c r="C78" s="118"/>
      <c r="D78" s="118"/>
      <c r="E78" s="118"/>
      <c r="F78" s="118"/>
      <c r="G78" s="118"/>
      <c r="H78" s="118"/>
      <c r="I78" s="118"/>
      <c r="J78" s="118"/>
      <c r="K78" s="118"/>
      <c r="L78" s="118"/>
    </row>
    <row r="79" spans="1:12" ht="13.5" customHeight="1" x14ac:dyDescent="0.2">
      <c r="A79" s="84"/>
      <c r="B79" s="84"/>
      <c r="C79" s="118"/>
      <c r="D79" s="118"/>
      <c r="E79" s="118"/>
      <c r="F79" s="118"/>
      <c r="G79" s="118"/>
      <c r="H79" s="118"/>
      <c r="I79" s="118"/>
      <c r="J79" s="118"/>
      <c r="K79" s="118"/>
      <c r="L79" s="118"/>
    </row>
    <row r="80" spans="1:12" ht="13.5" customHeight="1" x14ac:dyDescent="0.2">
      <c r="A80" s="84"/>
      <c r="B80" s="84"/>
      <c r="C80" s="118"/>
      <c r="D80" s="118"/>
      <c r="E80" s="118"/>
      <c r="F80" s="118"/>
      <c r="G80" s="118"/>
      <c r="H80" s="118"/>
      <c r="I80" s="118"/>
      <c r="J80" s="118"/>
      <c r="K80" s="118"/>
      <c r="L80" s="118"/>
    </row>
    <row r="81" spans="1:12" ht="13.5" customHeight="1" x14ac:dyDescent="0.2">
      <c r="A81" s="84"/>
      <c r="B81" s="84"/>
      <c r="C81" s="118"/>
      <c r="D81" s="118"/>
      <c r="E81" s="118"/>
      <c r="F81" s="118"/>
      <c r="G81" s="118"/>
      <c r="H81" s="118"/>
      <c r="I81" s="118"/>
      <c r="J81" s="118"/>
      <c r="K81" s="118"/>
      <c r="L81" s="118"/>
    </row>
    <row r="82" spans="1:12" ht="13.5" customHeight="1" x14ac:dyDescent="0.2">
      <c r="A82" s="84"/>
      <c r="B82" s="84"/>
      <c r="C82" s="118"/>
      <c r="D82" s="118"/>
      <c r="E82" s="118"/>
      <c r="F82" s="118"/>
      <c r="G82" s="118"/>
      <c r="H82" s="118"/>
      <c r="I82" s="118"/>
      <c r="J82" s="118"/>
      <c r="K82" s="118"/>
      <c r="L82" s="118"/>
    </row>
    <row r="83" spans="1:12" ht="13.5" customHeight="1" x14ac:dyDescent="0.2">
      <c r="A83" s="84"/>
      <c r="B83" s="84"/>
      <c r="C83" s="118"/>
      <c r="D83" s="118"/>
      <c r="E83" s="118"/>
      <c r="F83" s="118"/>
      <c r="G83" s="118"/>
      <c r="H83" s="118"/>
      <c r="I83" s="118"/>
      <c r="J83" s="118"/>
      <c r="K83" s="118"/>
      <c r="L83" s="118"/>
    </row>
    <row r="84" spans="1:12" ht="13.5" customHeight="1" x14ac:dyDescent="0.2">
      <c r="A84" s="84"/>
      <c r="B84" s="84"/>
      <c r="C84" s="118"/>
      <c r="D84" s="118"/>
      <c r="E84" s="118"/>
      <c r="F84" s="118"/>
      <c r="G84" s="118"/>
      <c r="H84" s="118"/>
      <c r="I84" s="118"/>
      <c r="J84" s="118"/>
      <c r="K84" s="118"/>
      <c r="L84" s="118"/>
    </row>
    <row r="85" spans="1:12" ht="13.5" customHeight="1" x14ac:dyDescent="0.2">
      <c r="A85" s="84"/>
      <c r="B85" s="84"/>
      <c r="C85" s="118"/>
      <c r="D85" s="118"/>
      <c r="E85" s="118"/>
      <c r="F85" s="118"/>
      <c r="G85" s="118"/>
      <c r="H85" s="118"/>
      <c r="I85" s="118"/>
      <c r="J85" s="118"/>
      <c r="K85" s="118"/>
      <c r="L85" s="118"/>
    </row>
    <row r="86" spans="1:12" ht="13.5" customHeight="1" x14ac:dyDescent="0.2">
      <c r="A86" s="84"/>
      <c r="B86" s="84"/>
      <c r="C86" s="118"/>
      <c r="D86" s="118"/>
      <c r="E86" s="118"/>
      <c r="F86" s="118"/>
      <c r="G86" s="118"/>
      <c r="H86" s="118"/>
      <c r="I86" s="118"/>
      <c r="J86" s="118"/>
      <c r="K86" s="118"/>
      <c r="L86" s="118"/>
    </row>
    <row r="87" spans="1:12" ht="13.5" customHeight="1" x14ac:dyDescent="0.2">
      <c r="A87" s="84"/>
      <c r="B87" s="84"/>
      <c r="C87" s="118"/>
      <c r="D87" s="118"/>
      <c r="E87" s="118"/>
      <c r="F87" s="118"/>
      <c r="G87" s="118"/>
      <c r="H87" s="118"/>
      <c r="I87" s="118"/>
      <c r="J87" s="118"/>
      <c r="K87" s="118"/>
      <c r="L87" s="118"/>
    </row>
    <row r="88" spans="1:12" ht="13.5" customHeight="1" x14ac:dyDescent="0.2">
      <c r="A88" s="84"/>
      <c r="B88" s="84"/>
      <c r="C88" s="118"/>
      <c r="D88" s="118"/>
      <c r="E88" s="118"/>
      <c r="F88" s="118"/>
      <c r="G88" s="118"/>
      <c r="H88" s="118"/>
      <c r="I88" s="118"/>
      <c r="J88" s="118"/>
      <c r="K88" s="118"/>
      <c r="L88" s="118"/>
    </row>
    <row r="89" spans="1:12" ht="13.5" customHeight="1" x14ac:dyDescent="0.2">
      <c r="A89" s="84"/>
      <c r="B89" s="84"/>
      <c r="C89" s="118"/>
      <c r="D89" s="118"/>
      <c r="E89" s="118"/>
      <c r="F89" s="118"/>
      <c r="G89" s="118"/>
      <c r="H89" s="118"/>
      <c r="I89" s="118"/>
      <c r="J89" s="118"/>
      <c r="K89" s="118"/>
      <c r="L89" s="118"/>
    </row>
    <row r="90" spans="1:12" ht="13.5" customHeight="1" x14ac:dyDescent="0.2">
      <c r="A90" s="84"/>
      <c r="B90" s="84"/>
      <c r="C90" s="118"/>
      <c r="D90" s="118"/>
      <c r="E90" s="118"/>
      <c r="F90" s="118"/>
      <c r="G90" s="118"/>
      <c r="H90" s="118"/>
      <c r="I90" s="118"/>
      <c r="J90" s="118"/>
      <c r="K90" s="118"/>
      <c r="L90" s="118"/>
    </row>
  </sheetData>
  <autoFilter ref="H5:K48" xr:uid="{00000000-0009-0000-0000-000009000000}"/>
  <mergeCells count="11">
    <mergeCell ref="A1:L1"/>
    <mergeCell ref="H4:I4"/>
    <mergeCell ref="G3:G5"/>
    <mergeCell ref="J4:K4"/>
    <mergeCell ref="L3:L5"/>
    <mergeCell ref="B3:B5"/>
    <mergeCell ref="A3:A5"/>
    <mergeCell ref="C3:F3"/>
    <mergeCell ref="H3:K3"/>
    <mergeCell ref="E4:F4"/>
    <mergeCell ref="C4:D4"/>
  </mergeCells>
  <pageMargins left="0.75" right="0.25" top="0.75" bottom="0.25" header="0" footer="0"/>
  <pageSetup scale="7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V92"/>
  <sheetViews>
    <sheetView view="pageBreakPreview" zoomScale="85" zoomScaleNormal="10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ColWidth="14.28515625" defaultRowHeight="15" customHeight="1" x14ac:dyDescent="0.2"/>
  <cols>
    <col min="1" max="1" width="4.42578125" style="99" customWidth="1"/>
    <col min="2" max="2" width="32" style="99" customWidth="1"/>
    <col min="3" max="3" width="8.5703125" style="99" customWidth="1"/>
    <col min="4" max="5" width="8.85546875" style="99" customWidth="1"/>
    <col min="6" max="6" width="8.42578125" style="99" customWidth="1"/>
    <col min="7" max="7" width="9" style="99" customWidth="1"/>
    <col min="8" max="8" width="8.85546875" style="99" customWidth="1"/>
    <col min="9" max="9" width="11.85546875" style="99" customWidth="1"/>
    <col min="10" max="10" width="8.85546875" style="99" customWidth="1"/>
    <col min="11" max="11" width="9.28515625" style="99" customWidth="1"/>
    <col min="12" max="12" width="10.140625" style="99" customWidth="1"/>
    <col min="13" max="14" width="10.42578125" style="99" customWidth="1"/>
    <col min="15" max="15" width="9.85546875" style="99" customWidth="1"/>
    <col min="16" max="16" width="10.85546875" style="99" customWidth="1"/>
    <col min="17" max="17" width="9" style="99" customWidth="1"/>
    <col min="18" max="16384" width="14.28515625" style="99"/>
  </cols>
  <sheetData>
    <row r="1" spans="1:17" ht="15" customHeight="1" x14ac:dyDescent="0.2">
      <c r="A1" s="477" t="s">
        <v>1056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</row>
    <row r="2" spans="1:17" ht="15" customHeight="1" x14ac:dyDescent="0.2">
      <c r="A2" s="85"/>
      <c r="B2" s="86" t="s">
        <v>73</v>
      </c>
      <c r="C2" s="119"/>
      <c r="D2" s="119"/>
      <c r="E2" s="118"/>
      <c r="F2" s="118" t="s">
        <v>74</v>
      </c>
      <c r="G2" s="239"/>
      <c r="H2" s="118"/>
      <c r="I2" s="119" t="s">
        <v>124</v>
      </c>
      <c r="J2" s="119"/>
      <c r="K2" s="119"/>
      <c r="L2" s="240"/>
      <c r="M2" s="119"/>
      <c r="N2" s="119"/>
      <c r="O2" s="118"/>
      <c r="P2" s="118"/>
      <c r="Q2" s="239"/>
    </row>
    <row r="3" spans="1:17" ht="34.5" customHeight="1" x14ac:dyDescent="0.2">
      <c r="A3" s="524" t="s">
        <v>0</v>
      </c>
      <c r="B3" s="524" t="s">
        <v>76</v>
      </c>
      <c r="C3" s="525" t="s">
        <v>125</v>
      </c>
      <c r="D3" s="526"/>
      <c r="E3" s="526"/>
      <c r="F3" s="526"/>
      <c r="G3" s="520"/>
      <c r="H3" s="525" t="s">
        <v>126</v>
      </c>
      <c r="I3" s="526"/>
      <c r="J3" s="526"/>
      <c r="K3" s="526"/>
      <c r="L3" s="520"/>
      <c r="M3" s="519" t="s">
        <v>127</v>
      </c>
      <c r="N3" s="526"/>
      <c r="O3" s="526"/>
      <c r="P3" s="526"/>
      <c r="Q3" s="520"/>
    </row>
    <row r="4" spans="1:17" ht="24.75" customHeight="1" x14ac:dyDescent="0.2">
      <c r="A4" s="522"/>
      <c r="B4" s="522"/>
      <c r="C4" s="519" t="s">
        <v>120</v>
      </c>
      <c r="D4" s="520"/>
      <c r="E4" s="519" t="s">
        <v>121</v>
      </c>
      <c r="F4" s="520"/>
      <c r="G4" s="527" t="s">
        <v>118</v>
      </c>
      <c r="H4" s="519" t="s">
        <v>120</v>
      </c>
      <c r="I4" s="520"/>
      <c r="J4" s="519" t="s">
        <v>121</v>
      </c>
      <c r="K4" s="520"/>
      <c r="L4" s="527" t="s">
        <v>118</v>
      </c>
      <c r="M4" s="519" t="s">
        <v>120</v>
      </c>
      <c r="N4" s="520"/>
      <c r="O4" s="519" t="s">
        <v>121</v>
      </c>
      <c r="P4" s="520"/>
      <c r="Q4" s="527" t="s">
        <v>118</v>
      </c>
    </row>
    <row r="5" spans="1:17" ht="15" customHeight="1" x14ac:dyDescent="0.2">
      <c r="A5" s="523"/>
      <c r="B5" s="523"/>
      <c r="C5" s="129" t="s">
        <v>82</v>
      </c>
      <c r="D5" s="129" t="s">
        <v>83</v>
      </c>
      <c r="E5" s="129" t="s">
        <v>82</v>
      </c>
      <c r="F5" s="129" t="s">
        <v>83</v>
      </c>
      <c r="G5" s="523"/>
      <c r="H5" s="129" t="s">
        <v>82</v>
      </c>
      <c r="I5" s="129" t="s">
        <v>83</v>
      </c>
      <c r="J5" s="129" t="s">
        <v>82</v>
      </c>
      <c r="K5" s="129" t="s">
        <v>83</v>
      </c>
      <c r="L5" s="523"/>
      <c r="M5" s="129" t="s">
        <v>82</v>
      </c>
      <c r="N5" s="129" t="s">
        <v>83</v>
      </c>
      <c r="O5" s="129" t="s">
        <v>82</v>
      </c>
      <c r="P5" s="129" t="s">
        <v>83</v>
      </c>
      <c r="Q5" s="523"/>
    </row>
    <row r="6" spans="1:17" ht="13.5" customHeight="1" x14ac:dyDescent="0.25">
      <c r="A6" s="130">
        <v>1</v>
      </c>
      <c r="B6" s="106" t="s">
        <v>6</v>
      </c>
      <c r="C6" s="283">
        <v>1602</v>
      </c>
      <c r="D6" s="290">
        <v>13258</v>
      </c>
      <c r="E6" s="107">
        <v>365</v>
      </c>
      <c r="F6" s="107">
        <v>1903.8000000000002</v>
      </c>
      <c r="G6" s="233">
        <f t="shared" ref="G6:G55" si="0">F6*100/D6</f>
        <v>14.35963192034998</v>
      </c>
      <c r="H6" s="283">
        <v>2413</v>
      </c>
      <c r="I6" s="290">
        <v>184646</v>
      </c>
      <c r="J6" s="107">
        <v>1067</v>
      </c>
      <c r="K6" s="107">
        <v>104446.08</v>
      </c>
      <c r="L6" s="233">
        <f t="shared" ref="L6:L55" si="1">K6*100/I6</f>
        <v>56.565579541392722</v>
      </c>
      <c r="M6" s="107">
        <f>'ACP_Agri_9(i)'!C6+'ACP_Agri_9(ii)'!C6+'ACP_Agri_9(ii)'!H6</f>
        <v>139712</v>
      </c>
      <c r="N6" s="107">
        <f>'ACP_Agri_9(i)'!D6+'ACP_Agri_9(ii)'!D6+'ACP_Agri_9(ii)'!I6</f>
        <v>540121</v>
      </c>
      <c r="O6" s="107">
        <f>'ACP_Agri_9(i)'!E6+'ACP_Agri_9(ii)'!E6+'ACP_Agri_9(ii)'!J6</f>
        <v>35241</v>
      </c>
      <c r="P6" s="107">
        <f>'ACP_Agri_9(i)'!F6+'ACP_Agri_9(ii)'!F6+'ACP_Agri_9(ii)'!K6</f>
        <v>203778.50999999998</v>
      </c>
      <c r="Q6" s="233">
        <f t="shared" ref="Q6:Q55" si="2">P6*100/N6</f>
        <v>37.728307175614347</v>
      </c>
    </row>
    <row r="7" spans="1:17" ht="13.5" customHeight="1" x14ac:dyDescent="0.25">
      <c r="A7" s="130">
        <v>2</v>
      </c>
      <c r="B7" s="106" t="s">
        <v>7</v>
      </c>
      <c r="C7" s="283">
        <v>217</v>
      </c>
      <c r="D7" s="290">
        <v>11180</v>
      </c>
      <c r="E7" s="107">
        <v>65</v>
      </c>
      <c r="F7" s="107">
        <v>1175.6299999999999</v>
      </c>
      <c r="G7" s="233">
        <f t="shared" si="0"/>
        <v>10.515474060822896</v>
      </c>
      <c r="H7" s="283">
        <v>16645</v>
      </c>
      <c r="I7" s="290">
        <v>101494</v>
      </c>
      <c r="J7" s="107">
        <v>6191</v>
      </c>
      <c r="K7" s="107">
        <v>41574.480000000003</v>
      </c>
      <c r="L7" s="233">
        <f t="shared" si="1"/>
        <v>40.962500246319983</v>
      </c>
      <c r="M7" s="107">
        <f>'ACP_Agri_9(i)'!C7+'ACP_Agri_9(ii)'!C7+'ACP_Agri_9(ii)'!H7</f>
        <v>660468</v>
      </c>
      <c r="N7" s="107">
        <f>'ACP_Agri_9(i)'!D7+'ACP_Agri_9(ii)'!D7+'ACP_Agri_9(ii)'!I7</f>
        <v>1534669</v>
      </c>
      <c r="O7" s="107">
        <f>'ACP_Agri_9(i)'!E7+'ACP_Agri_9(ii)'!E7+'ACP_Agri_9(ii)'!J7</f>
        <v>222763</v>
      </c>
      <c r="P7" s="107">
        <f>'ACP_Agri_9(i)'!F7+'ACP_Agri_9(ii)'!F7+'ACP_Agri_9(ii)'!K7</f>
        <v>614164.8899999999</v>
      </c>
      <c r="Q7" s="233">
        <f t="shared" si="2"/>
        <v>40.01937160390937</v>
      </c>
    </row>
    <row r="8" spans="1:17" ht="13.5" customHeight="1" x14ac:dyDescent="0.25">
      <c r="A8" s="130">
        <v>3</v>
      </c>
      <c r="B8" s="106" t="s">
        <v>8</v>
      </c>
      <c r="C8" s="283">
        <v>870</v>
      </c>
      <c r="D8" s="290">
        <v>8508</v>
      </c>
      <c r="E8" s="107">
        <v>213</v>
      </c>
      <c r="F8" s="107">
        <v>2414.92</v>
      </c>
      <c r="G8" s="233">
        <f t="shared" si="0"/>
        <v>28.384109073812883</v>
      </c>
      <c r="H8" s="283">
        <v>38648</v>
      </c>
      <c r="I8" s="290">
        <v>107025</v>
      </c>
      <c r="J8" s="107">
        <v>6998</v>
      </c>
      <c r="K8" s="107">
        <v>62651.989999999991</v>
      </c>
      <c r="L8" s="233">
        <f t="shared" si="1"/>
        <v>58.539584209296883</v>
      </c>
      <c r="M8" s="107">
        <f>'ACP_Agri_9(i)'!C8+'ACP_Agri_9(ii)'!C8+'ACP_Agri_9(ii)'!H8</f>
        <v>85541</v>
      </c>
      <c r="N8" s="107">
        <f>'ACP_Agri_9(i)'!D8+'ACP_Agri_9(ii)'!D8+'ACP_Agri_9(ii)'!I8</f>
        <v>204745</v>
      </c>
      <c r="O8" s="107">
        <f>'ACP_Agri_9(i)'!E8+'ACP_Agri_9(ii)'!E8+'ACP_Agri_9(ii)'!J8</f>
        <v>24797</v>
      </c>
      <c r="P8" s="107">
        <f>'ACP_Agri_9(i)'!F8+'ACP_Agri_9(ii)'!F8+'ACP_Agri_9(ii)'!K8</f>
        <v>120963.86000000002</v>
      </c>
      <c r="Q8" s="233">
        <f t="shared" si="2"/>
        <v>59.080251043981548</v>
      </c>
    </row>
    <row r="9" spans="1:17" ht="13.5" customHeight="1" x14ac:dyDescent="0.25">
      <c r="A9" s="130">
        <v>4</v>
      </c>
      <c r="B9" s="106" t="s">
        <v>9</v>
      </c>
      <c r="C9" s="283">
        <v>307</v>
      </c>
      <c r="D9" s="290">
        <v>23376</v>
      </c>
      <c r="E9" s="107">
        <v>29</v>
      </c>
      <c r="F9" s="107">
        <v>2036.73</v>
      </c>
      <c r="G9" s="233">
        <f t="shared" si="0"/>
        <v>8.7129106776180691</v>
      </c>
      <c r="H9" s="283">
        <v>1800</v>
      </c>
      <c r="I9" s="290">
        <v>24600</v>
      </c>
      <c r="J9" s="107">
        <v>182</v>
      </c>
      <c r="K9" s="107">
        <v>3788.6700000000005</v>
      </c>
      <c r="L9" s="233">
        <f t="shared" si="1"/>
        <v>15.401097560975613</v>
      </c>
      <c r="M9" s="107">
        <f>'ACP_Agri_9(i)'!C9+'ACP_Agri_9(ii)'!C9+'ACP_Agri_9(ii)'!H9</f>
        <v>124412</v>
      </c>
      <c r="N9" s="107">
        <f>'ACP_Agri_9(i)'!D9+'ACP_Agri_9(ii)'!D9+'ACP_Agri_9(ii)'!I9</f>
        <v>393276</v>
      </c>
      <c r="O9" s="107">
        <f>'ACP_Agri_9(i)'!E9+'ACP_Agri_9(ii)'!E9+'ACP_Agri_9(ii)'!J9</f>
        <v>32551</v>
      </c>
      <c r="P9" s="107">
        <f>'ACP_Agri_9(i)'!F9+'ACP_Agri_9(ii)'!F9+'ACP_Agri_9(ii)'!K9</f>
        <v>96671.4</v>
      </c>
      <c r="Q9" s="233">
        <f t="shared" si="2"/>
        <v>24.581057577884234</v>
      </c>
    </row>
    <row r="10" spans="1:17" ht="13.5" customHeight="1" x14ac:dyDescent="0.25">
      <c r="A10" s="130">
        <v>5</v>
      </c>
      <c r="B10" s="106" t="s">
        <v>10</v>
      </c>
      <c r="C10" s="283">
        <v>663</v>
      </c>
      <c r="D10" s="290">
        <v>31589</v>
      </c>
      <c r="E10" s="107">
        <v>137</v>
      </c>
      <c r="F10" s="107">
        <v>5171.1999999999989</v>
      </c>
      <c r="G10" s="233">
        <f t="shared" si="0"/>
        <v>16.370255468675801</v>
      </c>
      <c r="H10" s="283">
        <v>1886</v>
      </c>
      <c r="I10" s="290">
        <v>67444</v>
      </c>
      <c r="J10" s="107">
        <v>626</v>
      </c>
      <c r="K10" s="107">
        <v>39367.69999999999</v>
      </c>
      <c r="L10" s="233">
        <f t="shared" si="1"/>
        <v>58.37094478382064</v>
      </c>
      <c r="M10" s="107">
        <f>'ACP_Agri_9(i)'!C10+'ACP_Agri_9(ii)'!C10+'ACP_Agri_9(ii)'!H10</f>
        <v>725449</v>
      </c>
      <c r="N10" s="107">
        <f>'ACP_Agri_9(i)'!D10+'ACP_Agri_9(ii)'!D10+'ACP_Agri_9(ii)'!I10</f>
        <v>1058974</v>
      </c>
      <c r="O10" s="107">
        <f>'ACP_Agri_9(i)'!E10+'ACP_Agri_9(ii)'!E10+'ACP_Agri_9(ii)'!J10</f>
        <v>178857</v>
      </c>
      <c r="P10" s="107">
        <f>'ACP_Agri_9(i)'!F10+'ACP_Agri_9(ii)'!F10+'ACP_Agri_9(ii)'!K10</f>
        <v>375232.76</v>
      </c>
      <c r="Q10" s="233">
        <f t="shared" si="2"/>
        <v>35.433614045292899</v>
      </c>
    </row>
    <row r="11" spans="1:17" ht="13.5" customHeight="1" x14ac:dyDescent="0.25">
      <c r="A11" s="130">
        <v>6</v>
      </c>
      <c r="B11" s="106" t="s">
        <v>11</v>
      </c>
      <c r="C11" s="283">
        <v>605</v>
      </c>
      <c r="D11" s="290">
        <v>4021</v>
      </c>
      <c r="E11" s="107">
        <v>63</v>
      </c>
      <c r="F11" s="107">
        <v>315.01000000000005</v>
      </c>
      <c r="G11" s="233">
        <f t="shared" si="0"/>
        <v>7.834120865456355</v>
      </c>
      <c r="H11" s="283">
        <v>359</v>
      </c>
      <c r="I11" s="290">
        <v>86711</v>
      </c>
      <c r="J11" s="107">
        <v>153</v>
      </c>
      <c r="K11" s="107">
        <v>19135.889999999996</v>
      </c>
      <c r="L11" s="233">
        <f t="shared" si="1"/>
        <v>22.068584147340008</v>
      </c>
      <c r="M11" s="107">
        <f>'ACP_Agri_9(i)'!C11+'ACP_Agri_9(ii)'!C11+'ACP_Agri_9(ii)'!H11</f>
        <v>105452</v>
      </c>
      <c r="N11" s="107">
        <f>'ACP_Agri_9(i)'!D11+'ACP_Agri_9(ii)'!D11+'ACP_Agri_9(ii)'!I11</f>
        <v>276434</v>
      </c>
      <c r="O11" s="107">
        <f>'ACP_Agri_9(i)'!E11+'ACP_Agri_9(ii)'!E11+'ACP_Agri_9(ii)'!J11</f>
        <v>14640</v>
      </c>
      <c r="P11" s="107">
        <f>'ACP_Agri_9(i)'!F11+'ACP_Agri_9(ii)'!F11+'ACP_Agri_9(ii)'!K11</f>
        <v>47597.719999999987</v>
      </c>
      <c r="Q11" s="233">
        <f t="shared" si="2"/>
        <v>17.218475296092372</v>
      </c>
    </row>
    <row r="12" spans="1:17" ht="13.5" customHeight="1" x14ac:dyDescent="0.25">
      <c r="A12" s="130">
        <v>7</v>
      </c>
      <c r="B12" s="106" t="s">
        <v>12</v>
      </c>
      <c r="C12" s="283">
        <v>92</v>
      </c>
      <c r="D12" s="290">
        <v>453</v>
      </c>
      <c r="E12" s="107">
        <v>7</v>
      </c>
      <c r="F12" s="107">
        <v>69.5</v>
      </c>
      <c r="G12" s="233">
        <f t="shared" si="0"/>
        <v>15.342163355408388</v>
      </c>
      <c r="H12" s="283">
        <v>155</v>
      </c>
      <c r="I12" s="290">
        <v>2607</v>
      </c>
      <c r="J12" s="107">
        <v>71</v>
      </c>
      <c r="K12" s="107">
        <v>18987.669999999991</v>
      </c>
      <c r="L12" s="233">
        <f t="shared" si="1"/>
        <v>728.33410049865711</v>
      </c>
      <c r="M12" s="107">
        <f>'ACP_Agri_9(i)'!C12+'ACP_Agri_9(ii)'!C12+'ACP_Agri_9(ii)'!H12</f>
        <v>12518</v>
      </c>
      <c r="N12" s="107">
        <f>'ACP_Agri_9(i)'!D12+'ACP_Agri_9(ii)'!D12+'ACP_Agri_9(ii)'!I12</f>
        <v>34716</v>
      </c>
      <c r="O12" s="107">
        <f>'ACP_Agri_9(i)'!E12+'ACP_Agri_9(ii)'!E12+'ACP_Agri_9(ii)'!J12</f>
        <v>2705</v>
      </c>
      <c r="P12" s="107">
        <f>'ACP_Agri_9(i)'!F12+'ACP_Agri_9(ii)'!F12+'ACP_Agri_9(ii)'!K12</f>
        <v>31600.53999999999</v>
      </c>
      <c r="Q12" s="233">
        <f t="shared" si="2"/>
        <v>91.025867035372713</v>
      </c>
    </row>
    <row r="13" spans="1:17" ht="13.5" customHeight="1" x14ac:dyDescent="0.25">
      <c r="A13" s="130">
        <v>8</v>
      </c>
      <c r="B13" s="106" t="s">
        <v>967</v>
      </c>
      <c r="C13" s="283">
        <v>13</v>
      </c>
      <c r="D13" s="290">
        <v>566</v>
      </c>
      <c r="E13" s="107">
        <v>3</v>
      </c>
      <c r="F13" s="107">
        <v>298.89999999999998</v>
      </c>
      <c r="G13" s="233">
        <f t="shared" si="0"/>
        <v>52.809187279151935</v>
      </c>
      <c r="H13" s="283">
        <v>421</v>
      </c>
      <c r="I13" s="290">
        <v>6597</v>
      </c>
      <c r="J13" s="107">
        <v>46</v>
      </c>
      <c r="K13" s="107">
        <v>2439.5800000000004</v>
      </c>
      <c r="L13" s="233">
        <f t="shared" si="1"/>
        <v>36.980142489010163</v>
      </c>
      <c r="M13" s="107">
        <f>'ACP_Agri_9(i)'!C13+'ACP_Agri_9(ii)'!C13+'ACP_Agri_9(ii)'!H13</f>
        <v>6597</v>
      </c>
      <c r="N13" s="107">
        <f>'ACP_Agri_9(i)'!D13+'ACP_Agri_9(ii)'!D13+'ACP_Agri_9(ii)'!I13</f>
        <v>24683</v>
      </c>
      <c r="O13" s="107">
        <f>'ACP_Agri_9(i)'!E13+'ACP_Agri_9(ii)'!E13+'ACP_Agri_9(ii)'!J13</f>
        <v>1031</v>
      </c>
      <c r="P13" s="107">
        <f>'ACP_Agri_9(i)'!F13+'ACP_Agri_9(ii)'!F13+'ACP_Agri_9(ii)'!K13</f>
        <v>5411.7600000000011</v>
      </c>
      <c r="Q13" s="233">
        <f t="shared" si="2"/>
        <v>21.925049629299522</v>
      </c>
    </row>
    <row r="14" spans="1:17" ht="13.5" customHeight="1" x14ac:dyDescent="0.25">
      <c r="A14" s="130">
        <v>9</v>
      </c>
      <c r="B14" s="106" t="s">
        <v>13</v>
      </c>
      <c r="C14" s="283">
        <v>530</v>
      </c>
      <c r="D14" s="290">
        <v>7837</v>
      </c>
      <c r="E14" s="107">
        <v>27</v>
      </c>
      <c r="F14" s="107">
        <v>2315.65</v>
      </c>
      <c r="G14" s="233">
        <f t="shared" si="0"/>
        <v>29.547658542809749</v>
      </c>
      <c r="H14" s="283">
        <v>876</v>
      </c>
      <c r="I14" s="290">
        <v>161792</v>
      </c>
      <c r="J14" s="107">
        <v>212</v>
      </c>
      <c r="K14" s="107">
        <v>30195.790000000005</v>
      </c>
      <c r="L14" s="233">
        <f t="shared" si="1"/>
        <v>18.663339349287977</v>
      </c>
      <c r="M14" s="107">
        <f>'ACP_Agri_9(i)'!C14+'ACP_Agri_9(ii)'!C14+'ACP_Agri_9(ii)'!H14</f>
        <v>123519</v>
      </c>
      <c r="N14" s="107">
        <f>'ACP_Agri_9(i)'!D14+'ACP_Agri_9(ii)'!D14+'ACP_Agri_9(ii)'!I14</f>
        <v>576955</v>
      </c>
      <c r="O14" s="107">
        <f>'ACP_Agri_9(i)'!E14+'ACP_Agri_9(ii)'!E14+'ACP_Agri_9(ii)'!J14</f>
        <v>45632</v>
      </c>
      <c r="P14" s="107">
        <f>'ACP_Agri_9(i)'!F14+'ACP_Agri_9(ii)'!F14+'ACP_Agri_9(ii)'!K14</f>
        <v>165457.28999999995</v>
      </c>
      <c r="Q14" s="233">
        <f t="shared" si="2"/>
        <v>28.677676768552132</v>
      </c>
    </row>
    <row r="15" spans="1:17" ht="13.5" customHeight="1" x14ac:dyDescent="0.25">
      <c r="A15" s="130">
        <v>10</v>
      </c>
      <c r="B15" s="106" t="s">
        <v>14</v>
      </c>
      <c r="C15" s="283">
        <v>197</v>
      </c>
      <c r="D15" s="290">
        <v>13786</v>
      </c>
      <c r="E15" s="107">
        <v>508</v>
      </c>
      <c r="F15" s="107">
        <v>8494.3900000000012</v>
      </c>
      <c r="G15" s="233">
        <f t="shared" si="0"/>
        <v>61.616059770781959</v>
      </c>
      <c r="H15" s="283">
        <v>13604</v>
      </c>
      <c r="I15" s="290">
        <v>391601</v>
      </c>
      <c r="J15" s="107">
        <v>6262</v>
      </c>
      <c r="K15" s="107">
        <v>222611.99999999994</v>
      </c>
      <c r="L15" s="233">
        <f t="shared" si="1"/>
        <v>56.846637265992662</v>
      </c>
      <c r="M15" s="107">
        <f>'ACP_Agri_9(i)'!C15+'ACP_Agri_9(ii)'!C15+'ACP_Agri_9(ii)'!H15</f>
        <v>629143</v>
      </c>
      <c r="N15" s="107">
        <f>'ACP_Agri_9(i)'!D15+'ACP_Agri_9(ii)'!D15+'ACP_Agri_9(ii)'!I15</f>
        <v>1912030</v>
      </c>
      <c r="O15" s="107">
        <f>'ACP_Agri_9(i)'!E15+'ACP_Agri_9(ii)'!E15+'ACP_Agri_9(ii)'!J15</f>
        <v>195555</v>
      </c>
      <c r="P15" s="107">
        <f>'ACP_Agri_9(i)'!F15+'ACP_Agri_9(ii)'!F15+'ACP_Agri_9(ii)'!K15</f>
        <v>736777.28</v>
      </c>
      <c r="Q15" s="233">
        <f t="shared" si="2"/>
        <v>38.533771959644987</v>
      </c>
    </row>
    <row r="16" spans="1:17" ht="13.5" customHeight="1" x14ac:dyDescent="0.25">
      <c r="A16" s="130">
        <v>11</v>
      </c>
      <c r="B16" s="106" t="s">
        <v>15</v>
      </c>
      <c r="C16" s="283">
        <v>113</v>
      </c>
      <c r="D16" s="290">
        <v>7254</v>
      </c>
      <c r="E16" s="107">
        <v>74</v>
      </c>
      <c r="F16" s="107">
        <v>251.03000000000003</v>
      </c>
      <c r="G16" s="233">
        <f t="shared" si="0"/>
        <v>3.4605734767025096</v>
      </c>
      <c r="H16" s="283">
        <v>331</v>
      </c>
      <c r="I16" s="290">
        <v>12401</v>
      </c>
      <c r="J16" s="107">
        <v>366</v>
      </c>
      <c r="K16" s="107">
        <v>7164.9699999999984</v>
      </c>
      <c r="L16" s="233">
        <f t="shared" si="1"/>
        <v>57.777356664785088</v>
      </c>
      <c r="M16" s="107">
        <f>'ACP_Agri_9(i)'!C16+'ACP_Agri_9(ii)'!C16+'ACP_Agri_9(ii)'!H16</f>
        <v>18684</v>
      </c>
      <c r="N16" s="107">
        <f>'ACP_Agri_9(i)'!D16+'ACP_Agri_9(ii)'!D16+'ACP_Agri_9(ii)'!I16</f>
        <v>63364</v>
      </c>
      <c r="O16" s="107">
        <f>'ACP_Agri_9(i)'!E16+'ACP_Agri_9(ii)'!E16+'ACP_Agri_9(ii)'!J16</f>
        <v>28139</v>
      </c>
      <c r="P16" s="107">
        <f>'ACP_Agri_9(i)'!F16+'ACP_Agri_9(ii)'!F16+'ACP_Agri_9(ii)'!K16</f>
        <v>56839.330000000009</v>
      </c>
      <c r="Q16" s="233">
        <f t="shared" si="2"/>
        <v>89.702875449782226</v>
      </c>
    </row>
    <row r="17" spans="1:22" ht="13.5" customHeight="1" x14ac:dyDescent="0.25">
      <c r="A17" s="130">
        <v>12</v>
      </c>
      <c r="B17" s="106" t="s">
        <v>16</v>
      </c>
      <c r="C17" s="283">
        <v>142</v>
      </c>
      <c r="D17" s="290">
        <v>2874</v>
      </c>
      <c r="E17" s="107">
        <v>15</v>
      </c>
      <c r="F17" s="107">
        <v>625.69999999999993</v>
      </c>
      <c r="G17" s="233">
        <f t="shared" si="0"/>
        <v>21.771050800278356</v>
      </c>
      <c r="H17" s="283">
        <v>2695</v>
      </c>
      <c r="I17" s="290">
        <v>208491</v>
      </c>
      <c r="J17" s="107">
        <v>753</v>
      </c>
      <c r="K17" s="107">
        <v>82117.939999999988</v>
      </c>
      <c r="L17" s="233">
        <f t="shared" si="1"/>
        <v>39.386803267287313</v>
      </c>
      <c r="M17" s="107">
        <f>'ACP_Agri_9(i)'!C17+'ACP_Agri_9(ii)'!C17+'ACP_Agri_9(ii)'!H17</f>
        <v>267708</v>
      </c>
      <c r="N17" s="107">
        <f>'ACP_Agri_9(i)'!D17+'ACP_Agri_9(ii)'!D17+'ACP_Agri_9(ii)'!I17</f>
        <v>778333</v>
      </c>
      <c r="O17" s="107">
        <f>'ACP_Agri_9(i)'!E17+'ACP_Agri_9(ii)'!E17+'ACP_Agri_9(ii)'!J17</f>
        <v>54631</v>
      </c>
      <c r="P17" s="107">
        <f>'ACP_Agri_9(i)'!F17+'ACP_Agri_9(ii)'!F17+'ACP_Agri_9(ii)'!K17</f>
        <v>214303.64</v>
      </c>
      <c r="Q17" s="233">
        <f t="shared" si="2"/>
        <v>27.533670035832991</v>
      </c>
    </row>
    <row r="18" spans="1:22" s="122" customFormat="1" ht="13.5" customHeight="1" x14ac:dyDescent="0.2">
      <c r="A18" s="129"/>
      <c r="B18" s="108" t="s">
        <v>17</v>
      </c>
      <c r="C18" s="284">
        <v>5351</v>
      </c>
      <c r="D18" s="288">
        <v>124702</v>
      </c>
      <c r="E18" s="131">
        <f>SUM(E6:E17)</f>
        <v>1506</v>
      </c>
      <c r="F18" s="131">
        <f>SUM(F6:F17)</f>
        <v>25072.46</v>
      </c>
      <c r="G18" s="235">
        <f t="shared" si="0"/>
        <v>20.105900466712644</v>
      </c>
      <c r="H18" s="284">
        <v>79833</v>
      </c>
      <c r="I18" s="288">
        <v>1355409</v>
      </c>
      <c r="J18" s="131">
        <f>SUM(J6:J17)</f>
        <v>22927</v>
      </c>
      <c r="K18" s="131">
        <f>SUM(K6:K17)</f>
        <v>634482.75999999978</v>
      </c>
      <c r="L18" s="235">
        <f t="shared" si="1"/>
        <v>46.811166223626948</v>
      </c>
      <c r="M18" s="131">
        <f>'ACP_Agri_9(i)'!C18+'ACP_Agri_9(ii)'!C18+'ACP_Agri_9(ii)'!H18</f>
        <v>2899203</v>
      </c>
      <c r="N18" s="131">
        <f>'ACP_Agri_9(i)'!D18+'ACP_Agri_9(ii)'!D18+'ACP_Agri_9(ii)'!I18</f>
        <v>7398300</v>
      </c>
      <c r="O18" s="131">
        <f>'ACP_Agri_9(i)'!E18+'ACP_Agri_9(ii)'!E18+'ACP_Agri_9(ii)'!J18</f>
        <v>836542</v>
      </c>
      <c r="P18" s="131">
        <f>'ACP_Agri_9(i)'!F18+'ACP_Agri_9(ii)'!F18+'ACP_Agri_9(ii)'!K18</f>
        <v>2668798.98</v>
      </c>
      <c r="Q18" s="235">
        <f t="shared" si="2"/>
        <v>36.073138153359558</v>
      </c>
    </row>
    <row r="19" spans="1:22" ht="13.5" customHeight="1" x14ac:dyDescent="0.25">
      <c r="A19" s="130">
        <v>13</v>
      </c>
      <c r="B19" s="106" t="s">
        <v>18</v>
      </c>
      <c r="C19" s="283">
        <v>29</v>
      </c>
      <c r="D19" s="290">
        <v>4614</v>
      </c>
      <c r="E19" s="107">
        <v>13</v>
      </c>
      <c r="F19" s="107">
        <v>4684.68</v>
      </c>
      <c r="G19" s="233">
        <f t="shared" si="0"/>
        <v>101.53185955786736</v>
      </c>
      <c r="H19" s="283">
        <v>3114</v>
      </c>
      <c r="I19" s="290">
        <v>446844</v>
      </c>
      <c r="J19" s="107">
        <v>1312</v>
      </c>
      <c r="K19" s="107">
        <v>247998.56000000003</v>
      </c>
      <c r="L19" s="233">
        <f t="shared" si="1"/>
        <v>55.500031330844777</v>
      </c>
      <c r="M19" s="107">
        <f>'ACP_Agri_9(i)'!C19+'ACP_Agri_9(ii)'!C19+'ACP_Agri_9(ii)'!H19</f>
        <v>108604</v>
      </c>
      <c r="N19" s="107">
        <f>'ACP_Agri_9(i)'!D19+'ACP_Agri_9(ii)'!D19+'ACP_Agri_9(ii)'!I19</f>
        <v>604342</v>
      </c>
      <c r="O19" s="107">
        <f>'ACP_Agri_9(i)'!E19+'ACP_Agri_9(ii)'!E19+'ACP_Agri_9(ii)'!J19</f>
        <v>44452</v>
      </c>
      <c r="P19" s="107">
        <f>'ACP_Agri_9(i)'!F19+'ACP_Agri_9(ii)'!F19+'ACP_Agri_9(ii)'!K19</f>
        <v>302046.45</v>
      </c>
      <c r="Q19" s="233">
        <f t="shared" si="2"/>
        <v>49.97939080851571</v>
      </c>
      <c r="U19" s="251"/>
      <c r="V19" s="251"/>
    </row>
    <row r="20" spans="1:22" ht="13.5" customHeight="1" x14ac:dyDescent="0.25">
      <c r="A20" s="130">
        <v>14</v>
      </c>
      <c r="B20" s="106" t="s">
        <v>19</v>
      </c>
      <c r="C20" s="283">
        <v>924</v>
      </c>
      <c r="D20" s="290">
        <v>3272</v>
      </c>
      <c r="E20" s="107">
        <v>0</v>
      </c>
      <c r="F20" s="107">
        <v>0</v>
      </c>
      <c r="G20" s="233">
        <f t="shared" si="0"/>
        <v>0</v>
      </c>
      <c r="H20" s="283">
        <v>18117</v>
      </c>
      <c r="I20" s="290">
        <v>30913</v>
      </c>
      <c r="J20" s="107">
        <v>649</v>
      </c>
      <c r="K20" s="107">
        <v>2400.9999999999995</v>
      </c>
      <c r="L20" s="233">
        <f t="shared" si="1"/>
        <v>7.7669588846116504</v>
      </c>
      <c r="M20" s="107">
        <f>'ACP_Agri_9(i)'!C20+'ACP_Agri_9(ii)'!C20+'ACP_Agri_9(ii)'!H20</f>
        <v>101930</v>
      </c>
      <c r="N20" s="107">
        <f>'ACP_Agri_9(i)'!D20+'ACP_Agri_9(ii)'!D20+'ACP_Agri_9(ii)'!I20</f>
        <v>109793</v>
      </c>
      <c r="O20" s="107">
        <f>'ACP_Agri_9(i)'!E20+'ACP_Agri_9(ii)'!E20+'ACP_Agri_9(ii)'!J20</f>
        <v>29956</v>
      </c>
      <c r="P20" s="107">
        <f>'ACP_Agri_9(i)'!F20+'ACP_Agri_9(ii)'!F20+'ACP_Agri_9(ii)'!K20</f>
        <v>29137.090000000004</v>
      </c>
      <c r="Q20" s="233">
        <f t="shared" si="2"/>
        <v>26.538203710619079</v>
      </c>
      <c r="U20" s="251"/>
      <c r="V20" s="251"/>
    </row>
    <row r="21" spans="1:22" ht="13.5" customHeight="1" x14ac:dyDescent="0.25">
      <c r="A21" s="130">
        <v>15</v>
      </c>
      <c r="B21" s="106" t="s">
        <v>20</v>
      </c>
      <c r="C21" s="283">
        <v>0</v>
      </c>
      <c r="D21" s="290">
        <v>0</v>
      </c>
      <c r="E21" s="107">
        <v>0</v>
      </c>
      <c r="F21" s="107">
        <v>0</v>
      </c>
      <c r="G21" s="233">
        <v>0</v>
      </c>
      <c r="H21" s="283">
        <v>43</v>
      </c>
      <c r="I21" s="290">
        <v>286</v>
      </c>
      <c r="J21" s="107">
        <v>0</v>
      </c>
      <c r="K21" s="107">
        <v>0</v>
      </c>
      <c r="L21" s="233">
        <v>0</v>
      </c>
      <c r="M21" s="107">
        <f>'ACP_Agri_9(i)'!C21+'ACP_Agri_9(ii)'!C21+'ACP_Agri_9(ii)'!H21</f>
        <v>1617</v>
      </c>
      <c r="N21" s="107">
        <f>'ACP_Agri_9(i)'!D21+'ACP_Agri_9(ii)'!D21+'ACP_Agri_9(ii)'!I21</f>
        <v>6847</v>
      </c>
      <c r="O21" s="107">
        <f>'ACP_Agri_9(i)'!E21+'ACP_Agri_9(ii)'!E21+'ACP_Agri_9(ii)'!J21</f>
        <v>476</v>
      </c>
      <c r="P21" s="107">
        <f>'ACP_Agri_9(i)'!F21+'ACP_Agri_9(ii)'!F21+'ACP_Agri_9(ii)'!K21</f>
        <v>2315.2600000000002</v>
      </c>
      <c r="Q21" s="233">
        <f t="shared" si="2"/>
        <v>33.814225208120348</v>
      </c>
      <c r="U21" s="251"/>
      <c r="V21" s="251"/>
    </row>
    <row r="22" spans="1:22" ht="13.5" customHeight="1" x14ac:dyDescent="0.25">
      <c r="A22" s="130">
        <v>16</v>
      </c>
      <c r="B22" s="106" t="s">
        <v>21</v>
      </c>
      <c r="C22" s="283">
        <v>1</v>
      </c>
      <c r="D22" s="290">
        <v>7</v>
      </c>
      <c r="E22" s="107">
        <v>0</v>
      </c>
      <c r="F22" s="107">
        <v>0</v>
      </c>
      <c r="G22" s="233">
        <v>0</v>
      </c>
      <c r="H22" s="283">
        <v>4</v>
      </c>
      <c r="I22" s="290">
        <v>217</v>
      </c>
      <c r="J22" s="107">
        <v>0</v>
      </c>
      <c r="K22" s="107">
        <v>0</v>
      </c>
      <c r="L22" s="233">
        <v>0</v>
      </c>
      <c r="M22" s="107">
        <f>'ACP_Agri_9(i)'!C22+'ACP_Agri_9(ii)'!C22+'ACP_Agri_9(ii)'!H22</f>
        <v>748</v>
      </c>
      <c r="N22" s="107">
        <f>'ACP_Agri_9(i)'!D22+'ACP_Agri_9(ii)'!D22+'ACP_Agri_9(ii)'!I22</f>
        <v>1129</v>
      </c>
      <c r="O22" s="107">
        <f>'ACP_Agri_9(i)'!E22+'ACP_Agri_9(ii)'!E22+'ACP_Agri_9(ii)'!J22</f>
        <v>84</v>
      </c>
      <c r="P22" s="107">
        <f>'ACP_Agri_9(i)'!F22+'ACP_Agri_9(ii)'!F22+'ACP_Agri_9(ii)'!K22</f>
        <v>68.14</v>
      </c>
      <c r="Q22" s="233">
        <f t="shared" si="2"/>
        <v>6.0354295837023919</v>
      </c>
      <c r="U22" s="251"/>
      <c r="V22" s="251"/>
    </row>
    <row r="23" spans="1:22" ht="13.5" customHeight="1" x14ac:dyDescent="0.25">
      <c r="A23" s="130">
        <v>17</v>
      </c>
      <c r="B23" s="106" t="s">
        <v>22</v>
      </c>
      <c r="C23" s="283">
        <v>0</v>
      </c>
      <c r="D23" s="290">
        <v>0</v>
      </c>
      <c r="E23" s="107">
        <v>0</v>
      </c>
      <c r="F23" s="107">
        <v>0</v>
      </c>
      <c r="G23" s="233" t="e">
        <f t="shared" si="0"/>
        <v>#DIV/0!</v>
      </c>
      <c r="H23" s="283">
        <v>2</v>
      </c>
      <c r="I23" s="290">
        <v>75</v>
      </c>
      <c r="J23" s="107">
        <v>1</v>
      </c>
      <c r="K23" s="107">
        <v>46</v>
      </c>
      <c r="L23" s="233">
        <f t="shared" si="1"/>
        <v>61.333333333333336</v>
      </c>
      <c r="M23" s="107">
        <f>'ACP_Agri_9(i)'!C23+'ACP_Agri_9(ii)'!C23+'ACP_Agri_9(ii)'!H23</f>
        <v>27544</v>
      </c>
      <c r="N23" s="107">
        <f>'ACP_Agri_9(i)'!D23+'ACP_Agri_9(ii)'!D23+'ACP_Agri_9(ii)'!I23</f>
        <v>99471</v>
      </c>
      <c r="O23" s="107">
        <f>'ACP_Agri_9(i)'!E23+'ACP_Agri_9(ii)'!E23+'ACP_Agri_9(ii)'!J23</f>
        <v>15457</v>
      </c>
      <c r="P23" s="107">
        <f>'ACP_Agri_9(i)'!F23+'ACP_Agri_9(ii)'!F23+'ACP_Agri_9(ii)'!K23</f>
        <v>35531.470000000008</v>
      </c>
      <c r="Q23" s="233">
        <f t="shared" si="2"/>
        <v>35.720431080415409</v>
      </c>
      <c r="U23" s="251"/>
      <c r="V23" s="251"/>
    </row>
    <row r="24" spans="1:22" ht="13.5" customHeight="1" x14ac:dyDescent="0.25">
      <c r="A24" s="130">
        <v>18</v>
      </c>
      <c r="B24" s="106" t="s">
        <v>23</v>
      </c>
      <c r="C24" s="283">
        <v>0</v>
      </c>
      <c r="D24" s="290">
        <v>0</v>
      </c>
      <c r="E24" s="107">
        <v>0</v>
      </c>
      <c r="F24" s="107">
        <v>0</v>
      </c>
      <c r="G24" s="233">
        <v>0</v>
      </c>
      <c r="H24" s="283">
        <v>3</v>
      </c>
      <c r="I24" s="290">
        <v>20</v>
      </c>
      <c r="J24" s="107">
        <v>0</v>
      </c>
      <c r="K24" s="107">
        <v>0</v>
      </c>
      <c r="L24" s="233">
        <v>0</v>
      </c>
      <c r="M24" s="107">
        <f>'ACP_Agri_9(i)'!C24+'ACP_Agri_9(ii)'!C24+'ACP_Agri_9(ii)'!H24</f>
        <v>7</v>
      </c>
      <c r="N24" s="107">
        <f>'ACP_Agri_9(i)'!D24+'ACP_Agri_9(ii)'!D24+'ACP_Agri_9(ii)'!I24</f>
        <v>76</v>
      </c>
      <c r="O24" s="107">
        <f>'ACP_Agri_9(i)'!E24+'ACP_Agri_9(ii)'!E24+'ACP_Agri_9(ii)'!J24</f>
        <v>0</v>
      </c>
      <c r="P24" s="107">
        <f>'ACP_Agri_9(i)'!F24+'ACP_Agri_9(ii)'!F24+'ACP_Agri_9(ii)'!K24</f>
        <v>0</v>
      </c>
      <c r="Q24" s="233">
        <f t="shared" si="2"/>
        <v>0</v>
      </c>
      <c r="U24" s="251"/>
      <c r="V24" s="251"/>
    </row>
    <row r="25" spans="1:22" ht="13.5" customHeight="1" x14ac:dyDescent="0.25">
      <c r="A25" s="130">
        <v>19</v>
      </c>
      <c r="B25" s="106" t="s">
        <v>24</v>
      </c>
      <c r="C25" s="283">
        <v>5</v>
      </c>
      <c r="D25" s="290">
        <v>5543</v>
      </c>
      <c r="E25" s="107">
        <v>3</v>
      </c>
      <c r="F25" s="107">
        <v>1391.77</v>
      </c>
      <c r="G25" s="233">
        <f t="shared" si="0"/>
        <v>25.108605448313188</v>
      </c>
      <c r="H25" s="283">
        <v>14</v>
      </c>
      <c r="I25" s="290">
        <v>2352</v>
      </c>
      <c r="J25" s="107">
        <v>9</v>
      </c>
      <c r="K25" s="107">
        <v>274.13</v>
      </c>
      <c r="L25" s="233">
        <f t="shared" si="1"/>
        <v>11.655187074829932</v>
      </c>
      <c r="M25" s="107">
        <f>'ACP_Agri_9(i)'!C25+'ACP_Agri_9(ii)'!C25+'ACP_Agri_9(ii)'!H25</f>
        <v>10197</v>
      </c>
      <c r="N25" s="107">
        <f>'ACP_Agri_9(i)'!D25+'ACP_Agri_9(ii)'!D25+'ACP_Agri_9(ii)'!I25</f>
        <v>51586</v>
      </c>
      <c r="O25" s="107">
        <f>'ACP_Agri_9(i)'!E25+'ACP_Agri_9(ii)'!E25+'ACP_Agri_9(ii)'!J25</f>
        <v>2764</v>
      </c>
      <c r="P25" s="107">
        <f>'ACP_Agri_9(i)'!F25+'ACP_Agri_9(ii)'!F25+'ACP_Agri_9(ii)'!K25</f>
        <v>12838.93</v>
      </c>
      <c r="Q25" s="233">
        <f t="shared" si="2"/>
        <v>24.888399953475748</v>
      </c>
      <c r="U25" s="251"/>
      <c r="V25" s="251"/>
    </row>
    <row r="26" spans="1:22" ht="13.5" customHeight="1" x14ac:dyDescent="0.25">
      <c r="A26" s="130">
        <v>20</v>
      </c>
      <c r="B26" s="106" t="s">
        <v>25</v>
      </c>
      <c r="C26" s="283">
        <v>179</v>
      </c>
      <c r="D26" s="290">
        <v>30953</v>
      </c>
      <c r="E26" s="107">
        <v>47</v>
      </c>
      <c r="F26" s="107">
        <v>6856.87</v>
      </c>
      <c r="G26" s="233">
        <f t="shared" si="0"/>
        <v>22.152521564953318</v>
      </c>
      <c r="H26" s="283">
        <v>8990</v>
      </c>
      <c r="I26" s="290">
        <v>719070</v>
      </c>
      <c r="J26" s="107">
        <v>3651</v>
      </c>
      <c r="K26" s="107">
        <v>398733.89000000007</v>
      </c>
      <c r="L26" s="233">
        <f t="shared" si="1"/>
        <v>55.451331581070001</v>
      </c>
      <c r="M26" s="107">
        <f>'ACP_Agri_9(i)'!C26+'ACP_Agri_9(ii)'!C26+'ACP_Agri_9(ii)'!H26</f>
        <v>227387</v>
      </c>
      <c r="N26" s="107">
        <f>'ACP_Agri_9(i)'!D26+'ACP_Agri_9(ii)'!D26+'ACP_Agri_9(ii)'!I26</f>
        <v>1578660</v>
      </c>
      <c r="O26" s="107">
        <f>'ACP_Agri_9(i)'!E26+'ACP_Agri_9(ii)'!E26+'ACP_Agri_9(ii)'!J26</f>
        <v>63716</v>
      </c>
      <c r="P26" s="107">
        <f>'ACP_Agri_9(i)'!F26+'ACP_Agri_9(ii)'!F26+'ACP_Agri_9(ii)'!K26</f>
        <v>561916</v>
      </c>
      <c r="Q26" s="233">
        <f t="shared" si="2"/>
        <v>35.594491530791935</v>
      </c>
      <c r="U26" s="251"/>
      <c r="V26" s="251"/>
    </row>
    <row r="27" spans="1:22" ht="13.5" customHeight="1" x14ac:dyDescent="0.25">
      <c r="A27" s="130">
        <v>21</v>
      </c>
      <c r="B27" s="106" t="s">
        <v>26</v>
      </c>
      <c r="C27" s="283">
        <v>26</v>
      </c>
      <c r="D27" s="290">
        <v>245</v>
      </c>
      <c r="E27" s="107">
        <v>0</v>
      </c>
      <c r="F27" s="107">
        <v>0</v>
      </c>
      <c r="G27" s="233">
        <f t="shared" si="0"/>
        <v>0</v>
      </c>
      <c r="H27" s="283">
        <v>3199</v>
      </c>
      <c r="I27" s="290">
        <v>405925</v>
      </c>
      <c r="J27" s="107">
        <v>3004</v>
      </c>
      <c r="K27" s="107">
        <v>313071.82000000007</v>
      </c>
      <c r="L27" s="233">
        <f t="shared" si="1"/>
        <v>77.125533041818088</v>
      </c>
      <c r="M27" s="107">
        <f>'ACP_Agri_9(i)'!C27+'ACP_Agri_9(ii)'!C27+'ACP_Agri_9(ii)'!H27</f>
        <v>169269</v>
      </c>
      <c r="N27" s="107">
        <f>'ACP_Agri_9(i)'!D27+'ACP_Agri_9(ii)'!D27+'ACP_Agri_9(ii)'!I27</f>
        <v>943389</v>
      </c>
      <c r="O27" s="107">
        <f>'ACP_Agri_9(i)'!E27+'ACP_Agri_9(ii)'!E27+'ACP_Agri_9(ii)'!J27</f>
        <v>27453</v>
      </c>
      <c r="P27" s="107">
        <f>'ACP_Agri_9(i)'!F27+'ACP_Agri_9(ii)'!F27+'ACP_Agri_9(ii)'!K27</f>
        <v>418827.08999999997</v>
      </c>
      <c r="Q27" s="233">
        <f t="shared" si="2"/>
        <v>44.396011613448962</v>
      </c>
      <c r="U27" s="251"/>
      <c r="V27" s="251"/>
    </row>
    <row r="28" spans="1:22" ht="13.5" customHeight="1" x14ac:dyDescent="0.25">
      <c r="A28" s="130">
        <v>22</v>
      </c>
      <c r="B28" s="106" t="s">
        <v>27</v>
      </c>
      <c r="C28" s="283">
        <v>32</v>
      </c>
      <c r="D28" s="290">
        <v>1043</v>
      </c>
      <c r="E28" s="107">
        <v>13</v>
      </c>
      <c r="F28" s="107">
        <v>370.67</v>
      </c>
      <c r="G28" s="233">
        <f t="shared" si="0"/>
        <v>35.538830297219562</v>
      </c>
      <c r="H28" s="283">
        <v>898</v>
      </c>
      <c r="I28" s="290">
        <v>14751</v>
      </c>
      <c r="J28" s="107">
        <v>439</v>
      </c>
      <c r="K28" s="107">
        <v>11435.419999999998</v>
      </c>
      <c r="L28" s="233">
        <f t="shared" si="1"/>
        <v>77.523015388787186</v>
      </c>
      <c r="M28" s="107">
        <f>'ACP_Agri_9(i)'!C28+'ACP_Agri_9(ii)'!C28+'ACP_Agri_9(ii)'!H28</f>
        <v>32017</v>
      </c>
      <c r="N28" s="107">
        <f>'ACP_Agri_9(i)'!D28+'ACP_Agri_9(ii)'!D28+'ACP_Agri_9(ii)'!I28</f>
        <v>83561</v>
      </c>
      <c r="O28" s="107">
        <f>'ACP_Agri_9(i)'!E28+'ACP_Agri_9(ii)'!E28+'ACP_Agri_9(ii)'!J28</f>
        <v>8824</v>
      </c>
      <c r="P28" s="107">
        <f>'ACP_Agri_9(i)'!F28+'ACP_Agri_9(ii)'!F28+'ACP_Agri_9(ii)'!K28</f>
        <v>38347.570000000007</v>
      </c>
      <c r="Q28" s="233">
        <f t="shared" si="2"/>
        <v>45.891707854142496</v>
      </c>
      <c r="U28" s="251"/>
      <c r="V28" s="251"/>
    </row>
    <row r="29" spans="1:22" ht="13.5" customHeight="1" x14ac:dyDescent="0.25">
      <c r="A29" s="130">
        <v>23</v>
      </c>
      <c r="B29" s="106" t="s">
        <v>28</v>
      </c>
      <c r="C29" s="283">
        <v>0</v>
      </c>
      <c r="D29" s="290">
        <v>0</v>
      </c>
      <c r="E29" s="107">
        <v>0</v>
      </c>
      <c r="F29" s="107">
        <v>0</v>
      </c>
      <c r="G29" s="233" t="e">
        <f t="shared" si="0"/>
        <v>#DIV/0!</v>
      </c>
      <c r="H29" s="283">
        <v>136</v>
      </c>
      <c r="I29" s="290">
        <v>24352</v>
      </c>
      <c r="J29" s="107">
        <v>126</v>
      </c>
      <c r="K29" s="107">
        <v>22823.35</v>
      </c>
      <c r="L29" s="233">
        <f t="shared" si="1"/>
        <v>93.722692181340335</v>
      </c>
      <c r="M29" s="107">
        <f>'ACP_Agri_9(i)'!C29+'ACP_Agri_9(ii)'!C29+'ACP_Agri_9(ii)'!H29</f>
        <v>93918</v>
      </c>
      <c r="N29" s="107">
        <f>'ACP_Agri_9(i)'!D29+'ACP_Agri_9(ii)'!D29+'ACP_Agri_9(ii)'!I29</f>
        <v>229024</v>
      </c>
      <c r="O29" s="107">
        <f>'ACP_Agri_9(i)'!E29+'ACP_Agri_9(ii)'!E29+'ACP_Agri_9(ii)'!J29</f>
        <v>85932</v>
      </c>
      <c r="P29" s="107">
        <f>'ACP_Agri_9(i)'!F29+'ACP_Agri_9(ii)'!F29+'ACP_Agri_9(ii)'!K29</f>
        <v>145640.38</v>
      </c>
      <c r="Q29" s="233">
        <f t="shared" si="2"/>
        <v>63.591754575939639</v>
      </c>
      <c r="U29" s="251"/>
      <c r="V29" s="251"/>
    </row>
    <row r="30" spans="1:22" ht="13.5" customHeight="1" x14ac:dyDescent="0.25">
      <c r="A30" s="130">
        <v>24</v>
      </c>
      <c r="B30" s="106" t="s">
        <v>29</v>
      </c>
      <c r="C30" s="283">
        <v>7</v>
      </c>
      <c r="D30" s="290">
        <v>48</v>
      </c>
      <c r="E30" s="107">
        <v>0</v>
      </c>
      <c r="F30" s="107">
        <v>0</v>
      </c>
      <c r="G30" s="233">
        <f t="shared" si="0"/>
        <v>0</v>
      </c>
      <c r="H30" s="283">
        <v>48</v>
      </c>
      <c r="I30" s="290">
        <v>3873</v>
      </c>
      <c r="J30" s="107">
        <v>3</v>
      </c>
      <c r="K30" s="107">
        <v>547.41</v>
      </c>
      <c r="L30" s="233">
        <f t="shared" si="1"/>
        <v>14.134004647560031</v>
      </c>
      <c r="M30" s="107">
        <f>'ACP_Agri_9(i)'!C30+'ACP_Agri_9(ii)'!C30+'ACP_Agri_9(ii)'!H30</f>
        <v>254246</v>
      </c>
      <c r="N30" s="107">
        <f>'ACP_Agri_9(i)'!D30+'ACP_Agri_9(ii)'!D30+'ACP_Agri_9(ii)'!I30</f>
        <v>296717</v>
      </c>
      <c r="O30" s="107">
        <f>'ACP_Agri_9(i)'!E30+'ACP_Agri_9(ii)'!E30+'ACP_Agri_9(ii)'!J30</f>
        <v>47785</v>
      </c>
      <c r="P30" s="107">
        <f>'ACP_Agri_9(i)'!F30+'ACP_Agri_9(ii)'!F30+'ACP_Agri_9(ii)'!K30</f>
        <v>66342.829999999987</v>
      </c>
      <c r="Q30" s="233">
        <f t="shared" si="2"/>
        <v>22.358958199226869</v>
      </c>
      <c r="U30" s="251"/>
      <c r="V30" s="251"/>
    </row>
    <row r="31" spans="1:22" ht="13.5" customHeight="1" x14ac:dyDescent="0.25">
      <c r="A31" s="130">
        <v>25</v>
      </c>
      <c r="B31" s="106" t="s">
        <v>30</v>
      </c>
      <c r="C31" s="283">
        <v>0</v>
      </c>
      <c r="D31" s="290">
        <v>0</v>
      </c>
      <c r="E31" s="107">
        <v>0</v>
      </c>
      <c r="F31" s="107">
        <v>0</v>
      </c>
      <c r="G31" s="233">
        <v>0</v>
      </c>
      <c r="H31" s="283">
        <v>0</v>
      </c>
      <c r="I31" s="290">
        <v>0</v>
      </c>
      <c r="J31" s="107">
        <v>0</v>
      </c>
      <c r="K31" s="107">
        <v>0</v>
      </c>
      <c r="L31" s="233">
        <v>0</v>
      </c>
      <c r="M31" s="107">
        <f>'ACP_Agri_9(i)'!C31+'ACP_Agri_9(ii)'!C31+'ACP_Agri_9(ii)'!H31</f>
        <v>0</v>
      </c>
      <c r="N31" s="107">
        <f>'ACP_Agri_9(i)'!D31+'ACP_Agri_9(ii)'!D31+'ACP_Agri_9(ii)'!I31</f>
        <v>0</v>
      </c>
      <c r="O31" s="107">
        <f>'ACP_Agri_9(i)'!E31+'ACP_Agri_9(ii)'!E31+'ACP_Agri_9(ii)'!J31</f>
        <v>0</v>
      </c>
      <c r="P31" s="107">
        <f>'ACP_Agri_9(i)'!F31+'ACP_Agri_9(ii)'!F31+'ACP_Agri_9(ii)'!K31</f>
        <v>0</v>
      </c>
      <c r="Q31" s="233">
        <v>0</v>
      </c>
      <c r="U31" s="251"/>
      <c r="V31" s="251"/>
    </row>
    <row r="32" spans="1:22" ht="13.5" customHeight="1" x14ac:dyDescent="0.25">
      <c r="A32" s="130">
        <v>26</v>
      </c>
      <c r="B32" s="106" t="s">
        <v>31</v>
      </c>
      <c r="C32" s="283">
        <v>0</v>
      </c>
      <c r="D32" s="290">
        <v>0</v>
      </c>
      <c r="E32" s="107">
        <v>0</v>
      </c>
      <c r="F32" s="107">
        <v>0</v>
      </c>
      <c r="G32" s="233">
        <v>0</v>
      </c>
      <c r="H32" s="283">
        <v>12</v>
      </c>
      <c r="I32" s="290">
        <v>2225</v>
      </c>
      <c r="J32" s="107">
        <v>6</v>
      </c>
      <c r="K32" s="107">
        <v>1752.79</v>
      </c>
      <c r="L32" s="233">
        <f t="shared" si="1"/>
        <v>78.7770786516854</v>
      </c>
      <c r="M32" s="107">
        <f>'ACP_Agri_9(i)'!C32+'ACP_Agri_9(ii)'!C32+'ACP_Agri_9(ii)'!H32</f>
        <v>337</v>
      </c>
      <c r="N32" s="107">
        <f>'ACP_Agri_9(i)'!D32+'ACP_Agri_9(ii)'!D32+'ACP_Agri_9(ii)'!I32</f>
        <v>3327</v>
      </c>
      <c r="O32" s="107">
        <f>'ACP_Agri_9(i)'!E32+'ACP_Agri_9(ii)'!E32+'ACP_Agri_9(ii)'!J32</f>
        <v>117</v>
      </c>
      <c r="P32" s="107">
        <f>'ACP_Agri_9(i)'!F32+'ACP_Agri_9(ii)'!F32+'ACP_Agri_9(ii)'!K32</f>
        <v>2026.1299999999999</v>
      </c>
      <c r="Q32" s="233">
        <f t="shared" si="2"/>
        <v>60.899609257589418</v>
      </c>
      <c r="U32" s="251"/>
      <c r="V32" s="251"/>
    </row>
    <row r="33" spans="1:22" ht="13.5" customHeight="1" x14ac:dyDescent="0.25">
      <c r="A33" s="130">
        <v>27</v>
      </c>
      <c r="B33" s="106" t="s">
        <v>32</v>
      </c>
      <c r="C33" s="283">
        <v>0</v>
      </c>
      <c r="D33" s="290">
        <v>0</v>
      </c>
      <c r="E33" s="107">
        <v>0</v>
      </c>
      <c r="F33" s="107">
        <v>0</v>
      </c>
      <c r="G33" s="233">
        <v>0</v>
      </c>
      <c r="H33" s="283">
        <v>0</v>
      </c>
      <c r="I33" s="290">
        <v>0</v>
      </c>
      <c r="J33" s="107">
        <v>0</v>
      </c>
      <c r="K33" s="107">
        <v>0</v>
      </c>
      <c r="L33" s="233" t="e">
        <f t="shared" si="1"/>
        <v>#DIV/0!</v>
      </c>
      <c r="M33" s="107">
        <f>'ACP_Agri_9(i)'!C33+'ACP_Agri_9(ii)'!C33+'ACP_Agri_9(ii)'!H33</f>
        <v>5</v>
      </c>
      <c r="N33" s="107">
        <f>'ACP_Agri_9(i)'!D33+'ACP_Agri_9(ii)'!D33+'ACP_Agri_9(ii)'!I33</f>
        <v>0</v>
      </c>
      <c r="O33" s="107">
        <f>'ACP_Agri_9(i)'!E33+'ACP_Agri_9(ii)'!E33+'ACP_Agri_9(ii)'!J33</f>
        <v>0</v>
      </c>
      <c r="P33" s="107">
        <f>'ACP_Agri_9(i)'!F33+'ACP_Agri_9(ii)'!F33+'ACP_Agri_9(ii)'!K33</f>
        <v>0</v>
      </c>
      <c r="Q33" s="233" t="e">
        <f t="shared" si="2"/>
        <v>#DIV/0!</v>
      </c>
      <c r="U33" s="251"/>
      <c r="V33" s="251"/>
    </row>
    <row r="34" spans="1:22" ht="13.5" customHeight="1" x14ac:dyDescent="0.25">
      <c r="A34" s="130">
        <v>28</v>
      </c>
      <c r="B34" s="106" t="s">
        <v>33</v>
      </c>
      <c r="C34" s="283">
        <v>17</v>
      </c>
      <c r="D34" s="290">
        <v>3465</v>
      </c>
      <c r="E34" s="107">
        <v>23</v>
      </c>
      <c r="F34" s="107">
        <v>299.33</v>
      </c>
      <c r="G34" s="233">
        <f t="shared" si="0"/>
        <v>8.6386724386724385</v>
      </c>
      <c r="H34" s="283">
        <v>839</v>
      </c>
      <c r="I34" s="290">
        <v>246455</v>
      </c>
      <c r="J34" s="107">
        <v>447</v>
      </c>
      <c r="K34" s="107">
        <v>86201.440000000017</v>
      </c>
      <c r="L34" s="233">
        <f t="shared" si="1"/>
        <v>34.976543385202177</v>
      </c>
      <c r="M34" s="107">
        <f>'ACP_Agri_9(i)'!C34+'ACP_Agri_9(ii)'!C34+'ACP_Agri_9(ii)'!H34</f>
        <v>163141</v>
      </c>
      <c r="N34" s="107">
        <f>'ACP_Agri_9(i)'!D34+'ACP_Agri_9(ii)'!D34+'ACP_Agri_9(ii)'!I34</f>
        <v>459354</v>
      </c>
      <c r="O34" s="107">
        <f>'ACP_Agri_9(i)'!E34+'ACP_Agri_9(ii)'!E34+'ACP_Agri_9(ii)'!J34</f>
        <v>13328</v>
      </c>
      <c r="P34" s="107">
        <f>'ACP_Agri_9(i)'!F34+'ACP_Agri_9(ii)'!F34+'ACP_Agri_9(ii)'!K34</f>
        <v>126356.99000000003</v>
      </c>
      <c r="Q34" s="233">
        <f t="shared" si="2"/>
        <v>27.507541025004688</v>
      </c>
      <c r="U34" s="251"/>
      <c r="V34" s="251"/>
    </row>
    <row r="35" spans="1:22" ht="13.5" customHeight="1" x14ac:dyDescent="0.25">
      <c r="A35" s="130">
        <v>29</v>
      </c>
      <c r="B35" s="106" t="s">
        <v>34</v>
      </c>
      <c r="C35" s="283">
        <v>0</v>
      </c>
      <c r="D35" s="290">
        <v>0</v>
      </c>
      <c r="E35" s="107">
        <v>0</v>
      </c>
      <c r="F35" s="107">
        <v>0</v>
      </c>
      <c r="G35" s="233">
        <v>0</v>
      </c>
      <c r="H35" s="283">
        <v>0</v>
      </c>
      <c r="I35" s="290">
        <v>0</v>
      </c>
      <c r="J35" s="107">
        <v>0</v>
      </c>
      <c r="K35" s="107">
        <v>0</v>
      </c>
      <c r="L35" s="233">
        <v>0</v>
      </c>
      <c r="M35" s="107">
        <f>'ACP_Agri_9(i)'!C35+'ACP_Agri_9(ii)'!C35+'ACP_Agri_9(ii)'!H35</f>
        <v>35539</v>
      </c>
      <c r="N35" s="107">
        <f>'ACP_Agri_9(i)'!D35+'ACP_Agri_9(ii)'!D35+'ACP_Agri_9(ii)'!I35</f>
        <v>31833</v>
      </c>
      <c r="O35" s="107">
        <f>'ACP_Agri_9(i)'!E35+'ACP_Agri_9(ii)'!E35+'ACP_Agri_9(ii)'!J35</f>
        <v>12663</v>
      </c>
      <c r="P35" s="107">
        <f>'ACP_Agri_9(i)'!F35+'ACP_Agri_9(ii)'!F35+'ACP_Agri_9(ii)'!K35</f>
        <v>6692.76</v>
      </c>
      <c r="Q35" s="233">
        <f t="shared" si="2"/>
        <v>21.024597116200169</v>
      </c>
      <c r="U35" s="251"/>
      <c r="V35" s="251"/>
    </row>
    <row r="36" spans="1:22" ht="13.5" customHeight="1" x14ac:dyDescent="0.25">
      <c r="A36" s="130">
        <v>30</v>
      </c>
      <c r="B36" s="106" t="s">
        <v>35</v>
      </c>
      <c r="C36" s="283">
        <v>0</v>
      </c>
      <c r="D36" s="290">
        <v>0</v>
      </c>
      <c r="E36" s="107">
        <v>0</v>
      </c>
      <c r="F36" s="107">
        <v>0</v>
      </c>
      <c r="G36" s="233" t="e">
        <f t="shared" si="0"/>
        <v>#DIV/0!</v>
      </c>
      <c r="H36" s="283">
        <v>18</v>
      </c>
      <c r="I36" s="290">
        <v>1751</v>
      </c>
      <c r="J36" s="107">
        <v>7</v>
      </c>
      <c r="K36" s="107">
        <v>497.44</v>
      </c>
      <c r="L36" s="233">
        <f t="shared" si="1"/>
        <v>28.40890919474586</v>
      </c>
      <c r="M36" s="107">
        <f>'ACP_Agri_9(i)'!C36+'ACP_Agri_9(ii)'!C36+'ACP_Agri_9(ii)'!H36</f>
        <v>76436</v>
      </c>
      <c r="N36" s="107">
        <f>'ACP_Agri_9(i)'!D36+'ACP_Agri_9(ii)'!D36+'ACP_Agri_9(ii)'!I36</f>
        <v>69745</v>
      </c>
      <c r="O36" s="107">
        <f>'ACP_Agri_9(i)'!E36+'ACP_Agri_9(ii)'!E36+'ACP_Agri_9(ii)'!J36</f>
        <v>15677</v>
      </c>
      <c r="P36" s="107">
        <f>'ACP_Agri_9(i)'!F36+'ACP_Agri_9(ii)'!F36+'ACP_Agri_9(ii)'!K36</f>
        <v>14007.87</v>
      </c>
      <c r="Q36" s="233">
        <f t="shared" si="2"/>
        <v>20.084407484407485</v>
      </c>
      <c r="U36" s="251"/>
      <c r="V36" s="251"/>
    </row>
    <row r="37" spans="1:22" ht="13.5" customHeight="1" x14ac:dyDescent="0.25">
      <c r="A37" s="130">
        <v>31</v>
      </c>
      <c r="B37" s="106" t="s">
        <v>36</v>
      </c>
      <c r="C37" s="283">
        <v>0</v>
      </c>
      <c r="D37" s="283">
        <v>0</v>
      </c>
      <c r="E37" s="283">
        <v>0</v>
      </c>
      <c r="F37" s="283">
        <v>0</v>
      </c>
      <c r="G37" s="233">
        <v>0</v>
      </c>
      <c r="H37" s="283">
        <v>0</v>
      </c>
      <c r="I37" s="290">
        <v>0</v>
      </c>
      <c r="J37" s="107">
        <v>1</v>
      </c>
      <c r="K37" s="107">
        <v>0.01</v>
      </c>
      <c r="L37" s="233">
        <v>0</v>
      </c>
      <c r="M37" s="107">
        <f>'ACP_Agri_9(i)'!C37+'ACP_Agri_9(ii)'!C37+'ACP_Agri_9(ii)'!H37</f>
        <v>784</v>
      </c>
      <c r="N37" s="107">
        <f>'ACP_Agri_9(i)'!D37+'ACP_Agri_9(ii)'!D37+'ACP_Agri_9(ii)'!I37</f>
        <v>2120</v>
      </c>
      <c r="O37" s="107">
        <f>'ACP_Agri_9(i)'!E37+'ACP_Agri_9(ii)'!E37+'ACP_Agri_9(ii)'!J37</f>
        <v>1</v>
      </c>
      <c r="P37" s="107">
        <f>'ACP_Agri_9(i)'!F37+'ACP_Agri_9(ii)'!F37+'ACP_Agri_9(ii)'!K37</f>
        <v>0.01</v>
      </c>
      <c r="Q37" s="233">
        <f t="shared" si="2"/>
        <v>4.7169811320754717E-4</v>
      </c>
      <c r="U37" s="251"/>
      <c r="V37" s="251"/>
    </row>
    <row r="38" spans="1:22" ht="13.5" customHeight="1" x14ac:dyDescent="0.25">
      <c r="A38" s="130">
        <v>32</v>
      </c>
      <c r="B38" s="106" t="s">
        <v>38</v>
      </c>
      <c r="C38" s="283">
        <v>0</v>
      </c>
      <c r="D38" s="290">
        <v>0</v>
      </c>
      <c r="E38" s="107">
        <v>0</v>
      </c>
      <c r="F38" s="107">
        <v>0</v>
      </c>
      <c r="G38" s="233">
        <v>0</v>
      </c>
      <c r="H38" s="283">
        <v>0</v>
      </c>
      <c r="I38" s="290">
        <v>0</v>
      </c>
      <c r="J38" s="107">
        <v>0</v>
      </c>
      <c r="K38" s="107">
        <v>0</v>
      </c>
      <c r="L38" s="233">
        <v>0</v>
      </c>
      <c r="M38" s="107">
        <f>'ACP_Agri_9(i)'!C38+'ACP_Agri_9(ii)'!C38+'ACP_Agri_9(ii)'!H38</f>
        <v>856</v>
      </c>
      <c r="N38" s="107">
        <f>'ACP_Agri_9(i)'!D38+'ACP_Agri_9(ii)'!D38+'ACP_Agri_9(ii)'!I38</f>
        <v>2371</v>
      </c>
      <c r="O38" s="107">
        <f>'ACP_Agri_9(i)'!E38+'ACP_Agri_9(ii)'!E38+'ACP_Agri_9(ii)'!J38</f>
        <v>231</v>
      </c>
      <c r="P38" s="107">
        <f>'ACP_Agri_9(i)'!F38+'ACP_Agri_9(ii)'!F38+'ACP_Agri_9(ii)'!K38</f>
        <v>610.82000000000005</v>
      </c>
      <c r="Q38" s="233">
        <f t="shared" si="2"/>
        <v>25.762125685364829</v>
      </c>
    </row>
    <row r="39" spans="1:22" ht="13.5" customHeight="1" x14ac:dyDescent="0.25">
      <c r="A39" s="130">
        <v>33</v>
      </c>
      <c r="B39" s="106" t="s">
        <v>39</v>
      </c>
      <c r="C39" s="283">
        <v>43</v>
      </c>
      <c r="D39" s="290">
        <v>5166</v>
      </c>
      <c r="E39" s="107">
        <v>15</v>
      </c>
      <c r="F39" s="107">
        <v>1355.24</v>
      </c>
      <c r="G39" s="233">
        <f t="shared" si="0"/>
        <v>26.233836624080528</v>
      </c>
      <c r="H39" s="283">
        <v>488</v>
      </c>
      <c r="I39" s="290">
        <v>157473</v>
      </c>
      <c r="J39" s="107">
        <v>176</v>
      </c>
      <c r="K39" s="107">
        <v>42366.64</v>
      </c>
      <c r="L39" s="233">
        <f t="shared" si="1"/>
        <v>26.90406609387006</v>
      </c>
      <c r="M39" s="107">
        <f>'ACP_Agri_9(i)'!C39+'ACP_Agri_9(ii)'!C39+'ACP_Agri_9(ii)'!H39</f>
        <v>68627</v>
      </c>
      <c r="N39" s="107">
        <f>'ACP_Agri_9(i)'!D39+'ACP_Agri_9(ii)'!D39+'ACP_Agri_9(ii)'!I39</f>
        <v>247825</v>
      </c>
      <c r="O39" s="107">
        <f>'ACP_Agri_9(i)'!E39+'ACP_Agri_9(ii)'!E39+'ACP_Agri_9(ii)'!J39</f>
        <v>13107</v>
      </c>
      <c r="P39" s="107">
        <f>'ACP_Agri_9(i)'!F39+'ACP_Agri_9(ii)'!F39+'ACP_Agri_9(ii)'!K39</f>
        <v>59704.649999999994</v>
      </c>
      <c r="Q39" s="233">
        <f t="shared" si="2"/>
        <v>24.091455664279227</v>
      </c>
    </row>
    <row r="40" spans="1:22" s="122" customFormat="1" ht="13.5" customHeight="1" x14ac:dyDescent="0.2">
      <c r="A40" s="129"/>
      <c r="B40" s="108" t="s">
        <v>103</v>
      </c>
      <c r="C40" s="284">
        <v>1263</v>
      </c>
      <c r="D40" s="288">
        <v>54356</v>
      </c>
      <c r="E40" s="131">
        <f>SUM(E19:E39)</f>
        <v>114</v>
      </c>
      <c r="F40" s="131">
        <f>SUM(F19:F39)</f>
        <v>14958.56</v>
      </c>
      <c r="G40" s="233">
        <f t="shared" si="0"/>
        <v>27.519611450437854</v>
      </c>
      <c r="H40" s="284">
        <v>35925</v>
      </c>
      <c r="I40" s="288">
        <v>2056582</v>
      </c>
      <c r="J40" s="131">
        <f>SUM(J19:J39)</f>
        <v>9831</v>
      </c>
      <c r="K40" s="131">
        <f>SUM(K19:K39)</f>
        <v>1128149.9000000001</v>
      </c>
      <c r="L40" s="235">
        <f t="shared" si="1"/>
        <v>54.855575902152218</v>
      </c>
      <c r="M40" s="131">
        <f>'ACP_Agri_9(i)'!C40+'ACP_Agri_9(ii)'!C40+'ACP_Agri_9(ii)'!H40</f>
        <v>1373209</v>
      </c>
      <c r="N40" s="131">
        <f>'ACP_Agri_9(i)'!D40+'ACP_Agri_9(ii)'!D40+'ACP_Agri_9(ii)'!I40</f>
        <v>4821170</v>
      </c>
      <c r="O40" s="131">
        <f>'ACP_Agri_9(i)'!E40+'ACP_Agri_9(ii)'!E40+'ACP_Agri_9(ii)'!J40</f>
        <v>382023</v>
      </c>
      <c r="P40" s="131">
        <f>'ACP_Agri_9(i)'!F40+'ACP_Agri_9(ii)'!F40+'ACP_Agri_9(ii)'!K40</f>
        <v>1822410.44</v>
      </c>
      <c r="Q40" s="235">
        <f t="shared" si="2"/>
        <v>37.800169668358514</v>
      </c>
    </row>
    <row r="41" spans="1:22" s="122" customFormat="1" ht="13.5" customHeight="1" x14ac:dyDescent="0.2">
      <c r="A41" s="129"/>
      <c r="B41" s="108" t="s">
        <v>41</v>
      </c>
      <c r="C41" s="285">
        <v>6614</v>
      </c>
      <c r="D41" s="289">
        <v>179058</v>
      </c>
      <c r="E41" s="131">
        <f>E40+E18</f>
        <v>1620</v>
      </c>
      <c r="F41" s="131">
        <f>F40+F18</f>
        <v>40031.019999999997</v>
      </c>
      <c r="G41" s="235">
        <f t="shared" si="0"/>
        <v>22.356454333232804</v>
      </c>
      <c r="H41" s="285">
        <v>115758</v>
      </c>
      <c r="I41" s="289">
        <v>3411991</v>
      </c>
      <c r="J41" s="131">
        <f>J40+J18</f>
        <v>32758</v>
      </c>
      <c r="K41" s="131">
        <f>K40+K18</f>
        <v>1762632.66</v>
      </c>
      <c r="L41" s="235">
        <f t="shared" si="1"/>
        <v>51.659944589537311</v>
      </c>
      <c r="M41" s="131">
        <f>'ACP_Agri_9(i)'!C41+'ACP_Agri_9(ii)'!C41+'ACP_Agri_9(ii)'!H41</f>
        <v>4272412</v>
      </c>
      <c r="N41" s="131">
        <f>'ACP_Agri_9(i)'!D41+'ACP_Agri_9(ii)'!D41+'ACP_Agri_9(ii)'!I41</f>
        <v>12219470</v>
      </c>
      <c r="O41" s="131">
        <f>'ACP_Agri_9(i)'!E41+'ACP_Agri_9(ii)'!E41+'ACP_Agri_9(ii)'!J41</f>
        <v>1218565</v>
      </c>
      <c r="P41" s="131">
        <f>'ACP_Agri_9(i)'!F41+'ACP_Agri_9(ii)'!F41+'ACP_Agri_9(ii)'!K41</f>
        <v>4491209.42</v>
      </c>
      <c r="Q41" s="235">
        <f t="shared" si="2"/>
        <v>36.754535344004282</v>
      </c>
    </row>
    <row r="42" spans="1:22" ht="13.5" customHeight="1" x14ac:dyDescent="0.25">
      <c r="A42" s="130">
        <v>34</v>
      </c>
      <c r="B42" s="106" t="s">
        <v>43</v>
      </c>
      <c r="C42" s="283">
        <v>304</v>
      </c>
      <c r="D42" s="290">
        <v>2546</v>
      </c>
      <c r="E42" s="107">
        <v>56</v>
      </c>
      <c r="F42" s="107">
        <v>257.22000000000003</v>
      </c>
      <c r="G42" s="233">
        <f t="shared" si="0"/>
        <v>10.102906520031423</v>
      </c>
      <c r="H42" s="283">
        <v>1053</v>
      </c>
      <c r="I42" s="290">
        <v>12130</v>
      </c>
      <c r="J42" s="107">
        <v>156</v>
      </c>
      <c r="K42" s="107">
        <v>678.92000000000007</v>
      </c>
      <c r="L42" s="233">
        <f t="shared" si="1"/>
        <v>5.5970321516900245</v>
      </c>
      <c r="M42" s="107">
        <f>'ACP_Agri_9(i)'!C42+'ACP_Agri_9(ii)'!C42+'ACP_Agri_9(ii)'!H42</f>
        <v>750723</v>
      </c>
      <c r="N42" s="107">
        <f>'ACP_Agri_9(i)'!D42+'ACP_Agri_9(ii)'!D42+'ACP_Agri_9(ii)'!I42</f>
        <v>1119838</v>
      </c>
      <c r="O42" s="107">
        <f>'ACP_Agri_9(i)'!E42+'ACP_Agri_9(ii)'!E42+'ACP_Agri_9(ii)'!J42</f>
        <v>288854</v>
      </c>
      <c r="P42" s="107">
        <f>'ACP_Agri_9(i)'!F42+'ACP_Agri_9(ii)'!F42+'ACP_Agri_9(ii)'!K42</f>
        <v>447800.70999999961</v>
      </c>
      <c r="Q42" s="233">
        <f t="shared" si="2"/>
        <v>39.987990227157823</v>
      </c>
    </row>
    <row r="43" spans="1:22" s="122" customFormat="1" ht="13.5" customHeight="1" x14ac:dyDescent="0.2">
      <c r="A43" s="129"/>
      <c r="B43" s="108" t="s">
        <v>44</v>
      </c>
      <c r="C43" s="284">
        <v>304</v>
      </c>
      <c r="D43" s="288">
        <v>2546</v>
      </c>
      <c r="E43" s="131">
        <f>SUM(E42:E42)</f>
        <v>56</v>
      </c>
      <c r="F43" s="131">
        <f>SUM(F42:F42)</f>
        <v>257.22000000000003</v>
      </c>
      <c r="G43" s="235">
        <f t="shared" si="0"/>
        <v>10.102906520031423</v>
      </c>
      <c r="H43" s="284">
        <v>1053</v>
      </c>
      <c r="I43" s="288">
        <v>12130</v>
      </c>
      <c r="J43" s="131">
        <f>SUM(J42:J42)</f>
        <v>156</v>
      </c>
      <c r="K43" s="131">
        <f>SUM(K42:K42)</f>
        <v>678.92000000000007</v>
      </c>
      <c r="L43" s="235">
        <f t="shared" si="1"/>
        <v>5.5970321516900245</v>
      </c>
      <c r="M43" s="131">
        <f>'ACP_Agri_9(i)'!C43+'ACP_Agri_9(ii)'!C43+'ACP_Agri_9(ii)'!H43</f>
        <v>750723</v>
      </c>
      <c r="N43" s="131">
        <f>'ACP_Agri_9(i)'!D43+'ACP_Agri_9(ii)'!D43+'ACP_Agri_9(ii)'!I43</f>
        <v>1119838</v>
      </c>
      <c r="O43" s="131">
        <f>'ACP_Agri_9(i)'!E43+'ACP_Agri_9(ii)'!E43+'ACP_Agri_9(ii)'!J43</f>
        <v>288854</v>
      </c>
      <c r="P43" s="131">
        <f>'ACP_Agri_9(i)'!F43+'ACP_Agri_9(ii)'!F43+'ACP_Agri_9(ii)'!K43</f>
        <v>447800.70999999961</v>
      </c>
      <c r="Q43" s="235">
        <f t="shared" si="2"/>
        <v>39.987990227157823</v>
      </c>
    </row>
    <row r="44" spans="1:22" ht="12.75" customHeight="1" x14ac:dyDescent="0.25">
      <c r="A44" s="130">
        <v>35</v>
      </c>
      <c r="B44" s="106" t="s">
        <v>45</v>
      </c>
      <c r="C44" s="286">
        <v>59</v>
      </c>
      <c r="D44" s="291">
        <v>195</v>
      </c>
      <c r="E44" s="107">
        <v>275</v>
      </c>
      <c r="F44" s="107">
        <v>3640.04</v>
      </c>
      <c r="G44" s="233">
        <f t="shared" si="0"/>
        <v>1866.6871794871795</v>
      </c>
      <c r="H44" s="286">
        <v>130</v>
      </c>
      <c r="I44" s="291">
        <v>4271</v>
      </c>
      <c r="J44" s="107">
        <v>6</v>
      </c>
      <c r="K44" s="107">
        <v>4.4499999999999993</v>
      </c>
      <c r="L44" s="233">
        <f t="shared" si="1"/>
        <v>0.10419105595879184</v>
      </c>
      <c r="M44" s="107">
        <f>'ACP_Agri_9(i)'!C44+'ACP_Agri_9(ii)'!C44+'ACP_Agri_9(ii)'!H44</f>
        <v>3223394</v>
      </c>
      <c r="N44" s="107">
        <f>'ACP_Agri_9(i)'!D44+'ACP_Agri_9(ii)'!D44+'ACP_Agri_9(ii)'!I44</f>
        <v>2728832</v>
      </c>
      <c r="O44" s="107">
        <f>'ACP_Agri_9(i)'!E44+'ACP_Agri_9(ii)'!E44+'ACP_Agri_9(ii)'!J44</f>
        <v>1556841</v>
      </c>
      <c r="P44" s="107">
        <f>'ACP_Agri_9(i)'!F44+'ACP_Agri_9(ii)'!F44+'ACP_Agri_9(ii)'!K44</f>
        <v>1229101.1500000004</v>
      </c>
      <c r="Q44" s="233">
        <f t="shared" si="2"/>
        <v>45.041290559477474</v>
      </c>
    </row>
    <row r="45" spans="1:22" s="122" customFormat="1" ht="13.5" customHeight="1" x14ac:dyDescent="0.2">
      <c r="A45" s="129"/>
      <c r="B45" s="108" t="s">
        <v>46</v>
      </c>
      <c r="C45" s="284">
        <v>59</v>
      </c>
      <c r="D45" s="288">
        <v>195</v>
      </c>
      <c r="E45" s="131">
        <f t="shared" ref="E45:Q45" si="3">E44</f>
        <v>275</v>
      </c>
      <c r="F45" s="131">
        <f t="shared" si="3"/>
        <v>3640.04</v>
      </c>
      <c r="G45" s="131">
        <f t="shared" si="3"/>
        <v>1866.6871794871795</v>
      </c>
      <c r="H45" s="284">
        <v>130</v>
      </c>
      <c r="I45" s="284">
        <v>4271</v>
      </c>
      <c r="J45" s="284">
        <f>J44</f>
        <v>6</v>
      </c>
      <c r="K45" s="284">
        <f>K44</f>
        <v>4.4499999999999993</v>
      </c>
      <c r="L45" s="131">
        <f t="shared" si="3"/>
        <v>0.10419105595879184</v>
      </c>
      <c r="M45" s="131">
        <f t="shared" si="3"/>
        <v>3223394</v>
      </c>
      <c r="N45" s="131">
        <f t="shared" si="3"/>
        <v>2728832</v>
      </c>
      <c r="O45" s="131">
        <f t="shared" si="3"/>
        <v>1556841</v>
      </c>
      <c r="P45" s="131">
        <f t="shared" si="3"/>
        <v>1229101.1500000004</v>
      </c>
      <c r="Q45" s="131">
        <f t="shared" si="3"/>
        <v>45.041290559477474</v>
      </c>
    </row>
    <row r="46" spans="1:22" ht="13.5" customHeight="1" x14ac:dyDescent="0.25">
      <c r="A46" s="130">
        <v>36</v>
      </c>
      <c r="B46" s="106" t="s">
        <v>47</v>
      </c>
      <c r="C46" s="283">
        <v>7</v>
      </c>
      <c r="D46" s="290">
        <v>2677</v>
      </c>
      <c r="E46" s="107">
        <v>0</v>
      </c>
      <c r="F46" s="107">
        <v>17</v>
      </c>
      <c r="G46" s="233">
        <f t="shared" si="0"/>
        <v>0.63503922301083304</v>
      </c>
      <c r="H46" s="283">
        <v>125</v>
      </c>
      <c r="I46" s="290">
        <v>8107</v>
      </c>
      <c r="J46" s="107">
        <v>20</v>
      </c>
      <c r="K46" s="107">
        <v>913.15999999999985</v>
      </c>
      <c r="L46" s="233">
        <f t="shared" si="1"/>
        <v>11.26384605896139</v>
      </c>
      <c r="M46" s="107">
        <f>'ACP_Agri_9(i)'!C46+'ACP_Agri_9(ii)'!C46+'ACP_Agri_9(ii)'!H46</f>
        <v>150740</v>
      </c>
      <c r="N46" s="107">
        <f>'ACP_Agri_9(i)'!D46+'ACP_Agri_9(ii)'!D46+'ACP_Agri_9(ii)'!I46</f>
        <v>177641</v>
      </c>
      <c r="O46" s="107">
        <f>'ACP_Agri_9(i)'!E46+'ACP_Agri_9(ii)'!E46+'ACP_Agri_9(ii)'!J46</f>
        <v>34478</v>
      </c>
      <c r="P46" s="107">
        <f>'ACP_Agri_9(i)'!F46+'ACP_Agri_9(ii)'!F46+'ACP_Agri_9(ii)'!K46</f>
        <v>44442.33</v>
      </c>
      <c r="Q46" s="233">
        <f t="shared" si="2"/>
        <v>25.018058894061618</v>
      </c>
    </row>
    <row r="47" spans="1:22" ht="13.5" customHeight="1" x14ac:dyDescent="0.25">
      <c r="A47" s="130">
        <v>37</v>
      </c>
      <c r="B47" s="106" t="s">
        <v>48</v>
      </c>
      <c r="C47" s="283">
        <v>2</v>
      </c>
      <c r="D47" s="290">
        <v>15</v>
      </c>
      <c r="E47" s="255">
        <v>0</v>
      </c>
      <c r="F47" s="255">
        <v>0</v>
      </c>
      <c r="G47" s="256">
        <f t="shared" si="0"/>
        <v>0</v>
      </c>
      <c r="H47" s="283">
        <v>9</v>
      </c>
      <c r="I47" s="290">
        <v>431</v>
      </c>
      <c r="J47" s="255">
        <v>0</v>
      </c>
      <c r="K47" s="255">
        <v>0</v>
      </c>
      <c r="L47" s="256">
        <f t="shared" si="1"/>
        <v>0</v>
      </c>
      <c r="M47" s="255">
        <f>'ACP_Agri_9(i)'!C47+'ACP_Agri_9(ii)'!C47+'ACP_Agri_9(ii)'!H47</f>
        <v>23845</v>
      </c>
      <c r="N47" s="255">
        <f>'ACP_Agri_9(i)'!D47+'ACP_Agri_9(ii)'!D47+'ACP_Agri_9(ii)'!I47</f>
        <v>15925</v>
      </c>
      <c r="O47" s="255">
        <f>'ACP_Agri_9(i)'!E47+'ACP_Agri_9(ii)'!E47+'ACP_Agri_9(ii)'!J47</f>
        <v>11966</v>
      </c>
      <c r="P47" s="255">
        <f>'ACP_Agri_9(i)'!F47+'ACP_Agri_9(ii)'!F47+'ACP_Agri_9(ii)'!K47</f>
        <v>7388.1800000000012</v>
      </c>
      <c r="Q47" s="256">
        <f t="shared" si="2"/>
        <v>46.393594976452128</v>
      </c>
    </row>
    <row r="48" spans="1:22" ht="13.5" customHeight="1" x14ac:dyDescent="0.25">
      <c r="A48" s="130">
        <v>38</v>
      </c>
      <c r="B48" s="106" t="s">
        <v>49</v>
      </c>
      <c r="C48" s="283">
        <v>0</v>
      </c>
      <c r="D48" s="290">
        <v>6</v>
      </c>
      <c r="E48" s="259">
        <v>0</v>
      </c>
      <c r="F48" s="259">
        <v>0</v>
      </c>
      <c r="G48" s="260">
        <f t="shared" si="0"/>
        <v>0</v>
      </c>
      <c r="H48" s="283">
        <v>9</v>
      </c>
      <c r="I48" s="290">
        <v>256</v>
      </c>
      <c r="J48" s="259">
        <v>0</v>
      </c>
      <c r="K48" s="259">
        <v>0</v>
      </c>
      <c r="L48" s="260">
        <f t="shared" si="1"/>
        <v>0</v>
      </c>
      <c r="M48" s="259">
        <f>'ACP_Agri_9(i)'!C48+'ACP_Agri_9(ii)'!C48+'ACP_Agri_9(ii)'!H48</f>
        <v>41550</v>
      </c>
      <c r="N48" s="259">
        <f>'ACP_Agri_9(i)'!D48+'ACP_Agri_9(ii)'!D48+'ACP_Agri_9(ii)'!I48</f>
        <v>116779</v>
      </c>
      <c r="O48" s="259">
        <f>'ACP_Agri_9(i)'!E48+'ACP_Agri_9(ii)'!E48+'ACP_Agri_9(ii)'!J48</f>
        <v>13209</v>
      </c>
      <c r="P48" s="259">
        <f>'ACP_Agri_9(i)'!F48+'ACP_Agri_9(ii)'!F48+'ACP_Agri_9(ii)'!K48</f>
        <v>19909.179999999997</v>
      </c>
      <c r="Q48" s="260">
        <f t="shared" si="2"/>
        <v>17.048596066073522</v>
      </c>
    </row>
    <row r="49" spans="1:17" ht="13.5" customHeight="1" x14ac:dyDescent="0.25">
      <c r="A49" s="130">
        <v>39</v>
      </c>
      <c r="B49" s="252" t="s">
        <v>51</v>
      </c>
      <c r="C49" s="283">
        <v>1</v>
      </c>
      <c r="D49" s="290">
        <v>13</v>
      </c>
      <c r="E49" s="259">
        <v>0</v>
      </c>
      <c r="F49" s="259">
        <v>0</v>
      </c>
      <c r="G49" s="260">
        <f t="shared" si="0"/>
        <v>0</v>
      </c>
      <c r="H49" s="283">
        <v>13</v>
      </c>
      <c r="I49" s="290">
        <v>473</v>
      </c>
      <c r="J49" s="259">
        <v>0</v>
      </c>
      <c r="K49" s="259">
        <v>0</v>
      </c>
      <c r="L49" s="260">
        <f t="shared" si="1"/>
        <v>0</v>
      </c>
      <c r="M49" s="259">
        <f>'ACP_Agri_9(i)'!C49+'ACP_Agri_9(ii)'!C49+'ACP_Agri_9(ii)'!H49</f>
        <v>84305</v>
      </c>
      <c r="N49" s="259">
        <f>'ACP_Agri_9(i)'!D49+'ACP_Agri_9(ii)'!D49+'ACP_Agri_9(ii)'!I49</f>
        <v>61501</v>
      </c>
      <c r="O49" s="259">
        <f>'ACP_Agri_9(i)'!E49+'ACP_Agri_9(ii)'!E49+'ACP_Agri_9(ii)'!J49</f>
        <v>31112</v>
      </c>
      <c r="P49" s="259">
        <f>'ACP_Agri_9(i)'!F49+'ACP_Agri_9(ii)'!F49+'ACP_Agri_9(ii)'!K49</f>
        <v>26366.910000000003</v>
      </c>
      <c r="Q49" s="260">
        <f t="shared" si="2"/>
        <v>42.872327279231243</v>
      </c>
    </row>
    <row r="50" spans="1:17" ht="13.5" customHeight="1" x14ac:dyDescent="0.25">
      <c r="A50" s="130">
        <v>40</v>
      </c>
      <c r="B50" s="252" t="s">
        <v>1007</v>
      </c>
      <c r="C50" s="283">
        <v>0</v>
      </c>
      <c r="D50" s="290">
        <v>0</v>
      </c>
      <c r="E50" s="259">
        <v>0</v>
      </c>
      <c r="F50" s="259">
        <v>0</v>
      </c>
      <c r="G50" s="260">
        <v>0</v>
      </c>
      <c r="H50" s="283">
        <v>0</v>
      </c>
      <c r="I50" s="290">
        <v>0</v>
      </c>
      <c r="J50" s="259">
        <v>0</v>
      </c>
      <c r="K50" s="259">
        <v>0</v>
      </c>
      <c r="L50" s="260" t="e">
        <f t="shared" si="1"/>
        <v>#DIV/0!</v>
      </c>
      <c r="M50" s="259">
        <v>0</v>
      </c>
      <c r="N50" s="259">
        <f>'ACP_Agri_9(i)'!D50+'ACP_Agri_9(ii)'!D50+'ACP_Agri_9(ii)'!I50</f>
        <v>2335</v>
      </c>
      <c r="O50" s="259">
        <f>'ACP_Agri_9(i)'!E50+'ACP_Agri_9(ii)'!E50+'ACP_Agri_9(ii)'!J50</f>
        <v>2</v>
      </c>
      <c r="P50" s="259">
        <f>'ACP_Agri_9(i)'!F50+'ACP_Agri_9(ii)'!F50+'ACP_Agri_9(ii)'!K50</f>
        <v>2.72</v>
      </c>
      <c r="Q50" s="260">
        <f t="shared" si="2"/>
        <v>0.11648822269807281</v>
      </c>
    </row>
    <row r="51" spans="1:17" ht="13.5" customHeight="1" x14ac:dyDescent="0.25">
      <c r="A51" s="130">
        <v>41</v>
      </c>
      <c r="B51" s="252" t="s">
        <v>52</v>
      </c>
      <c r="C51" s="283">
        <v>92</v>
      </c>
      <c r="D51" s="290">
        <v>101</v>
      </c>
      <c r="E51" s="259">
        <v>44</v>
      </c>
      <c r="F51" s="259">
        <v>34.49</v>
      </c>
      <c r="G51" s="260">
        <f t="shared" si="0"/>
        <v>34.148514851485146</v>
      </c>
      <c r="H51" s="283">
        <v>2067</v>
      </c>
      <c r="I51" s="290">
        <v>1691</v>
      </c>
      <c r="J51" s="259">
        <v>552</v>
      </c>
      <c r="K51" s="259">
        <v>390.47999999999996</v>
      </c>
      <c r="L51" s="260">
        <f t="shared" si="1"/>
        <v>23.0916617386162</v>
      </c>
      <c r="M51" s="259">
        <v>0</v>
      </c>
      <c r="N51" s="259">
        <f>'ACP_Agri_9(i)'!D51+'ACP_Agri_9(ii)'!D51+'ACP_Agri_9(ii)'!I51</f>
        <v>41632</v>
      </c>
      <c r="O51" s="259">
        <f>'ACP_Agri_9(i)'!E51+'ACP_Agri_9(ii)'!E51+'ACP_Agri_9(ii)'!J51</f>
        <v>11784</v>
      </c>
      <c r="P51" s="259">
        <f>'ACP_Agri_9(i)'!F51+'ACP_Agri_9(ii)'!F51+'ACP_Agri_9(ii)'!K51</f>
        <v>8578.3700000000008</v>
      </c>
      <c r="Q51" s="260">
        <f t="shared" si="2"/>
        <v>20.605231552651809</v>
      </c>
    </row>
    <row r="52" spans="1:17" ht="13.5" customHeight="1" x14ac:dyDescent="0.25">
      <c r="A52" s="130">
        <v>42</v>
      </c>
      <c r="B52" s="253" t="s">
        <v>53</v>
      </c>
      <c r="C52" s="283">
        <v>0</v>
      </c>
      <c r="D52" s="290">
        <v>0</v>
      </c>
      <c r="E52" s="261">
        <v>0</v>
      </c>
      <c r="F52" s="261">
        <v>0</v>
      </c>
      <c r="G52" s="260">
        <v>0</v>
      </c>
      <c r="H52" s="283">
        <v>0</v>
      </c>
      <c r="I52" s="290">
        <v>0</v>
      </c>
      <c r="J52" s="261">
        <v>0</v>
      </c>
      <c r="K52" s="261">
        <v>0</v>
      </c>
      <c r="L52" s="260" t="e">
        <f t="shared" si="1"/>
        <v>#DIV/0!</v>
      </c>
      <c r="M52" s="259">
        <v>0</v>
      </c>
      <c r="N52" s="259">
        <f>'ACP_Agri_9(i)'!D52+'ACP_Agri_9(ii)'!D52+'ACP_Agri_9(ii)'!I52</f>
        <v>12120</v>
      </c>
      <c r="O52" s="259">
        <f>'ACP_Agri_9(i)'!E52+'ACP_Agri_9(ii)'!E52+'ACP_Agri_9(ii)'!J52</f>
        <v>4355</v>
      </c>
      <c r="P52" s="259">
        <f>'ACP_Agri_9(i)'!F52+'ACP_Agri_9(ii)'!F52+'ACP_Agri_9(ii)'!K52</f>
        <v>3011.01</v>
      </c>
      <c r="Q52" s="260">
        <f t="shared" si="2"/>
        <v>24.843316831683168</v>
      </c>
    </row>
    <row r="53" spans="1:17" ht="13.5" customHeight="1" x14ac:dyDescent="0.25">
      <c r="A53" s="130">
        <v>43</v>
      </c>
      <c r="B53" s="252" t="s">
        <v>54</v>
      </c>
      <c r="C53" s="283">
        <v>7</v>
      </c>
      <c r="D53" s="290">
        <v>47</v>
      </c>
      <c r="E53" s="259">
        <v>0</v>
      </c>
      <c r="F53" s="259">
        <v>0</v>
      </c>
      <c r="G53" s="260">
        <f t="shared" si="0"/>
        <v>0</v>
      </c>
      <c r="H53" s="283">
        <v>37</v>
      </c>
      <c r="I53" s="290">
        <v>1161</v>
      </c>
      <c r="J53" s="259">
        <v>0</v>
      </c>
      <c r="K53" s="259">
        <v>0</v>
      </c>
      <c r="L53" s="260">
        <f t="shared" si="1"/>
        <v>0</v>
      </c>
      <c r="M53" s="259">
        <f>'ACP_Agri_9(i)'!C52+'ACP_Agri_9(ii)'!C53+'ACP_Agri_9(ii)'!H53</f>
        <v>18082</v>
      </c>
      <c r="N53" s="259">
        <f>'ACP_Agri_9(i)'!D53+'ACP_Agri_9(ii)'!D53+'ACP_Agri_9(ii)'!I53</f>
        <v>15674</v>
      </c>
      <c r="O53" s="259">
        <f>'ACP_Agri_9(i)'!E52+'ACP_Agri_9(ii)'!E53+'ACP_Agri_9(ii)'!J53</f>
        <v>4355</v>
      </c>
      <c r="P53" s="259">
        <f>'ACP_Agri_9(i)'!F53+'ACP_Agri_9(ii)'!F53+'ACP_Agri_9(ii)'!K53</f>
        <v>3074.9400000000005</v>
      </c>
      <c r="Q53" s="260">
        <f t="shared" si="2"/>
        <v>19.618093658287613</v>
      </c>
    </row>
    <row r="54" spans="1:17" s="122" customFormat="1" ht="13.5" customHeight="1" x14ac:dyDescent="0.2">
      <c r="A54" s="129"/>
      <c r="B54" s="254" t="s">
        <v>55</v>
      </c>
      <c r="C54" s="284">
        <v>109</v>
      </c>
      <c r="D54" s="288">
        <v>2859</v>
      </c>
      <c r="E54" s="262">
        <f>SUM(E46:E53)</f>
        <v>44</v>
      </c>
      <c r="F54" s="262">
        <f>SUM(F46:F53)</f>
        <v>51.49</v>
      </c>
      <c r="G54" s="263">
        <f t="shared" si="0"/>
        <v>1.800979363413781</v>
      </c>
      <c r="H54" s="284">
        <v>2260</v>
      </c>
      <c r="I54" s="288">
        <v>12119</v>
      </c>
      <c r="J54" s="262">
        <f>SUM(J46:J53)</f>
        <v>572</v>
      </c>
      <c r="K54" s="262">
        <f>SUM(K46:K53)</f>
        <v>1303.6399999999999</v>
      </c>
      <c r="L54" s="263">
        <f t="shared" si="1"/>
        <v>10.756993151250102</v>
      </c>
      <c r="M54" s="262">
        <f>'ACP_Agri_9(i)'!C54+'ACP_Agri_9(ii)'!C54+'ACP_Agri_9(ii)'!H54</f>
        <v>399305</v>
      </c>
      <c r="N54" s="262">
        <f>'ACP_Agri_9(i)'!D54+'ACP_Agri_9(ii)'!D54+'ACP_Agri_9(ii)'!I54</f>
        <v>443607</v>
      </c>
      <c r="O54" s="262">
        <f>'ACP_Agri_9(i)'!E54+'ACP_Agri_9(ii)'!E54+'ACP_Agri_9(ii)'!J54</f>
        <v>112646</v>
      </c>
      <c r="P54" s="262">
        <f>'ACP_Agri_9(i)'!F54+'ACP_Agri_9(ii)'!F54+'ACP_Agri_9(ii)'!K54</f>
        <v>112773.64</v>
      </c>
      <c r="Q54" s="263">
        <f t="shared" si="2"/>
        <v>25.421970347627518</v>
      </c>
    </row>
    <row r="55" spans="1:17" s="122" customFormat="1" ht="13.5" customHeight="1" x14ac:dyDescent="0.2">
      <c r="A55" s="108"/>
      <c r="B55" s="108" t="s">
        <v>5</v>
      </c>
      <c r="C55" s="285">
        <v>7086</v>
      </c>
      <c r="D55" s="289">
        <v>184658</v>
      </c>
      <c r="E55" s="257">
        <f>E54+E45+E43+E41</f>
        <v>1995</v>
      </c>
      <c r="F55" s="257">
        <f>F54+F45+F43+F41</f>
        <v>43979.77</v>
      </c>
      <c r="G55" s="258">
        <f t="shared" si="0"/>
        <v>23.816877687400492</v>
      </c>
      <c r="H55" s="285">
        <v>119201</v>
      </c>
      <c r="I55" s="289">
        <v>3440511</v>
      </c>
      <c r="J55" s="257">
        <f>J54+J45+J43+J41</f>
        <v>33492</v>
      </c>
      <c r="K55" s="257">
        <f>K54+K45+K43+K41</f>
        <v>1764619.67</v>
      </c>
      <c r="L55" s="258">
        <f t="shared" si="1"/>
        <v>51.289464559189028</v>
      </c>
      <c r="M55" s="257">
        <f>'ACP_Agri_9(i)'!C55+'ACP_Agri_9(ii)'!C55+'ACP_Agri_9(ii)'!H55</f>
        <v>8645834</v>
      </c>
      <c r="N55" s="257">
        <f>'ACP_Agri_9(i)'!D55+'ACP_Agri_9(ii)'!D55+'ACP_Agri_9(ii)'!I55</f>
        <v>16511747</v>
      </c>
      <c r="O55" s="257">
        <f>'ACP_Agri_9(i)'!E55+'ACP_Agri_9(ii)'!E55+'ACP_Agri_9(ii)'!J55</f>
        <v>3176906</v>
      </c>
      <c r="P55" s="257">
        <f>'ACP_Agri_9(i)'!F55+'ACP_Agri_9(ii)'!F55+'ACP_Agri_9(ii)'!K55</f>
        <v>6280884.9199999999</v>
      </c>
      <c r="Q55" s="263">
        <f t="shared" si="2"/>
        <v>38.038887829373841</v>
      </c>
    </row>
    <row r="56" spans="1:17" ht="13.5" customHeight="1" x14ac:dyDescent="0.2">
      <c r="A56" s="85"/>
      <c r="B56" s="84"/>
      <c r="C56" s="239"/>
      <c r="D56" s="118"/>
      <c r="E56" s="123"/>
      <c r="F56" s="118"/>
      <c r="G56" s="239"/>
      <c r="H56" s="119" t="s">
        <v>1040</v>
      </c>
      <c r="I56" s="118"/>
      <c r="J56" s="118"/>
      <c r="K56" s="118"/>
      <c r="L56" s="239"/>
      <c r="M56" s="118"/>
      <c r="N56" s="118"/>
      <c r="O56" s="118"/>
      <c r="P56" s="118"/>
      <c r="Q56" s="239"/>
    </row>
    <row r="57" spans="1:17" ht="13.5" customHeight="1" x14ac:dyDescent="0.2">
      <c r="A57" s="85"/>
      <c r="B57" s="84"/>
      <c r="C57" s="118"/>
      <c r="D57" s="118"/>
      <c r="E57" s="118"/>
      <c r="F57" s="118"/>
      <c r="G57" s="239"/>
      <c r="H57" s="239"/>
      <c r="I57" s="118"/>
      <c r="J57" s="118"/>
      <c r="K57" s="118"/>
      <c r="L57" s="239"/>
      <c r="M57" s="118"/>
      <c r="N57" s="118"/>
      <c r="O57" s="118"/>
      <c r="P57" s="118"/>
      <c r="Q57" s="239"/>
    </row>
    <row r="58" spans="1:17" ht="13.5" customHeight="1" x14ac:dyDescent="0.2">
      <c r="A58" s="85"/>
      <c r="B58" s="84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</row>
    <row r="59" spans="1:17" ht="13.5" customHeight="1" x14ac:dyDescent="0.2">
      <c r="A59" s="85"/>
      <c r="B59" s="84"/>
      <c r="C59" s="118"/>
      <c r="D59" s="118"/>
      <c r="E59" s="118"/>
      <c r="F59" s="118"/>
      <c r="G59" s="239"/>
      <c r="H59" s="118"/>
      <c r="I59" s="118"/>
      <c r="J59" s="118"/>
      <c r="K59" s="118"/>
      <c r="L59" s="239"/>
      <c r="M59" s="118"/>
      <c r="N59" s="118"/>
      <c r="O59" s="118"/>
      <c r="P59" s="118"/>
      <c r="Q59" s="239"/>
    </row>
    <row r="60" spans="1:17" ht="13.5" customHeight="1" x14ac:dyDescent="0.2">
      <c r="A60" s="85"/>
      <c r="B60" s="84"/>
      <c r="C60" s="118"/>
      <c r="D60" s="118"/>
      <c r="E60" s="118"/>
      <c r="F60" s="118"/>
      <c r="G60" s="239"/>
      <c r="H60" s="118"/>
      <c r="I60" s="118"/>
      <c r="J60" s="118"/>
      <c r="K60" s="118"/>
      <c r="L60" s="239"/>
      <c r="M60" s="118"/>
      <c r="N60" s="118"/>
      <c r="O60" s="118"/>
      <c r="P60" s="118"/>
      <c r="Q60" s="239"/>
    </row>
    <row r="61" spans="1:17" ht="13.5" customHeight="1" x14ac:dyDescent="0.2">
      <c r="A61" s="85"/>
      <c r="B61" s="84"/>
      <c r="C61" s="118"/>
      <c r="D61" s="118"/>
      <c r="E61" s="118"/>
      <c r="F61" s="118"/>
      <c r="G61" s="239"/>
      <c r="H61" s="118"/>
      <c r="I61" s="118"/>
      <c r="J61" s="118"/>
      <c r="K61" s="118"/>
      <c r="L61" s="239"/>
      <c r="M61" s="118"/>
      <c r="N61" s="118"/>
      <c r="O61" s="118"/>
      <c r="P61" s="118"/>
      <c r="Q61" s="239"/>
    </row>
    <row r="62" spans="1:17" ht="13.5" customHeight="1" x14ac:dyDescent="0.2">
      <c r="A62" s="85"/>
      <c r="B62" s="84"/>
      <c r="C62" s="118"/>
      <c r="D62" s="118"/>
      <c r="E62" s="118"/>
      <c r="F62" s="118"/>
      <c r="G62" s="239"/>
      <c r="H62" s="118"/>
      <c r="I62" s="118"/>
      <c r="J62" s="118"/>
      <c r="K62" s="118"/>
      <c r="L62" s="239"/>
      <c r="M62" s="118"/>
      <c r="N62" s="118"/>
      <c r="O62" s="118"/>
      <c r="P62" s="118"/>
      <c r="Q62" s="239"/>
    </row>
    <row r="63" spans="1:17" ht="13.5" customHeight="1" x14ac:dyDescent="0.2">
      <c r="A63" s="85"/>
      <c r="B63" s="84"/>
      <c r="C63" s="118"/>
      <c r="D63" s="118"/>
      <c r="E63" s="118"/>
      <c r="F63" s="118"/>
      <c r="G63" s="239"/>
      <c r="H63" s="118"/>
      <c r="I63" s="118"/>
      <c r="J63" s="118"/>
      <c r="K63" s="118"/>
      <c r="L63" s="239"/>
      <c r="M63" s="118"/>
      <c r="N63" s="118"/>
      <c r="O63" s="118"/>
      <c r="P63" s="118"/>
      <c r="Q63" s="239"/>
    </row>
    <row r="64" spans="1:17" ht="13.5" customHeight="1" x14ac:dyDescent="0.2">
      <c r="A64" s="85"/>
      <c r="B64" s="84"/>
      <c r="C64" s="118"/>
      <c r="D64" s="118"/>
      <c r="E64" s="118"/>
      <c r="F64" s="118"/>
      <c r="G64" s="239"/>
      <c r="H64" s="118"/>
      <c r="I64" s="118"/>
      <c r="J64" s="118"/>
      <c r="K64" s="118"/>
      <c r="L64" s="239"/>
      <c r="M64" s="118"/>
      <c r="N64" s="118"/>
      <c r="O64" s="118"/>
      <c r="P64" s="118"/>
      <c r="Q64" s="239"/>
    </row>
    <row r="65" spans="1:17" ht="13.5" customHeight="1" x14ac:dyDescent="0.2">
      <c r="A65" s="85"/>
      <c r="B65" s="84"/>
      <c r="C65" s="118"/>
      <c r="D65" s="118"/>
      <c r="E65" s="118"/>
      <c r="F65" s="118"/>
      <c r="G65" s="239"/>
      <c r="H65" s="118"/>
      <c r="I65" s="118"/>
      <c r="J65" s="118"/>
      <c r="K65" s="118"/>
      <c r="L65" s="239"/>
      <c r="M65" s="118"/>
      <c r="N65" s="118"/>
      <c r="O65" s="118"/>
      <c r="P65" s="118"/>
      <c r="Q65" s="239"/>
    </row>
    <row r="66" spans="1:17" ht="13.5" customHeight="1" x14ac:dyDescent="0.2">
      <c r="A66" s="85"/>
      <c r="B66" s="84"/>
      <c r="C66" s="118"/>
      <c r="D66" s="118"/>
      <c r="E66" s="118"/>
      <c r="F66" s="118"/>
      <c r="G66" s="239"/>
      <c r="H66" s="118"/>
      <c r="I66" s="118"/>
      <c r="J66" s="118"/>
      <c r="K66" s="118"/>
      <c r="L66" s="239"/>
      <c r="M66" s="118"/>
      <c r="N66" s="118"/>
      <c r="O66" s="118"/>
      <c r="P66" s="118"/>
      <c r="Q66" s="239"/>
    </row>
    <row r="67" spans="1:17" ht="13.5" customHeight="1" x14ac:dyDescent="0.2">
      <c r="A67" s="85"/>
      <c r="B67" s="84"/>
      <c r="C67" s="118"/>
      <c r="D67" s="118"/>
      <c r="E67" s="118"/>
      <c r="F67" s="118"/>
      <c r="G67" s="239"/>
      <c r="H67" s="118"/>
      <c r="I67" s="118"/>
      <c r="J67" s="118"/>
      <c r="K67" s="118"/>
      <c r="L67" s="239"/>
      <c r="M67" s="118"/>
      <c r="N67" s="118"/>
      <c r="O67" s="118"/>
      <c r="P67" s="118"/>
      <c r="Q67" s="239"/>
    </row>
    <row r="68" spans="1:17" ht="13.5" customHeight="1" x14ac:dyDescent="0.2">
      <c r="A68" s="85"/>
      <c r="B68" s="84"/>
      <c r="C68" s="118"/>
      <c r="D68" s="118"/>
      <c r="E68" s="118"/>
      <c r="F68" s="118"/>
      <c r="G68" s="239"/>
      <c r="H68" s="118"/>
      <c r="I68" s="118"/>
      <c r="J68" s="118"/>
      <c r="K68" s="118"/>
      <c r="L68" s="239"/>
      <c r="M68" s="118"/>
      <c r="N68" s="118"/>
      <c r="O68" s="118"/>
      <c r="P68" s="118"/>
      <c r="Q68" s="239"/>
    </row>
    <row r="69" spans="1:17" ht="13.5" customHeight="1" x14ac:dyDescent="0.2">
      <c r="A69" s="85"/>
      <c r="B69" s="84"/>
      <c r="C69" s="118"/>
      <c r="D69" s="118"/>
      <c r="E69" s="118"/>
      <c r="F69" s="118"/>
      <c r="G69" s="239"/>
      <c r="H69" s="118"/>
      <c r="I69" s="118"/>
      <c r="J69" s="118"/>
      <c r="K69" s="118"/>
      <c r="L69" s="239"/>
      <c r="M69" s="118"/>
      <c r="N69" s="118"/>
      <c r="O69" s="118"/>
      <c r="P69" s="118"/>
      <c r="Q69" s="239"/>
    </row>
    <row r="70" spans="1:17" ht="13.5" customHeight="1" x14ac:dyDescent="0.2">
      <c r="A70" s="85"/>
      <c r="B70" s="84"/>
      <c r="C70" s="118"/>
      <c r="D70" s="118"/>
      <c r="E70" s="118"/>
      <c r="F70" s="118"/>
      <c r="G70" s="239"/>
      <c r="H70" s="118"/>
      <c r="I70" s="118"/>
      <c r="J70" s="118"/>
      <c r="K70" s="118"/>
      <c r="L70" s="239"/>
      <c r="M70" s="118"/>
      <c r="N70" s="118"/>
      <c r="O70" s="118"/>
      <c r="P70" s="118"/>
      <c r="Q70" s="239"/>
    </row>
    <row r="71" spans="1:17" ht="13.5" customHeight="1" x14ac:dyDescent="0.2">
      <c r="A71" s="85"/>
      <c r="B71" s="84"/>
      <c r="C71" s="118"/>
      <c r="D71" s="118"/>
      <c r="E71" s="118"/>
      <c r="F71" s="118"/>
      <c r="G71" s="239"/>
      <c r="H71" s="118"/>
      <c r="I71" s="118"/>
      <c r="J71" s="118"/>
      <c r="K71" s="118"/>
      <c r="L71" s="239"/>
      <c r="M71" s="118"/>
      <c r="N71" s="118"/>
      <c r="O71" s="118"/>
      <c r="P71" s="118"/>
      <c r="Q71" s="239"/>
    </row>
    <row r="72" spans="1:17" ht="13.5" customHeight="1" x14ac:dyDescent="0.2">
      <c r="A72" s="85"/>
      <c r="B72" s="84"/>
      <c r="C72" s="118"/>
      <c r="D72" s="118"/>
      <c r="E72" s="118"/>
      <c r="F72" s="118"/>
      <c r="G72" s="239"/>
      <c r="H72" s="118"/>
      <c r="I72" s="118"/>
      <c r="J72" s="118"/>
      <c r="K72" s="118"/>
      <c r="L72" s="239"/>
      <c r="M72" s="118"/>
      <c r="N72" s="118"/>
      <c r="O72" s="118"/>
      <c r="P72" s="118"/>
      <c r="Q72" s="239"/>
    </row>
    <row r="73" spans="1:17" ht="13.5" customHeight="1" x14ac:dyDescent="0.2">
      <c r="A73" s="85"/>
      <c r="B73" s="84"/>
      <c r="C73" s="118"/>
      <c r="D73" s="118"/>
      <c r="E73" s="118"/>
      <c r="F73" s="118"/>
      <c r="G73" s="239"/>
      <c r="H73" s="118"/>
      <c r="I73" s="118"/>
      <c r="J73" s="118"/>
      <c r="K73" s="118"/>
      <c r="L73" s="239"/>
      <c r="M73" s="118"/>
      <c r="N73" s="118"/>
      <c r="O73" s="118"/>
      <c r="P73" s="118"/>
      <c r="Q73" s="239"/>
    </row>
    <row r="74" spans="1:17" ht="13.5" customHeight="1" x14ac:dyDescent="0.2">
      <c r="A74" s="85"/>
      <c r="B74" s="84"/>
      <c r="C74" s="118"/>
      <c r="D74" s="118"/>
      <c r="E74" s="118"/>
      <c r="F74" s="118"/>
      <c r="G74" s="239"/>
      <c r="H74" s="118"/>
      <c r="I74" s="118"/>
      <c r="J74" s="118"/>
      <c r="K74" s="118"/>
      <c r="L74" s="239"/>
      <c r="M74" s="118"/>
      <c r="N74" s="118"/>
      <c r="O74" s="118"/>
      <c r="P74" s="118"/>
      <c r="Q74" s="239"/>
    </row>
    <row r="75" spans="1:17" ht="13.5" customHeight="1" x14ac:dyDescent="0.2">
      <c r="A75" s="85"/>
      <c r="B75" s="84"/>
      <c r="C75" s="118"/>
      <c r="D75" s="118"/>
      <c r="E75" s="118"/>
      <c r="F75" s="118"/>
      <c r="G75" s="239"/>
      <c r="H75" s="118"/>
      <c r="I75" s="118"/>
      <c r="J75" s="118"/>
      <c r="K75" s="118"/>
      <c r="L75" s="239"/>
      <c r="M75" s="118"/>
      <c r="N75" s="118"/>
      <c r="O75" s="118"/>
      <c r="P75" s="118"/>
      <c r="Q75" s="239"/>
    </row>
    <row r="76" spans="1:17" ht="13.5" customHeight="1" x14ac:dyDescent="0.2">
      <c r="A76" s="85"/>
      <c r="B76" s="84"/>
      <c r="C76" s="118"/>
      <c r="D76" s="118"/>
      <c r="E76" s="118"/>
      <c r="F76" s="118"/>
      <c r="G76" s="239"/>
      <c r="H76" s="118"/>
      <c r="I76" s="118"/>
      <c r="J76" s="118"/>
      <c r="K76" s="118"/>
      <c r="L76" s="239"/>
      <c r="M76" s="118"/>
      <c r="N76" s="118"/>
      <c r="O76" s="118"/>
      <c r="P76" s="118"/>
      <c r="Q76" s="239"/>
    </row>
    <row r="77" spans="1:17" ht="13.5" customHeight="1" x14ac:dyDescent="0.2">
      <c r="A77" s="85"/>
      <c r="B77" s="84"/>
      <c r="C77" s="118"/>
      <c r="D77" s="118"/>
      <c r="E77" s="118"/>
      <c r="F77" s="118"/>
      <c r="G77" s="239"/>
      <c r="H77" s="118"/>
      <c r="I77" s="118"/>
      <c r="J77" s="118"/>
      <c r="K77" s="118"/>
      <c r="L77" s="239"/>
      <c r="M77" s="118"/>
      <c r="N77" s="118"/>
      <c r="O77" s="118"/>
      <c r="P77" s="118"/>
      <c r="Q77" s="239"/>
    </row>
    <row r="78" spans="1:17" ht="13.5" customHeight="1" x14ac:dyDescent="0.2">
      <c r="A78" s="85"/>
      <c r="B78" s="84"/>
      <c r="C78" s="118"/>
      <c r="D78" s="118"/>
      <c r="E78" s="118"/>
      <c r="F78" s="118"/>
      <c r="G78" s="239"/>
      <c r="H78" s="118"/>
      <c r="I78" s="118"/>
      <c r="J78" s="118"/>
      <c r="K78" s="118"/>
      <c r="L78" s="239"/>
      <c r="M78" s="118"/>
      <c r="N78" s="118"/>
      <c r="O78" s="118"/>
      <c r="P78" s="118"/>
      <c r="Q78" s="239"/>
    </row>
    <row r="79" spans="1:17" ht="13.5" customHeight="1" x14ac:dyDescent="0.2">
      <c r="A79" s="85"/>
      <c r="B79" s="84"/>
      <c r="C79" s="118"/>
      <c r="D79" s="118"/>
      <c r="E79" s="118"/>
      <c r="F79" s="118"/>
      <c r="G79" s="239"/>
      <c r="H79" s="118"/>
      <c r="I79" s="118"/>
      <c r="J79" s="118"/>
      <c r="K79" s="118"/>
      <c r="L79" s="239"/>
      <c r="M79" s="118"/>
      <c r="N79" s="118"/>
      <c r="O79" s="118"/>
      <c r="P79" s="118"/>
      <c r="Q79" s="239"/>
    </row>
    <row r="80" spans="1:17" ht="13.5" customHeight="1" x14ac:dyDescent="0.2">
      <c r="A80" s="85"/>
      <c r="B80" s="84"/>
      <c r="C80" s="118"/>
      <c r="D80" s="118"/>
      <c r="E80" s="118"/>
      <c r="F80" s="118"/>
      <c r="G80" s="239"/>
      <c r="H80" s="118"/>
      <c r="I80" s="118"/>
      <c r="J80" s="118"/>
      <c r="K80" s="118"/>
      <c r="L80" s="239"/>
      <c r="M80" s="118"/>
      <c r="N80" s="118"/>
      <c r="O80" s="118"/>
      <c r="P80" s="118"/>
      <c r="Q80" s="239"/>
    </row>
    <row r="81" spans="1:17" ht="13.5" customHeight="1" x14ac:dyDescent="0.2">
      <c r="A81" s="85"/>
      <c r="B81" s="84"/>
      <c r="C81" s="118"/>
      <c r="D81" s="118"/>
      <c r="E81" s="118"/>
      <c r="F81" s="118"/>
      <c r="G81" s="239"/>
      <c r="H81" s="118"/>
      <c r="I81" s="118"/>
      <c r="J81" s="118"/>
      <c r="K81" s="118"/>
      <c r="L81" s="239"/>
      <c r="M81" s="118"/>
      <c r="N81" s="118"/>
      <c r="O81" s="118"/>
      <c r="P81" s="118"/>
      <c r="Q81" s="239"/>
    </row>
    <row r="82" spans="1:17" ht="13.5" customHeight="1" x14ac:dyDescent="0.2">
      <c r="A82" s="85"/>
      <c r="B82" s="84"/>
      <c r="C82" s="118"/>
      <c r="D82" s="118"/>
      <c r="E82" s="118"/>
      <c r="F82" s="118"/>
      <c r="G82" s="239"/>
      <c r="H82" s="118"/>
      <c r="I82" s="118"/>
      <c r="J82" s="118"/>
      <c r="K82" s="118"/>
      <c r="L82" s="239"/>
      <c r="M82" s="118"/>
      <c r="N82" s="118"/>
      <c r="O82" s="118"/>
      <c r="P82" s="118"/>
      <c r="Q82" s="239"/>
    </row>
    <row r="83" spans="1:17" ht="13.5" customHeight="1" x14ac:dyDescent="0.2">
      <c r="A83" s="85"/>
      <c r="B83" s="84"/>
      <c r="C83" s="118"/>
      <c r="D83" s="118"/>
      <c r="E83" s="118"/>
      <c r="F83" s="118"/>
      <c r="G83" s="239"/>
      <c r="H83" s="118"/>
      <c r="I83" s="118"/>
      <c r="J83" s="118"/>
      <c r="K83" s="118"/>
      <c r="L83" s="239"/>
      <c r="M83" s="118"/>
      <c r="N83" s="118"/>
      <c r="O83" s="118"/>
      <c r="P83" s="118"/>
      <c r="Q83" s="239"/>
    </row>
    <row r="84" spans="1:17" ht="13.5" customHeight="1" x14ac:dyDescent="0.2">
      <c r="A84" s="85"/>
      <c r="B84" s="84"/>
      <c r="C84" s="118"/>
      <c r="D84" s="118"/>
      <c r="E84" s="118"/>
      <c r="F84" s="118"/>
      <c r="G84" s="239"/>
      <c r="H84" s="118"/>
      <c r="I84" s="118"/>
      <c r="J84" s="118"/>
      <c r="K84" s="118"/>
      <c r="L84" s="239"/>
      <c r="M84" s="118"/>
      <c r="N84" s="118"/>
      <c r="O84" s="118"/>
      <c r="P84" s="118"/>
      <c r="Q84" s="239"/>
    </row>
    <row r="85" spans="1:17" ht="13.5" customHeight="1" x14ac:dyDescent="0.2">
      <c r="A85" s="85"/>
      <c r="B85" s="84"/>
      <c r="C85" s="118"/>
      <c r="D85" s="118"/>
      <c r="E85" s="118"/>
      <c r="F85" s="118"/>
      <c r="G85" s="239"/>
      <c r="H85" s="118"/>
      <c r="I85" s="118"/>
      <c r="J85" s="118"/>
      <c r="K85" s="118"/>
      <c r="L85" s="239"/>
      <c r="M85" s="118"/>
      <c r="N85" s="118"/>
      <c r="O85" s="118"/>
      <c r="P85" s="118"/>
      <c r="Q85" s="239"/>
    </row>
    <row r="86" spans="1:17" ht="13.5" customHeight="1" x14ac:dyDescent="0.2">
      <c r="A86" s="85"/>
      <c r="B86" s="84"/>
      <c r="C86" s="118"/>
      <c r="D86" s="118"/>
      <c r="E86" s="118"/>
      <c r="F86" s="118"/>
      <c r="G86" s="239"/>
      <c r="H86" s="118"/>
      <c r="I86" s="118"/>
      <c r="J86" s="118"/>
      <c r="K86" s="118"/>
      <c r="L86" s="239"/>
      <c r="M86" s="118"/>
      <c r="N86" s="118"/>
      <c r="O86" s="118"/>
      <c r="P86" s="118"/>
      <c r="Q86" s="239"/>
    </row>
    <row r="87" spans="1:17" ht="13.5" customHeight="1" x14ac:dyDescent="0.2">
      <c r="A87" s="85"/>
      <c r="B87" s="84"/>
      <c r="C87" s="118"/>
      <c r="D87" s="118"/>
      <c r="E87" s="118"/>
      <c r="F87" s="118"/>
      <c r="G87" s="239"/>
      <c r="H87" s="118"/>
      <c r="I87" s="118"/>
      <c r="J87" s="118"/>
      <c r="K87" s="118"/>
      <c r="L87" s="239"/>
      <c r="M87" s="118"/>
      <c r="N87" s="118"/>
      <c r="O87" s="118"/>
      <c r="P87" s="118"/>
      <c r="Q87" s="239"/>
    </row>
    <row r="88" spans="1:17" ht="13.5" customHeight="1" x14ac:dyDescent="0.2">
      <c r="A88" s="85"/>
      <c r="B88" s="84"/>
      <c r="C88" s="118"/>
      <c r="D88" s="118"/>
      <c r="E88" s="118"/>
      <c r="F88" s="118"/>
      <c r="G88" s="239"/>
      <c r="H88" s="118"/>
      <c r="I88" s="118"/>
      <c r="J88" s="118"/>
      <c r="K88" s="118"/>
      <c r="L88" s="239"/>
      <c r="M88" s="118"/>
      <c r="N88" s="118"/>
      <c r="O88" s="118"/>
      <c r="P88" s="118"/>
      <c r="Q88" s="239"/>
    </row>
    <row r="89" spans="1:17" ht="13.5" customHeight="1" x14ac:dyDescent="0.2">
      <c r="A89" s="85"/>
      <c r="B89" s="84"/>
      <c r="C89" s="118"/>
      <c r="D89" s="118"/>
      <c r="E89" s="118"/>
      <c r="F89" s="118"/>
      <c r="G89" s="239"/>
      <c r="H89" s="118"/>
      <c r="I89" s="118"/>
      <c r="J89" s="118"/>
      <c r="K89" s="118"/>
      <c r="L89" s="239"/>
      <c r="M89" s="118"/>
      <c r="N89" s="118"/>
      <c r="O89" s="118"/>
      <c r="P89" s="118"/>
      <c r="Q89" s="239"/>
    </row>
    <row r="90" spans="1:17" ht="13.5" customHeight="1" x14ac:dyDescent="0.2">
      <c r="A90" s="85"/>
      <c r="B90" s="84"/>
      <c r="C90" s="118"/>
      <c r="D90" s="118"/>
      <c r="E90" s="118"/>
      <c r="F90" s="118"/>
      <c r="G90" s="239"/>
      <c r="H90" s="118"/>
      <c r="I90" s="118"/>
      <c r="J90" s="118"/>
      <c r="K90" s="118"/>
      <c r="L90" s="239"/>
      <c r="M90" s="118"/>
      <c r="N90" s="118"/>
      <c r="O90" s="118"/>
      <c r="P90" s="118"/>
      <c r="Q90" s="239"/>
    </row>
    <row r="91" spans="1:17" ht="13.5" customHeight="1" x14ac:dyDescent="0.2">
      <c r="A91" s="85"/>
      <c r="B91" s="84"/>
      <c r="C91" s="118"/>
      <c r="D91" s="118"/>
      <c r="E91" s="118"/>
      <c r="F91" s="118"/>
      <c r="G91" s="239"/>
      <c r="H91" s="118"/>
      <c r="I91" s="118"/>
      <c r="J91" s="118"/>
      <c r="K91" s="118"/>
      <c r="L91" s="239"/>
      <c r="M91" s="118"/>
      <c r="N91" s="118"/>
      <c r="O91" s="118"/>
      <c r="P91" s="118"/>
      <c r="Q91" s="239"/>
    </row>
    <row r="92" spans="1:17" ht="13.5" customHeight="1" x14ac:dyDescent="0.2">
      <c r="A92" s="85"/>
      <c r="B92" s="84"/>
      <c r="C92" s="118"/>
      <c r="D92" s="118"/>
      <c r="E92" s="118"/>
      <c r="F92" s="118"/>
      <c r="G92" s="239"/>
      <c r="H92" s="118"/>
      <c r="I92" s="118"/>
      <c r="J92" s="118"/>
      <c r="K92" s="118"/>
      <c r="L92" s="239"/>
      <c r="M92" s="118"/>
      <c r="N92" s="118"/>
      <c r="O92" s="118"/>
      <c r="P92" s="118"/>
      <c r="Q92" s="239"/>
    </row>
  </sheetData>
  <autoFilter ref="M5:P54" xr:uid="{00000000-0009-0000-0000-00000A000000}"/>
  <mergeCells count="15">
    <mergeCell ref="B3:B5"/>
    <mergeCell ref="C4:D4"/>
    <mergeCell ref="O4:P4"/>
    <mergeCell ref="A1:Q1"/>
    <mergeCell ref="Q4:Q5"/>
    <mergeCell ref="M3:Q3"/>
    <mergeCell ref="A3:A5"/>
    <mergeCell ref="G4:G5"/>
    <mergeCell ref="L4:L5"/>
    <mergeCell ref="M4:N4"/>
    <mergeCell ref="J4:K4"/>
    <mergeCell ref="C3:G3"/>
    <mergeCell ref="H3:L3"/>
    <mergeCell ref="E4:F4"/>
    <mergeCell ref="H4:I4"/>
  </mergeCells>
  <pageMargins left="0.7" right="0" top="1" bottom="0.5" header="0" footer="0"/>
  <pageSetup paperSize="9" scale="5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S98"/>
  <sheetViews>
    <sheetView view="pageBreakPreview" zoomScale="85" zoomScaleNormal="100" zoomScaleSheetLayoutView="85" workbookViewId="0">
      <pane xSplit="2" ySplit="5" topLeftCell="C46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ColWidth="14.28515625" defaultRowHeight="15" customHeight="1" x14ac:dyDescent="0.2"/>
  <cols>
    <col min="1" max="1" width="4.5703125" style="99" customWidth="1"/>
    <col min="2" max="2" width="23.42578125" style="99" customWidth="1"/>
    <col min="3" max="3" width="10.85546875" style="99" customWidth="1"/>
    <col min="4" max="4" width="11.140625" style="99" customWidth="1"/>
    <col min="5" max="5" width="10.42578125" style="99" customWidth="1"/>
    <col min="6" max="6" width="10.85546875" style="99" customWidth="1"/>
    <col min="7" max="7" width="8" style="99" customWidth="1"/>
    <col min="8" max="8" width="9.85546875" style="99" customWidth="1"/>
    <col min="9" max="9" width="8" style="99" customWidth="1"/>
    <col min="10" max="10" width="9.85546875" style="99" customWidth="1"/>
    <col min="11" max="11" width="7.140625" style="99" customWidth="1"/>
    <col min="12" max="13" width="9" style="99" customWidth="1"/>
    <col min="14" max="14" width="8.5703125" style="99" customWidth="1"/>
    <col min="15" max="15" width="9.5703125" style="99" customWidth="1"/>
    <col min="16" max="16" width="10.140625" style="99" customWidth="1"/>
    <col min="17" max="17" width="9.5703125" style="99" customWidth="1"/>
    <col min="18" max="16384" width="14.28515625" style="99"/>
  </cols>
  <sheetData>
    <row r="1" spans="1:18" ht="13.5" customHeight="1" x14ac:dyDescent="0.2">
      <c r="A1" s="528" t="s">
        <v>1057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123"/>
    </row>
    <row r="2" spans="1:18" ht="13.5" customHeight="1" x14ac:dyDescent="0.2">
      <c r="A2" s="85"/>
      <c r="B2" s="86" t="s">
        <v>73</v>
      </c>
      <c r="C2" s="119"/>
      <c r="D2" s="119"/>
      <c r="E2" s="118"/>
      <c r="F2" s="118"/>
      <c r="G2" s="118"/>
      <c r="H2" s="118"/>
      <c r="I2" s="118"/>
      <c r="J2" s="118"/>
      <c r="K2" s="118" t="s">
        <v>74</v>
      </c>
      <c r="L2" s="118"/>
      <c r="M2" s="118"/>
      <c r="N2" s="119" t="s">
        <v>128</v>
      </c>
      <c r="O2" s="118"/>
      <c r="P2" s="118"/>
      <c r="Q2" s="123"/>
    </row>
    <row r="3" spans="1:18" ht="15" customHeight="1" x14ac:dyDescent="0.2">
      <c r="A3" s="524" t="s">
        <v>0</v>
      </c>
      <c r="B3" s="524" t="s">
        <v>76</v>
      </c>
      <c r="C3" s="529" t="s">
        <v>129</v>
      </c>
      <c r="D3" s="530"/>
      <c r="E3" s="519" t="s">
        <v>1058</v>
      </c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0"/>
      <c r="Q3" s="521" t="s">
        <v>118</v>
      </c>
    </row>
    <row r="4" spans="1:18" ht="15" customHeight="1" x14ac:dyDescent="0.2">
      <c r="A4" s="522"/>
      <c r="B4" s="522"/>
      <c r="C4" s="531"/>
      <c r="D4" s="532"/>
      <c r="E4" s="519" t="s">
        <v>86</v>
      </c>
      <c r="F4" s="520"/>
      <c r="G4" s="519" t="s">
        <v>87</v>
      </c>
      <c r="H4" s="520"/>
      <c r="I4" s="519" t="s">
        <v>88</v>
      </c>
      <c r="J4" s="520"/>
      <c r="K4" s="519" t="s">
        <v>89</v>
      </c>
      <c r="L4" s="520"/>
      <c r="M4" s="519" t="s">
        <v>90</v>
      </c>
      <c r="N4" s="520"/>
      <c r="O4" s="519" t="s">
        <v>130</v>
      </c>
      <c r="P4" s="520"/>
      <c r="Q4" s="522"/>
    </row>
    <row r="5" spans="1:18" ht="25.5" customHeight="1" x14ac:dyDescent="0.2">
      <c r="A5" s="523"/>
      <c r="B5" s="523"/>
      <c r="C5" s="129" t="s">
        <v>82</v>
      </c>
      <c r="D5" s="129" t="s">
        <v>83</v>
      </c>
      <c r="E5" s="129" t="s">
        <v>82</v>
      </c>
      <c r="F5" s="129" t="s">
        <v>83</v>
      </c>
      <c r="G5" s="129" t="s">
        <v>82</v>
      </c>
      <c r="H5" s="129" t="s">
        <v>83</v>
      </c>
      <c r="I5" s="129" t="s">
        <v>82</v>
      </c>
      <c r="J5" s="129" t="s">
        <v>83</v>
      </c>
      <c r="K5" s="129" t="s">
        <v>82</v>
      </c>
      <c r="L5" s="129" t="s">
        <v>83</v>
      </c>
      <c r="M5" s="129" t="s">
        <v>82</v>
      </c>
      <c r="N5" s="129" t="s">
        <v>83</v>
      </c>
      <c r="O5" s="129" t="s">
        <v>82</v>
      </c>
      <c r="P5" s="129" t="s">
        <v>83</v>
      </c>
      <c r="Q5" s="523"/>
    </row>
    <row r="6" spans="1:18" ht="13.5" customHeight="1" x14ac:dyDescent="0.25">
      <c r="A6" s="130">
        <v>1</v>
      </c>
      <c r="B6" s="106" t="s">
        <v>6</v>
      </c>
      <c r="C6" s="287">
        <v>47815</v>
      </c>
      <c r="D6" s="287">
        <v>807583</v>
      </c>
      <c r="E6" s="107">
        <v>23643</v>
      </c>
      <c r="F6" s="107">
        <v>249835.86000000002</v>
      </c>
      <c r="G6" s="107">
        <v>489</v>
      </c>
      <c r="H6" s="107">
        <v>102766.41</v>
      </c>
      <c r="I6" s="107">
        <v>99</v>
      </c>
      <c r="J6" s="107">
        <v>79694.11</v>
      </c>
      <c r="K6" s="107">
        <v>326</v>
      </c>
      <c r="L6" s="107">
        <v>3048.6400000000003</v>
      </c>
      <c r="M6" s="107">
        <v>0</v>
      </c>
      <c r="N6" s="107">
        <v>0</v>
      </c>
      <c r="O6" s="106">
        <f t="shared" ref="O6:O17" si="0">E6+G6+I6+K6+M6</f>
        <v>24557</v>
      </c>
      <c r="P6" s="106">
        <f t="shared" ref="P6:P17" si="1">F6+H6+J6+L6+N6</f>
        <v>435345.02</v>
      </c>
      <c r="Q6" s="233">
        <f t="shared" ref="Q6:Q49" si="2">P6*100/D6</f>
        <v>53.907155054031598</v>
      </c>
      <c r="R6" s="251"/>
    </row>
    <row r="7" spans="1:18" ht="13.5" customHeight="1" x14ac:dyDescent="0.25">
      <c r="A7" s="130">
        <v>2</v>
      </c>
      <c r="B7" s="106" t="s">
        <v>7</v>
      </c>
      <c r="C7" s="287">
        <v>78683</v>
      </c>
      <c r="D7" s="287">
        <v>686166</v>
      </c>
      <c r="E7" s="107">
        <v>30446</v>
      </c>
      <c r="F7" s="107">
        <v>195561.87000000005</v>
      </c>
      <c r="G7" s="107">
        <v>744</v>
      </c>
      <c r="H7" s="107">
        <v>119211.66</v>
      </c>
      <c r="I7" s="107">
        <v>455</v>
      </c>
      <c r="J7" s="107">
        <v>31335.19</v>
      </c>
      <c r="K7" s="107">
        <v>0</v>
      </c>
      <c r="L7" s="107">
        <v>0</v>
      </c>
      <c r="M7" s="107">
        <v>0</v>
      </c>
      <c r="N7" s="107">
        <v>0</v>
      </c>
      <c r="O7" s="106">
        <f t="shared" si="0"/>
        <v>31645</v>
      </c>
      <c r="P7" s="106">
        <f t="shared" si="1"/>
        <v>346108.72000000003</v>
      </c>
      <c r="Q7" s="233">
        <f t="shared" si="2"/>
        <v>50.440960350702305</v>
      </c>
      <c r="R7" s="251"/>
    </row>
    <row r="8" spans="1:18" ht="13.5" customHeight="1" x14ac:dyDescent="0.25">
      <c r="A8" s="130">
        <v>3</v>
      </c>
      <c r="B8" s="106" t="s">
        <v>8</v>
      </c>
      <c r="C8" s="287">
        <v>61430</v>
      </c>
      <c r="D8" s="287">
        <v>284376</v>
      </c>
      <c r="E8" s="107">
        <v>3330</v>
      </c>
      <c r="F8" s="107">
        <v>23614.469999999994</v>
      </c>
      <c r="G8" s="107">
        <v>168</v>
      </c>
      <c r="H8" s="107">
        <v>21101.949999999997</v>
      </c>
      <c r="I8" s="107">
        <v>10</v>
      </c>
      <c r="J8" s="107">
        <v>6433.22</v>
      </c>
      <c r="K8" s="107">
        <v>2</v>
      </c>
      <c r="L8" s="107">
        <v>4.5</v>
      </c>
      <c r="M8" s="107">
        <v>0</v>
      </c>
      <c r="N8" s="107">
        <v>0</v>
      </c>
      <c r="O8" s="106">
        <f t="shared" si="0"/>
        <v>3510</v>
      </c>
      <c r="P8" s="106">
        <f t="shared" si="1"/>
        <v>51154.139999999992</v>
      </c>
      <c r="Q8" s="233">
        <f t="shared" si="2"/>
        <v>17.988205755759978</v>
      </c>
      <c r="R8" s="251"/>
    </row>
    <row r="9" spans="1:18" ht="13.5" customHeight="1" x14ac:dyDescent="0.25">
      <c r="A9" s="130">
        <v>4</v>
      </c>
      <c r="B9" s="106" t="s">
        <v>9</v>
      </c>
      <c r="C9" s="287">
        <v>24761</v>
      </c>
      <c r="D9" s="287">
        <v>330421</v>
      </c>
      <c r="E9" s="107">
        <v>4885</v>
      </c>
      <c r="F9" s="107">
        <v>48366.310000000005</v>
      </c>
      <c r="G9" s="107">
        <v>196</v>
      </c>
      <c r="H9" s="107">
        <v>20972.93</v>
      </c>
      <c r="I9" s="107">
        <v>20</v>
      </c>
      <c r="J9" s="107">
        <v>6967.5300000000007</v>
      </c>
      <c r="K9" s="107">
        <v>0</v>
      </c>
      <c r="L9" s="107">
        <v>0</v>
      </c>
      <c r="M9" s="107">
        <v>28</v>
      </c>
      <c r="N9" s="107">
        <v>127.38000000000001</v>
      </c>
      <c r="O9" s="106">
        <f t="shared" si="0"/>
        <v>5129</v>
      </c>
      <c r="P9" s="106">
        <f t="shared" si="1"/>
        <v>76434.150000000009</v>
      </c>
      <c r="Q9" s="233">
        <f t="shared" si="2"/>
        <v>23.13235236259197</v>
      </c>
      <c r="R9" s="251"/>
    </row>
    <row r="10" spans="1:18" ht="13.5" customHeight="1" x14ac:dyDescent="0.25">
      <c r="A10" s="130">
        <v>5</v>
      </c>
      <c r="B10" s="106" t="s">
        <v>10</v>
      </c>
      <c r="C10" s="287">
        <v>44916</v>
      </c>
      <c r="D10" s="287">
        <v>801000</v>
      </c>
      <c r="E10" s="107">
        <v>18581</v>
      </c>
      <c r="F10" s="107">
        <v>236524.35999999993</v>
      </c>
      <c r="G10" s="107">
        <v>1162</v>
      </c>
      <c r="H10" s="107">
        <v>131866.54</v>
      </c>
      <c r="I10" s="107">
        <v>49</v>
      </c>
      <c r="J10" s="107">
        <v>27650.44</v>
      </c>
      <c r="K10" s="107">
        <v>800</v>
      </c>
      <c r="L10" s="107">
        <v>10728.269999999997</v>
      </c>
      <c r="M10" s="107">
        <v>141</v>
      </c>
      <c r="N10" s="107">
        <v>19734.099999999995</v>
      </c>
      <c r="O10" s="106">
        <f t="shared" si="0"/>
        <v>20733</v>
      </c>
      <c r="P10" s="106">
        <f t="shared" si="1"/>
        <v>426503.7099999999</v>
      </c>
      <c r="Q10" s="233">
        <f t="shared" si="2"/>
        <v>53.246405742821466</v>
      </c>
      <c r="R10" s="251"/>
    </row>
    <row r="11" spans="1:18" ht="13.5" customHeight="1" x14ac:dyDescent="0.25">
      <c r="A11" s="130">
        <v>6</v>
      </c>
      <c r="B11" s="106" t="s">
        <v>11</v>
      </c>
      <c r="C11" s="287">
        <v>50665</v>
      </c>
      <c r="D11" s="287">
        <v>476518</v>
      </c>
      <c r="E11" s="107">
        <v>8927</v>
      </c>
      <c r="F11" s="107">
        <v>102173.77999999998</v>
      </c>
      <c r="G11" s="107">
        <v>349</v>
      </c>
      <c r="H11" s="107">
        <v>38961.990000000005</v>
      </c>
      <c r="I11" s="107">
        <v>42</v>
      </c>
      <c r="J11" s="107">
        <v>25020.94</v>
      </c>
      <c r="K11" s="107">
        <v>926</v>
      </c>
      <c r="L11" s="107">
        <v>254.44000000000003</v>
      </c>
      <c r="M11" s="107">
        <v>0</v>
      </c>
      <c r="N11" s="107">
        <v>0</v>
      </c>
      <c r="O11" s="106">
        <f t="shared" si="0"/>
        <v>10244</v>
      </c>
      <c r="P11" s="106">
        <f t="shared" si="1"/>
        <v>166411.15</v>
      </c>
      <c r="Q11" s="233">
        <f t="shared" si="2"/>
        <v>34.922321926978626</v>
      </c>
      <c r="R11" s="251"/>
    </row>
    <row r="12" spans="1:18" ht="13.5" customHeight="1" x14ac:dyDescent="0.25">
      <c r="A12" s="130">
        <v>7</v>
      </c>
      <c r="B12" s="106" t="s">
        <v>12</v>
      </c>
      <c r="C12" s="287">
        <v>3502</v>
      </c>
      <c r="D12" s="287">
        <v>28894</v>
      </c>
      <c r="E12" s="107">
        <v>1038</v>
      </c>
      <c r="F12" s="107">
        <v>7553.2000000000007</v>
      </c>
      <c r="G12" s="107">
        <v>19</v>
      </c>
      <c r="H12" s="107">
        <v>2532.5100000000002</v>
      </c>
      <c r="I12" s="107">
        <v>2</v>
      </c>
      <c r="J12" s="107">
        <v>177.6</v>
      </c>
      <c r="K12" s="107">
        <v>0</v>
      </c>
      <c r="L12" s="107">
        <v>0</v>
      </c>
      <c r="M12" s="107">
        <v>0</v>
      </c>
      <c r="N12" s="107">
        <v>0</v>
      </c>
      <c r="O12" s="106">
        <f t="shared" si="0"/>
        <v>1059</v>
      </c>
      <c r="P12" s="106">
        <f t="shared" si="1"/>
        <v>10263.310000000001</v>
      </c>
      <c r="Q12" s="233">
        <f t="shared" si="2"/>
        <v>35.520557901294389</v>
      </c>
      <c r="R12" s="251"/>
    </row>
    <row r="13" spans="1:18" ht="13.5" customHeight="1" x14ac:dyDescent="0.25">
      <c r="A13" s="130">
        <v>8</v>
      </c>
      <c r="B13" s="106" t="s">
        <v>967</v>
      </c>
      <c r="C13" s="287">
        <v>4091</v>
      </c>
      <c r="D13" s="287">
        <v>69105</v>
      </c>
      <c r="E13" s="107">
        <v>454</v>
      </c>
      <c r="F13" s="107">
        <v>3922.33</v>
      </c>
      <c r="G13" s="107">
        <v>16</v>
      </c>
      <c r="H13" s="107">
        <v>4252.8099999999995</v>
      </c>
      <c r="I13" s="107">
        <v>1</v>
      </c>
      <c r="J13" s="107">
        <v>479.17</v>
      </c>
      <c r="K13" s="107">
        <v>1</v>
      </c>
      <c r="L13" s="107">
        <v>0.89</v>
      </c>
      <c r="M13" s="107">
        <v>0</v>
      </c>
      <c r="N13" s="107">
        <v>0</v>
      </c>
      <c r="O13" s="106">
        <f t="shared" si="0"/>
        <v>472</v>
      </c>
      <c r="P13" s="106">
        <f t="shared" si="1"/>
        <v>8655.1999999999989</v>
      </c>
      <c r="Q13" s="233">
        <f t="shared" si="2"/>
        <v>12.524708776499528</v>
      </c>
      <c r="R13" s="251"/>
    </row>
    <row r="14" spans="1:18" ht="13.5" customHeight="1" x14ac:dyDescent="0.25">
      <c r="A14" s="130">
        <v>9</v>
      </c>
      <c r="B14" s="106" t="s">
        <v>13</v>
      </c>
      <c r="C14" s="287">
        <v>26266</v>
      </c>
      <c r="D14" s="287">
        <v>633157</v>
      </c>
      <c r="E14" s="107">
        <v>7457</v>
      </c>
      <c r="F14" s="107">
        <v>92480.249999999971</v>
      </c>
      <c r="G14" s="107">
        <v>449</v>
      </c>
      <c r="H14" s="107">
        <v>58626.359999999993</v>
      </c>
      <c r="I14" s="107">
        <v>95</v>
      </c>
      <c r="J14" s="107">
        <v>98960.639999999999</v>
      </c>
      <c r="K14" s="107">
        <v>0</v>
      </c>
      <c r="L14" s="107">
        <v>0</v>
      </c>
      <c r="M14" s="107">
        <v>0</v>
      </c>
      <c r="N14" s="107">
        <v>0</v>
      </c>
      <c r="O14" s="106">
        <f t="shared" si="0"/>
        <v>8001</v>
      </c>
      <c r="P14" s="106">
        <f t="shared" si="1"/>
        <v>250067.24999999994</v>
      </c>
      <c r="Q14" s="233">
        <f t="shared" si="2"/>
        <v>39.49529895428779</v>
      </c>
      <c r="R14" s="251"/>
    </row>
    <row r="15" spans="1:18" ht="13.5" customHeight="1" x14ac:dyDescent="0.25">
      <c r="A15" s="130">
        <v>10</v>
      </c>
      <c r="B15" s="106" t="s">
        <v>14</v>
      </c>
      <c r="C15" s="287">
        <v>132613</v>
      </c>
      <c r="D15" s="287">
        <v>2393631</v>
      </c>
      <c r="E15" s="107">
        <v>45512</v>
      </c>
      <c r="F15" s="107">
        <v>834369.38</v>
      </c>
      <c r="G15" s="107">
        <v>3717</v>
      </c>
      <c r="H15" s="107">
        <v>323297.41000000009</v>
      </c>
      <c r="I15" s="107">
        <v>558</v>
      </c>
      <c r="J15" s="107">
        <v>266874.93</v>
      </c>
      <c r="K15" s="107">
        <v>0</v>
      </c>
      <c r="L15" s="107">
        <v>0</v>
      </c>
      <c r="M15" s="107">
        <v>22889</v>
      </c>
      <c r="N15" s="107">
        <v>35771.68</v>
      </c>
      <c r="O15" s="106">
        <f t="shared" si="0"/>
        <v>72676</v>
      </c>
      <c r="P15" s="106">
        <f t="shared" si="1"/>
        <v>1460313.4</v>
      </c>
      <c r="Q15" s="233">
        <f t="shared" si="2"/>
        <v>61.008292422683361</v>
      </c>
      <c r="R15" s="251"/>
    </row>
    <row r="16" spans="1:18" ht="13.5" customHeight="1" x14ac:dyDescent="0.25">
      <c r="A16" s="130">
        <v>11</v>
      </c>
      <c r="B16" s="106" t="s">
        <v>15</v>
      </c>
      <c r="C16" s="287">
        <v>11693</v>
      </c>
      <c r="D16" s="287">
        <v>227546</v>
      </c>
      <c r="E16" s="107">
        <v>8803</v>
      </c>
      <c r="F16" s="107">
        <v>91223.189999999988</v>
      </c>
      <c r="G16" s="107">
        <v>197</v>
      </c>
      <c r="H16" s="107">
        <v>48135.549999999996</v>
      </c>
      <c r="I16" s="107">
        <v>5</v>
      </c>
      <c r="J16" s="107">
        <v>386.15</v>
      </c>
      <c r="K16" s="107">
        <v>3</v>
      </c>
      <c r="L16" s="107">
        <v>72.459999999999994</v>
      </c>
      <c r="M16" s="107">
        <v>0</v>
      </c>
      <c r="N16" s="107">
        <v>0</v>
      </c>
      <c r="O16" s="106">
        <f t="shared" si="0"/>
        <v>9008</v>
      </c>
      <c r="P16" s="106">
        <f t="shared" si="1"/>
        <v>139817.34999999998</v>
      </c>
      <c r="Q16" s="233">
        <f t="shared" si="2"/>
        <v>61.445751628242192</v>
      </c>
      <c r="R16" s="251"/>
    </row>
    <row r="17" spans="1:18" ht="13.5" customHeight="1" x14ac:dyDescent="0.25">
      <c r="A17" s="130">
        <v>12</v>
      </c>
      <c r="B17" s="106" t="s">
        <v>16</v>
      </c>
      <c r="C17" s="287">
        <v>41122</v>
      </c>
      <c r="D17" s="287">
        <v>925458</v>
      </c>
      <c r="E17" s="107">
        <v>10515</v>
      </c>
      <c r="F17" s="107">
        <v>165692.7300000001</v>
      </c>
      <c r="G17" s="107">
        <v>933</v>
      </c>
      <c r="H17" s="107">
        <v>135714.59000000008</v>
      </c>
      <c r="I17" s="107">
        <v>108</v>
      </c>
      <c r="J17" s="107">
        <v>68517.55</v>
      </c>
      <c r="K17" s="107">
        <v>0</v>
      </c>
      <c r="L17" s="107">
        <v>0</v>
      </c>
      <c r="M17" s="107">
        <v>0</v>
      </c>
      <c r="N17" s="107">
        <v>0</v>
      </c>
      <c r="O17" s="106">
        <f t="shared" si="0"/>
        <v>11556</v>
      </c>
      <c r="P17" s="106">
        <f t="shared" si="1"/>
        <v>369924.87000000017</v>
      </c>
      <c r="Q17" s="233">
        <f t="shared" si="2"/>
        <v>39.97208625350909</v>
      </c>
      <c r="R17" s="251"/>
    </row>
    <row r="18" spans="1:18" ht="13.5" customHeight="1" x14ac:dyDescent="0.2">
      <c r="A18" s="129"/>
      <c r="B18" s="108" t="s">
        <v>17</v>
      </c>
      <c r="C18" s="288">
        <v>527557</v>
      </c>
      <c r="D18" s="288">
        <v>7663855</v>
      </c>
      <c r="E18" s="288">
        <f t="shared" ref="E18:P18" si="3">SUM(E6:E17)</f>
        <v>163591</v>
      </c>
      <c r="F18" s="288">
        <f t="shared" si="3"/>
        <v>2051317.73</v>
      </c>
      <c r="G18" s="288">
        <f t="shared" si="3"/>
        <v>8439</v>
      </c>
      <c r="H18" s="288">
        <f t="shared" si="3"/>
        <v>1007440.7100000002</v>
      </c>
      <c r="I18" s="288">
        <f t="shared" si="3"/>
        <v>1444</v>
      </c>
      <c r="J18" s="288">
        <f t="shared" si="3"/>
        <v>612497.47000000009</v>
      </c>
      <c r="K18" s="288">
        <f t="shared" si="3"/>
        <v>2058</v>
      </c>
      <c r="L18" s="288">
        <f t="shared" si="3"/>
        <v>14109.199999999995</v>
      </c>
      <c r="M18" s="288">
        <f t="shared" si="3"/>
        <v>23058</v>
      </c>
      <c r="N18" s="288">
        <f t="shared" si="3"/>
        <v>55633.159999999996</v>
      </c>
      <c r="O18" s="288">
        <f t="shared" si="3"/>
        <v>198590</v>
      </c>
      <c r="P18" s="288">
        <f t="shared" si="3"/>
        <v>3740998.27</v>
      </c>
      <c r="Q18" s="235">
        <f t="shared" si="2"/>
        <v>48.813531440769694</v>
      </c>
      <c r="R18" s="251"/>
    </row>
    <row r="19" spans="1:18" ht="13.5" customHeight="1" x14ac:dyDescent="0.25">
      <c r="A19" s="130">
        <v>13</v>
      </c>
      <c r="B19" s="106" t="s">
        <v>18</v>
      </c>
      <c r="C19" s="287">
        <v>10379</v>
      </c>
      <c r="D19" s="287">
        <v>1087389</v>
      </c>
      <c r="E19" s="107">
        <v>4007</v>
      </c>
      <c r="F19" s="107">
        <v>211870.40000000005</v>
      </c>
      <c r="G19" s="107">
        <v>1325</v>
      </c>
      <c r="H19" s="107">
        <v>275296.2</v>
      </c>
      <c r="I19" s="107">
        <v>185</v>
      </c>
      <c r="J19" s="107">
        <v>171435.50999999998</v>
      </c>
      <c r="K19" s="107">
        <v>0</v>
      </c>
      <c r="L19" s="107">
        <v>0</v>
      </c>
      <c r="M19" s="107">
        <v>0</v>
      </c>
      <c r="N19" s="107">
        <v>0</v>
      </c>
      <c r="O19" s="106">
        <f t="shared" ref="O19:O41" si="4">E19+G19+I19+K19+M19</f>
        <v>5517</v>
      </c>
      <c r="P19" s="106">
        <f t="shared" ref="P19:P41" si="5">F19+H19+J19+L19+N19</f>
        <v>658602.1100000001</v>
      </c>
      <c r="Q19" s="233">
        <f t="shared" si="2"/>
        <v>60.56729560442492</v>
      </c>
    </row>
    <row r="20" spans="1:18" ht="13.5" customHeight="1" x14ac:dyDescent="0.25">
      <c r="A20" s="130">
        <v>14</v>
      </c>
      <c r="B20" s="106" t="s">
        <v>19</v>
      </c>
      <c r="C20" s="287">
        <v>35666</v>
      </c>
      <c r="D20" s="287">
        <v>61034</v>
      </c>
      <c r="E20" s="107">
        <v>5362</v>
      </c>
      <c r="F20" s="107">
        <v>9374.1500000000015</v>
      </c>
      <c r="G20" s="107">
        <v>50</v>
      </c>
      <c r="H20" s="107">
        <v>3491.22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6">
        <f t="shared" si="4"/>
        <v>5412</v>
      </c>
      <c r="P20" s="106">
        <f t="shared" si="5"/>
        <v>12865.37</v>
      </c>
      <c r="Q20" s="233">
        <f t="shared" si="2"/>
        <v>21.079021528983844</v>
      </c>
    </row>
    <row r="21" spans="1:18" ht="13.5" customHeight="1" x14ac:dyDescent="0.25">
      <c r="A21" s="130">
        <v>15</v>
      </c>
      <c r="B21" s="106" t="s">
        <v>20</v>
      </c>
      <c r="C21" s="287">
        <v>26</v>
      </c>
      <c r="D21" s="287">
        <v>672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6">
        <f t="shared" si="4"/>
        <v>0</v>
      </c>
      <c r="P21" s="106">
        <f t="shared" si="5"/>
        <v>0</v>
      </c>
      <c r="Q21" s="233">
        <v>0</v>
      </c>
    </row>
    <row r="22" spans="1:18" ht="13.5" customHeight="1" x14ac:dyDescent="0.25">
      <c r="A22" s="130">
        <v>16</v>
      </c>
      <c r="B22" s="106" t="s">
        <v>21</v>
      </c>
      <c r="C22" s="287">
        <v>175</v>
      </c>
      <c r="D22" s="287">
        <v>8318</v>
      </c>
      <c r="E22" s="107">
        <v>29</v>
      </c>
      <c r="F22" s="107">
        <v>2799.39</v>
      </c>
      <c r="G22" s="107">
        <v>6</v>
      </c>
      <c r="H22" s="107">
        <v>2363.1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6">
        <f t="shared" si="4"/>
        <v>35</v>
      </c>
      <c r="P22" s="106">
        <f t="shared" si="5"/>
        <v>5162.49</v>
      </c>
      <c r="Q22" s="233">
        <f t="shared" si="2"/>
        <v>62.064077903342152</v>
      </c>
    </row>
    <row r="23" spans="1:18" ht="13.5" customHeight="1" x14ac:dyDescent="0.25">
      <c r="A23" s="130">
        <v>17</v>
      </c>
      <c r="B23" s="106" t="s">
        <v>22</v>
      </c>
      <c r="C23" s="287">
        <v>644</v>
      </c>
      <c r="D23" s="287">
        <v>18883</v>
      </c>
      <c r="E23" s="107">
        <v>142</v>
      </c>
      <c r="F23" s="107">
        <v>4541.9500000000007</v>
      </c>
      <c r="G23" s="107">
        <v>3</v>
      </c>
      <c r="H23" s="107">
        <v>258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6">
        <f t="shared" si="4"/>
        <v>145</v>
      </c>
      <c r="P23" s="106">
        <f t="shared" si="5"/>
        <v>4799.9500000000007</v>
      </c>
      <c r="Q23" s="233">
        <f t="shared" si="2"/>
        <v>25.419424879521266</v>
      </c>
    </row>
    <row r="24" spans="1:18" ht="13.5" customHeight="1" x14ac:dyDescent="0.25">
      <c r="A24" s="130">
        <v>18</v>
      </c>
      <c r="B24" s="106" t="s">
        <v>23</v>
      </c>
      <c r="C24" s="287">
        <v>1</v>
      </c>
      <c r="D24" s="287">
        <v>21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6">
        <f t="shared" si="4"/>
        <v>0</v>
      </c>
      <c r="P24" s="106">
        <f t="shared" si="5"/>
        <v>0</v>
      </c>
      <c r="Q24" s="233">
        <v>0</v>
      </c>
    </row>
    <row r="25" spans="1:18" ht="13.5" customHeight="1" x14ac:dyDescent="0.25">
      <c r="A25" s="130">
        <v>19</v>
      </c>
      <c r="B25" s="106" t="s">
        <v>24</v>
      </c>
      <c r="C25" s="287">
        <v>320</v>
      </c>
      <c r="D25" s="287">
        <v>23043</v>
      </c>
      <c r="E25" s="107">
        <v>101</v>
      </c>
      <c r="F25" s="107">
        <v>2194.46</v>
      </c>
      <c r="G25" s="107">
        <v>31</v>
      </c>
      <c r="H25" s="107">
        <v>8714.340000000002</v>
      </c>
      <c r="I25" s="107">
        <v>5</v>
      </c>
      <c r="J25" s="107">
        <v>3248.77</v>
      </c>
      <c r="K25" s="107">
        <v>0</v>
      </c>
      <c r="L25" s="107">
        <v>0</v>
      </c>
      <c r="M25" s="107">
        <v>0</v>
      </c>
      <c r="N25" s="107">
        <v>0</v>
      </c>
      <c r="O25" s="106">
        <f t="shared" si="4"/>
        <v>137</v>
      </c>
      <c r="P25" s="106">
        <f t="shared" si="5"/>
        <v>14157.570000000003</v>
      </c>
      <c r="Q25" s="233">
        <f t="shared" si="2"/>
        <v>61.439786486134629</v>
      </c>
    </row>
    <row r="26" spans="1:18" ht="13.5" customHeight="1" x14ac:dyDescent="0.25">
      <c r="A26" s="130">
        <v>20</v>
      </c>
      <c r="B26" s="106" t="s">
        <v>25</v>
      </c>
      <c r="C26" s="287">
        <v>44172</v>
      </c>
      <c r="D26" s="287">
        <v>2888849</v>
      </c>
      <c r="E26" s="107">
        <v>17906</v>
      </c>
      <c r="F26" s="107">
        <v>601199.75000000023</v>
      </c>
      <c r="G26" s="107">
        <v>4580</v>
      </c>
      <c r="H26" s="107">
        <v>695389.29000000015</v>
      </c>
      <c r="I26" s="107">
        <v>933</v>
      </c>
      <c r="J26" s="107">
        <v>366057.85999999993</v>
      </c>
      <c r="K26" s="107">
        <v>0</v>
      </c>
      <c r="L26" s="107">
        <v>0</v>
      </c>
      <c r="M26" s="107">
        <v>0</v>
      </c>
      <c r="N26" s="107">
        <v>0</v>
      </c>
      <c r="O26" s="106">
        <f t="shared" si="4"/>
        <v>23419</v>
      </c>
      <c r="P26" s="106">
        <f t="shared" si="5"/>
        <v>1662646.9000000004</v>
      </c>
      <c r="Q26" s="233">
        <f t="shared" si="2"/>
        <v>57.553956610400903</v>
      </c>
    </row>
    <row r="27" spans="1:18" ht="13.5" customHeight="1" x14ac:dyDescent="0.25">
      <c r="A27" s="130">
        <v>21</v>
      </c>
      <c r="B27" s="106" t="s">
        <v>26</v>
      </c>
      <c r="C27" s="287">
        <v>28461</v>
      </c>
      <c r="D27" s="287">
        <v>2071388</v>
      </c>
      <c r="E27" s="107">
        <v>11604</v>
      </c>
      <c r="F27" s="107">
        <v>647750.38000000047</v>
      </c>
      <c r="G27" s="107">
        <v>3463</v>
      </c>
      <c r="H27" s="107">
        <v>527173.04000000015</v>
      </c>
      <c r="I27" s="107">
        <v>387</v>
      </c>
      <c r="J27" s="107">
        <v>123268.19999999998</v>
      </c>
      <c r="K27" s="107">
        <v>0</v>
      </c>
      <c r="L27" s="107">
        <v>0</v>
      </c>
      <c r="M27" s="107">
        <v>0</v>
      </c>
      <c r="N27" s="107">
        <v>0</v>
      </c>
      <c r="O27" s="106">
        <f t="shared" si="4"/>
        <v>15454</v>
      </c>
      <c r="P27" s="106">
        <f t="shared" si="5"/>
        <v>1298191.6200000006</v>
      </c>
      <c r="Q27" s="233">
        <f t="shared" si="2"/>
        <v>62.672547103681232</v>
      </c>
    </row>
    <row r="28" spans="1:18" ht="13.5" customHeight="1" x14ac:dyDescent="0.25">
      <c r="A28" s="130">
        <v>22</v>
      </c>
      <c r="B28" s="106" t="s">
        <v>27</v>
      </c>
      <c r="C28" s="287">
        <v>7857</v>
      </c>
      <c r="D28" s="287">
        <v>119173</v>
      </c>
      <c r="E28" s="107">
        <v>4596</v>
      </c>
      <c r="F28" s="107">
        <v>61899.860000000022</v>
      </c>
      <c r="G28" s="107">
        <v>138</v>
      </c>
      <c r="H28" s="107">
        <v>23337.219999999998</v>
      </c>
      <c r="I28" s="107">
        <v>7</v>
      </c>
      <c r="J28" s="107">
        <v>1984.45</v>
      </c>
      <c r="K28" s="107">
        <v>1</v>
      </c>
      <c r="L28" s="107">
        <v>0.19</v>
      </c>
      <c r="M28" s="107">
        <v>0</v>
      </c>
      <c r="N28" s="107">
        <v>0</v>
      </c>
      <c r="O28" s="106">
        <f t="shared" si="4"/>
        <v>4742</v>
      </c>
      <c r="P28" s="106">
        <f t="shared" si="5"/>
        <v>87221.720000000016</v>
      </c>
      <c r="Q28" s="233">
        <f t="shared" si="2"/>
        <v>73.189161974608353</v>
      </c>
    </row>
    <row r="29" spans="1:18" ht="13.5" customHeight="1" x14ac:dyDescent="0.25">
      <c r="A29" s="130">
        <v>23</v>
      </c>
      <c r="B29" s="106" t="s">
        <v>28</v>
      </c>
      <c r="C29" s="287">
        <v>8207</v>
      </c>
      <c r="D29" s="287">
        <v>186560</v>
      </c>
      <c r="E29" s="107">
        <v>9519</v>
      </c>
      <c r="F29" s="107">
        <v>108040.96999999997</v>
      </c>
      <c r="G29" s="107">
        <v>665</v>
      </c>
      <c r="H29" s="107">
        <v>40128.94999999999</v>
      </c>
      <c r="I29" s="107">
        <v>121</v>
      </c>
      <c r="J29" s="107">
        <v>2752.809999999999</v>
      </c>
      <c r="K29" s="107">
        <v>0</v>
      </c>
      <c r="L29" s="107">
        <v>0</v>
      </c>
      <c r="M29" s="107">
        <v>0</v>
      </c>
      <c r="N29" s="107">
        <v>0</v>
      </c>
      <c r="O29" s="106">
        <f t="shared" si="4"/>
        <v>10305</v>
      </c>
      <c r="P29" s="106">
        <f t="shared" si="5"/>
        <v>150922.72999999995</v>
      </c>
      <c r="Q29" s="233">
        <f t="shared" si="2"/>
        <v>80.897689751286421</v>
      </c>
    </row>
    <row r="30" spans="1:18" ht="13.5" customHeight="1" x14ac:dyDescent="0.25">
      <c r="A30" s="130">
        <v>24</v>
      </c>
      <c r="B30" s="106" t="s">
        <v>29</v>
      </c>
      <c r="C30" s="287">
        <v>35506</v>
      </c>
      <c r="D30" s="287">
        <v>367407</v>
      </c>
      <c r="E30" s="107">
        <v>10024</v>
      </c>
      <c r="F30" s="107">
        <v>39115.379999999997</v>
      </c>
      <c r="G30" s="107">
        <v>212</v>
      </c>
      <c r="H30" s="107">
        <v>28744.380000000005</v>
      </c>
      <c r="I30" s="107">
        <v>26</v>
      </c>
      <c r="J30" s="107">
        <v>11546.36</v>
      </c>
      <c r="K30" s="107">
        <v>0</v>
      </c>
      <c r="L30" s="107">
        <v>0</v>
      </c>
      <c r="M30" s="107">
        <v>0</v>
      </c>
      <c r="N30" s="107">
        <v>0</v>
      </c>
      <c r="O30" s="106">
        <f t="shared" si="4"/>
        <v>10262</v>
      </c>
      <c r="P30" s="106">
        <f t="shared" si="5"/>
        <v>79406.12000000001</v>
      </c>
      <c r="Q30" s="233">
        <f t="shared" si="2"/>
        <v>21.612576788139584</v>
      </c>
    </row>
    <row r="31" spans="1:18" ht="13.5" customHeight="1" x14ac:dyDescent="0.25">
      <c r="A31" s="130">
        <v>25</v>
      </c>
      <c r="B31" s="106" t="s">
        <v>30</v>
      </c>
      <c r="C31" s="287">
        <v>72</v>
      </c>
      <c r="D31" s="287">
        <v>1604</v>
      </c>
      <c r="E31" s="107">
        <v>29</v>
      </c>
      <c r="F31" s="107">
        <v>255.75</v>
      </c>
      <c r="G31" s="107">
        <v>1</v>
      </c>
      <c r="H31" s="107">
        <v>8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6">
        <f t="shared" si="4"/>
        <v>30</v>
      </c>
      <c r="P31" s="106">
        <f t="shared" si="5"/>
        <v>263.75</v>
      </c>
      <c r="Q31" s="233">
        <f t="shared" si="2"/>
        <v>16.443266832917704</v>
      </c>
    </row>
    <row r="32" spans="1:18" ht="13.5" customHeight="1" x14ac:dyDescent="0.25">
      <c r="A32" s="130">
        <v>26</v>
      </c>
      <c r="B32" s="106" t="s">
        <v>31</v>
      </c>
      <c r="C32" s="287">
        <v>251</v>
      </c>
      <c r="D32" s="287">
        <v>8504</v>
      </c>
      <c r="E32" s="107">
        <v>122</v>
      </c>
      <c r="F32" s="107">
        <v>1742.44</v>
      </c>
      <c r="G32" s="107">
        <v>12</v>
      </c>
      <c r="H32" s="107">
        <v>1615.4499999999998</v>
      </c>
      <c r="I32" s="107">
        <v>3</v>
      </c>
      <c r="J32" s="107">
        <v>1075</v>
      </c>
      <c r="K32" s="107">
        <v>0</v>
      </c>
      <c r="L32" s="107">
        <v>0</v>
      </c>
      <c r="M32" s="107">
        <v>0</v>
      </c>
      <c r="N32" s="107">
        <v>0</v>
      </c>
      <c r="O32" s="106">
        <f t="shared" si="4"/>
        <v>137</v>
      </c>
      <c r="P32" s="106">
        <f t="shared" si="5"/>
        <v>4432.8899999999994</v>
      </c>
      <c r="Q32" s="233">
        <f t="shared" si="2"/>
        <v>52.127116650987766</v>
      </c>
    </row>
    <row r="33" spans="1:19" ht="13.5" customHeight="1" x14ac:dyDescent="0.25">
      <c r="A33" s="130">
        <v>27</v>
      </c>
      <c r="B33" s="106" t="s">
        <v>32</v>
      </c>
      <c r="C33" s="287">
        <v>298</v>
      </c>
      <c r="D33" s="287">
        <v>9948</v>
      </c>
      <c r="E33" s="107">
        <v>5</v>
      </c>
      <c r="F33" s="107">
        <v>935</v>
      </c>
      <c r="G33" s="107">
        <v>2</v>
      </c>
      <c r="H33" s="107">
        <v>105</v>
      </c>
      <c r="I33" s="107">
        <v>0</v>
      </c>
      <c r="J33" s="107">
        <v>0</v>
      </c>
      <c r="K33" s="107">
        <v>0</v>
      </c>
      <c r="L33" s="107">
        <v>0</v>
      </c>
      <c r="M33" s="107">
        <v>0</v>
      </c>
      <c r="N33" s="107">
        <v>0</v>
      </c>
      <c r="O33" s="106">
        <f t="shared" si="4"/>
        <v>7</v>
      </c>
      <c r="P33" s="106">
        <f t="shared" si="5"/>
        <v>1040</v>
      </c>
      <c r="Q33" s="233">
        <f t="shared" si="2"/>
        <v>10.454362685967029</v>
      </c>
    </row>
    <row r="34" spans="1:19" ht="13.5" customHeight="1" x14ac:dyDescent="0.25">
      <c r="A34" s="130">
        <v>28</v>
      </c>
      <c r="B34" s="106" t="s">
        <v>33</v>
      </c>
      <c r="C34" s="287">
        <v>6207</v>
      </c>
      <c r="D34" s="287">
        <v>649672</v>
      </c>
      <c r="E34" s="107">
        <v>856</v>
      </c>
      <c r="F34" s="107">
        <v>51491.53</v>
      </c>
      <c r="G34" s="107">
        <v>437</v>
      </c>
      <c r="H34" s="107">
        <v>67998.13</v>
      </c>
      <c r="I34" s="107">
        <v>150</v>
      </c>
      <c r="J34" s="107">
        <v>65963.38</v>
      </c>
      <c r="K34" s="107">
        <v>0</v>
      </c>
      <c r="L34" s="107">
        <v>0</v>
      </c>
      <c r="M34" s="107">
        <v>0</v>
      </c>
      <c r="N34" s="107">
        <v>0</v>
      </c>
      <c r="O34" s="106">
        <f t="shared" si="4"/>
        <v>1443</v>
      </c>
      <c r="P34" s="106">
        <f t="shared" si="5"/>
        <v>185453.04</v>
      </c>
      <c r="Q34" s="233">
        <f t="shared" si="2"/>
        <v>28.545641492937975</v>
      </c>
    </row>
    <row r="35" spans="1:19" ht="13.5" customHeight="1" x14ac:dyDescent="0.25">
      <c r="A35" s="130">
        <v>29</v>
      </c>
      <c r="B35" s="106" t="s">
        <v>34</v>
      </c>
      <c r="C35" s="287">
        <v>80</v>
      </c>
      <c r="D35" s="287">
        <v>14949</v>
      </c>
      <c r="E35" s="107">
        <v>9</v>
      </c>
      <c r="F35" s="107">
        <v>271.64</v>
      </c>
      <c r="G35" s="107">
        <v>9</v>
      </c>
      <c r="H35" s="107">
        <v>2569.29</v>
      </c>
      <c r="I35" s="107">
        <v>3</v>
      </c>
      <c r="J35" s="107">
        <v>0.2</v>
      </c>
      <c r="K35" s="107">
        <v>0</v>
      </c>
      <c r="L35" s="107">
        <v>0</v>
      </c>
      <c r="M35" s="107">
        <v>0</v>
      </c>
      <c r="N35" s="107">
        <v>0</v>
      </c>
      <c r="O35" s="106">
        <f t="shared" si="4"/>
        <v>21</v>
      </c>
      <c r="P35" s="106">
        <f t="shared" si="5"/>
        <v>2841.1299999999997</v>
      </c>
      <c r="Q35" s="233">
        <f t="shared" si="2"/>
        <v>19.005485316743592</v>
      </c>
    </row>
    <row r="36" spans="1:19" ht="13.5" customHeight="1" x14ac:dyDescent="0.25">
      <c r="A36" s="130">
        <v>30</v>
      </c>
      <c r="B36" s="106" t="s">
        <v>35</v>
      </c>
      <c r="C36" s="287">
        <v>420</v>
      </c>
      <c r="D36" s="287">
        <v>40763</v>
      </c>
      <c r="E36" s="107">
        <v>56</v>
      </c>
      <c r="F36" s="107">
        <v>6075.59</v>
      </c>
      <c r="G36" s="107">
        <v>29</v>
      </c>
      <c r="H36" s="107">
        <v>4491.82</v>
      </c>
      <c r="I36" s="107">
        <v>7</v>
      </c>
      <c r="J36" s="107">
        <v>4099.2700000000004</v>
      </c>
      <c r="K36" s="107">
        <v>0</v>
      </c>
      <c r="L36" s="107">
        <v>0</v>
      </c>
      <c r="M36" s="107">
        <v>0</v>
      </c>
      <c r="N36" s="107">
        <v>0</v>
      </c>
      <c r="O36" s="106">
        <f t="shared" si="4"/>
        <v>92</v>
      </c>
      <c r="P36" s="106">
        <f t="shared" si="5"/>
        <v>14666.68</v>
      </c>
      <c r="Q36" s="233">
        <f t="shared" si="2"/>
        <v>35.980374359100168</v>
      </c>
    </row>
    <row r="37" spans="1:19" ht="13.5" customHeight="1" x14ac:dyDescent="0.25">
      <c r="A37" s="130">
        <v>31</v>
      </c>
      <c r="B37" s="106" t="s">
        <v>36</v>
      </c>
      <c r="C37" s="287">
        <v>57</v>
      </c>
      <c r="D37" s="287">
        <v>2333</v>
      </c>
      <c r="E37" s="107">
        <v>47</v>
      </c>
      <c r="F37" s="107">
        <v>364.51000000000005</v>
      </c>
      <c r="G37" s="107">
        <v>31</v>
      </c>
      <c r="H37" s="107">
        <v>201.08</v>
      </c>
      <c r="I37" s="107">
        <v>3</v>
      </c>
      <c r="J37" s="107">
        <v>305.57</v>
      </c>
      <c r="K37" s="107">
        <v>0</v>
      </c>
      <c r="L37" s="107">
        <v>0</v>
      </c>
      <c r="M37" s="107">
        <v>0</v>
      </c>
      <c r="N37" s="107">
        <v>0</v>
      </c>
      <c r="O37" s="106">
        <f t="shared" si="4"/>
        <v>81</v>
      </c>
      <c r="P37" s="106">
        <f t="shared" si="5"/>
        <v>871.16000000000008</v>
      </c>
      <c r="Q37" s="233">
        <f t="shared" si="2"/>
        <v>37.340762966138023</v>
      </c>
    </row>
    <row r="38" spans="1:19" ht="13.5" customHeight="1" x14ac:dyDescent="0.25">
      <c r="A38" s="130">
        <v>32</v>
      </c>
      <c r="B38" s="106" t="s">
        <v>38</v>
      </c>
      <c r="C38" s="287">
        <v>145</v>
      </c>
      <c r="D38" s="287">
        <v>1785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0</v>
      </c>
      <c r="N38" s="107">
        <v>0</v>
      </c>
      <c r="O38" s="106">
        <f t="shared" si="4"/>
        <v>0</v>
      </c>
      <c r="P38" s="106">
        <f t="shared" si="5"/>
        <v>0</v>
      </c>
      <c r="Q38" s="233">
        <f t="shared" si="2"/>
        <v>0</v>
      </c>
    </row>
    <row r="39" spans="1:19" ht="13.5" customHeight="1" x14ac:dyDescent="0.25">
      <c r="A39" s="130">
        <v>33</v>
      </c>
      <c r="B39" s="106" t="s">
        <v>39</v>
      </c>
      <c r="C39" s="287">
        <v>3593</v>
      </c>
      <c r="D39" s="287">
        <v>312869</v>
      </c>
      <c r="E39" s="107">
        <v>1154</v>
      </c>
      <c r="F39" s="107">
        <v>42572.28</v>
      </c>
      <c r="G39" s="107">
        <v>267</v>
      </c>
      <c r="H39" s="107">
        <v>47852.36</v>
      </c>
      <c r="I39" s="107">
        <v>197</v>
      </c>
      <c r="J39" s="107">
        <v>45365.22</v>
      </c>
      <c r="K39" s="107">
        <v>0</v>
      </c>
      <c r="L39" s="107">
        <v>0</v>
      </c>
      <c r="M39" s="107">
        <v>0</v>
      </c>
      <c r="N39" s="107">
        <v>0</v>
      </c>
      <c r="O39" s="106">
        <f t="shared" si="4"/>
        <v>1618</v>
      </c>
      <c r="P39" s="106">
        <f t="shared" si="5"/>
        <v>135789.85999999999</v>
      </c>
      <c r="Q39" s="233">
        <f t="shared" si="2"/>
        <v>43.401506700887587</v>
      </c>
    </row>
    <row r="40" spans="1:19" ht="13.5" customHeight="1" x14ac:dyDescent="0.2">
      <c r="A40" s="129"/>
      <c r="B40" s="108" t="s">
        <v>103</v>
      </c>
      <c r="C40" s="288">
        <v>182537</v>
      </c>
      <c r="D40" s="288">
        <v>7875164</v>
      </c>
      <c r="E40" s="131">
        <f t="shared" ref="E40:N40" si="6">SUM(E19:E39)</f>
        <v>65568</v>
      </c>
      <c r="F40" s="131">
        <f t="shared" si="6"/>
        <v>1792495.4300000009</v>
      </c>
      <c r="G40" s="131">
        <f t="shared" si="6"/>
        <v>11261</v>
      </c>
      <c r="H40" s="131">
        <f t="shared" si="6"/>
        <v>1729736.8700000006</v>
      </c>
      <c r="I40" s="131">
        <f t="shared" si="6"/>
        <v>2027</v>
      </c>
      <c r="J40" s="131">
        <f t="shared" si="6"/>
        <v>797102.59999999974</v>
      </c>
      <c r="K40" s="131">
        <f t="shared" si="6"/>
        <v>1</v>
      </c>
      <c r="L40" s="131">
        <f t="shared" si="6"/>
        <v>0.19</v>
      </c>
      <c r="M40" s="131">
        <f t="shared" si="6"/>
        <v>0</v>
      </c>
      <c r="N40" s="131">
        <f t="shared" si="6"/>
        <v>0</v>
      </c>
      <c r="O40" s="108">
        <f t="shared" si="4"/>
        <v>78857</v>
      </c>
      <c r="P40" s="108">
        <f t="shared" si="5"/>
        <v>4319335.0900000017</v>
      </c>
      <c r="Q40" s="235">
        <f t="shared" si="2"/>
        <v>54.847557333409206</v>
      </c>
    </row>
    <row r="41" spans="1:19" ht="13.5" customHeight="1" x14ac:dyDescent="0.2">
      <c r="A41" s="129"/>
      <c r="B41" s="108" t="s">
        <v>41</v>
      </c>
      <c r="C41" s="289">
        <v>710094</v>
      </c>
      <c r="D41" s="289">
        <v>15539019</v>
      </c>
      <c r="E41" s="289">
        <f t="shared" ref="E41:N41" si="7">E40+E18</f>
        <v>229159</v>
      </c>
      <c r="F41" s="289">
        <f t="shared" si="7"/>
        <v>3843813.1600000011</v>
      </c>
      <c r="G41" s="289">
        <f t="shared" si="7"/>
        <v>19700</v>
      </c>
      <c r="H41" s="289">
        <f t="shared" si="7"/>
        <v>2737177.580000001</v>
      </c>
      <c r="I41" s="289">
        <f t="shared" si="7"/>
        <v>3471</v>
      </c>
      <c r="J41" s="289">
        <f t="shared" si="7"/>
        <v>1409600.0699999998</v>
      </c>
      <c r="K41" s="289">
        <f t="shared" si="7"/>
        <v>2059</v>
      </c>
      <c r="L41" s="289">
        <f t="shared" si="7"/>
        <v>14109.389999999996</v>
      </c>
      <c r="M41" s="289">
        <f t="shared" si="7"/>
        <v>23058</v>
      </c>
      <c r="N41" s="289">
        <f t="shared" si="7"/>
        <v>55633.159999999996</v>
      </c>
      <c r="O41" s="108">
        <f t="shared" si="4"/>
        <v>277447</v>
      </c>
      <c r="P41" s="108">
        <f t="shared" si="5"/>
        <v>8060333.3600000022</v>
      </c>
      <c r="Q41" s="235">
        <f t="shared" si="2"/>
        <v>51.871571558024364</v>
      </c>
    </row>
    <row r="42" spans="1:19" ht="13.5" customHeight="1" x14ac:dyDescent="0.25">
      <c r="A42" s="130">
        <v>34</v>
      </c>
      <c r="B42" s="106" t="s">
        <v>43</v>
      </c>
      <c r="C42" s="287">
        <v>160431</v>
      </c>
      <c r="D42" s="287">
        <v>337398</v>
      </c>
      <c r="E42" s="107">
        <v>67956</v>
      </c>
      <c r="F42" s="107">
        <v>116503.37999999996</v>
      </c>
      <c r="G42" s="107">
        <v>9</v>
      </c>
      <c r="H42" s="107">
        <v>805.53</v>
      </c>
      <c r="I42" s="107">
        <v>0</v>
      </c>
      <c r="J42" s="107">
        <v>0</v>
      </c>
      <c r="K42" s="107">
        <v>232</v>
      </c>
      <c r="L42" s="107">
        <v>203.39000000000004</v>
      </c>
      <c r="M42" s="107">
        <v>0</v>
      </c>
      <c r="N42" s="107">
        <v>0</v>
      </c>
      <c r="O42" s="106">
        <f t="shared" ref="O42:O53" si="8">E42+G42+I42+K42+M42</f>
        <v>68197</v>
      </c>
      <c r="P42" s="106">
        <f t="shared" ref="P42:Q53" si="9">F42+H42+J42+L42+N42</f>
        <v>117512.29999999996</v>
      </c>
      <c r="Q42" s="233">
        <f t="shared" si="2"/>
        <v>34.82898535261026</v>
      </c>
    </row>
    <row r="43" spans="1:19" ht="13.5" customHeight="1" x14ac:dyDescent="0.2">
      <c r="A43" s="129"/>
      <c r="B43" s="108" t="s">
        <v>44</v>
      </c>
      <c r="C43" s="288">
        <v>160431</v>
      </c>
      <c r="D43" s="288">
        <v>337398</v>
      </c>
      <c r="E43" s="288">
        <f t="shared" ref="E43:N43" si="10">SUM(E42:E42)</f>
        <v>67956</v>
      </c>
      <c r="F43" s="288">
        <f t="shared" si="10"/>
        <v>116503.37999999996</v>
      </c>
      <c r="G43" s="288">
        <f t="shared" si="10"/>
        <v>9</v>
      </c>
      <c r="H43" s="288">
        <f t="shared" si="10"/>
        <v>805.53</v>
      </c>
      <c r="I43" s="288">
        <f t="shared" si="10"/>
        <v>0</v>
      </c>
      <c r="J43" s="288">
        <f t="shared" si="10"/>
        <v>0</v>
      </c>
      <c r="K43" s="288">
        <f t="shared" si="10"/>
        <v>232</v>
      </c>
      <c r="L43" s="288">
        <f t="shared" si="10"/>
        <v>203.39000000000004</v>
      </c>
      <c r="M43" s="288">
        <f t="shared" si="10"/>
        <v>0</v>
      </c>
      <c r="N43" s="288">
        <f t="shared" si="10"/>
        <v>0</v>
      </c>
      <c r="O43" s="108">
        <f t="shared" si="8"/>
        <v>68197</v>
      </c>
      <c r="P43" s="288">
        <f>SUM(P42:P42)</f>
        <v>117512.29999999996</v>
      </c>
      <c r="Q43" s="235">
        <f t="shared" si="2"/>
        <v>34.82898535261026</v>
      </c>
      <c r="R43" s="251">
        <f>K43+E43</f>
        <v>68188</v>
      </c>
      <c r="S43" s="251">
        <f>L43+F43</f>
        <v>116706.76999999996</v>
      </c>
    </row>
    <row r="44" spans="1:19" ht="13.5" customHeight="1" x14ac:dyDescent="0.25">
      <c r="A44" s="130">
        <v>35</v>
      </c>
      <c r="B44" s="106" t="s">
        <v>45</v>
      </c>
      <c r="C44" s="287">
        <v>0</v>
      </c>
      <c r="D44" s="28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6">
        <f t="shared" si="8"/>
        <v>0</v>
      </c>
      <c r="P44" s="106">
        <f t="shared" si="9"/>
        <v>0</v>
      </c>
      <c r="Q44" s="106">
        <f t="shared" si="9"/>
        <v>0</v>
      </c>
    </row>
    <row r="45" spans="1:19" ht="13.5" customHeight="1" x14ac:dyDescent="0.2">
      <c r="A45" s="129"/>
      <c r="B45" s="108" t="s">
        <v>46</v>
      </c>
      <c r="C45" s="288">
        <v>0</v>
      </c>
      <c r="D45" s="288">
        <v>0</v>
      </c>
      <c r="E45" s="288">
        <f t="shared" ref="E45:Q45" si="11">E44</f>
        <v>0</v>
      </c>
      <c r="F45" s="288">
        <f t="shared" si="11"/>
        <v>0</v>
      </c>
      <c r="G45" s="288">
        <f t="shared" si="11"/>
        <v>0</v>
      </c>
      <c r="H45" s="288">
        <f t="shared" si="11"/>
        <v>0</v>
      </c>
      <c r="I45" s="288">
        <f t="shared" si="11"/>
        <v>0</v>
      </c>
      <c r="J45" s="288">
        <f t="shared" si="11"/>
        <v>0</v>
      </c>
      <c r="K45" s="288">
        <f t="shared" si="11"/>
        <v>0</v>
      </c>
      <c r="L45" s="288">
        <f t="shared" si="11"/>
        <v>0</v>
      </c>
      <c r="M45" s="288">
        <f t="shared" si="11"/>
        <v>0</v>
      </c>
      <c r="N45" s="288">
        <f t="shared" si="11"/>
        <v>0</v>
      </c>
      <c r="O45" s="288">
        <f t="shared" si="11"/>
        <v>0</v>
      </c>
      <c r="P45" s="288">
        <f t="shared" si="11"/>
        <v>0</v>
      </c>
      <c r="Q45" s="288">
        <f t="shared" si="11"/>
        <v>0</v>
      </c>
    </row>
    <row r="46" spans="1:19" ht="13.5" customHeight="1" x14ac:dyDescent="0.25">
      <c r="A46" s="130">
        <v>36</v>
      </c>
      <c r="B46" s="106" t="s">
        <v>47</v>
      </c>
      <c r="C46" s="287">
        <v>23190</v>
      </c>
      <c r="D46" s="287">
        <v>280564</v>
      </c>
      <c r="E46" s="107">
        <v>2771</v>
      </c>
      <c r="F46" s="107">
        <v>34035.789999999994</v>
      </c>
      <c r="G46" s="107">
        <v>57</v>
      </c>
      <c r="H46" s="107">
        <v>5978.31</v>
      </c>
      <c r="I46" s="107">
        <v>11</v>
      </c>
      <c r="J46" s="107">
        <v>924.58</v>
      </c>
      <c r="K46" s="107">
        <v>0</v>
      </c>
      <c r="L46" s="107">
        <v>0</v>
      </c>
      <c r="M46" s="107">
        <v>0</v>
      </c>
      <c r="N46" s="107">
        <v>0</v>
      </c>
      <c r="O46" s="106">
        <f t="shared" si="8"/>
        <v>2839</v>
      </c>
      <c r="P46" s="106">
        <f t="shared" si="9"/>
        <v>40938.679999999993</v>
      </c>
      <c r="Q46" s="233">
        <f t="shared" si="2"/>
        <v>14.591565560798959</v>
      </c>
    </row>
    <row r="47" spans="1:19" ht="13.5" customHeight="1" x14ac:dyDescent="0.25">
      <c r="A47" s="130">
        <v>37</v>
      </c>
      <c r="B47" s="106" t="s">
        <v>48</v>
      </c>
      <c r="C47" s="287">
        <v>3096</v>
      </c>
      <c r="D47" s="287">
        <v>26355</v>
      </c>
      <c r="E47" s="107">
        <v>786</v>
      </c>
      <c r="F47" s="107">
        <v>7812.4899999999989</v>
      </c>
      <c r="G47" s="107">
        <v>63</v>
      </c>
      <c r="H47" s="107">
        <v>729.74</v>
      </c>
      <c r="I47" s="107">
        <v>14</v>
      </c>
      <c r="J47" s="107">
        <v>158.56</v>
      </c>
      <c r="K47" s="107">
        <v>0</v>
      </c>
      <c r="L47" s="107">
        <v>0</v>
      </c>
      <c r="M47" s="107">
        <v>0</v>
      </c>
      <c r="N47" s="107">
        <v>0</v>
      </c>
      <c r="O47" s="106">
        <f t="shared" si="8"/>
        <v>863</v>
      </c>
      <c r="P47" s="106">
        <f t="shared" si="9"/>
        <v>8700.7899999999991</v>
      </c>
      <c r="Q47" s="233">
        <f t="shared" si="2"/>
        <v>33.013811420982734</v>
      </c>
    </row>
    <row r="48" spans="1:19" ht="13.5" customHeight="1" x14ac:dyDescent="0.25">
      <c r="A48" s="130">
        <v>38</v>
      </c>
      <c r="B48" s="106" t="s">
        <v>49</v>
      </c>
      <c r="C48" s="287">
        <v>17493</v>
      </c>
      <c r="D48" s="287">
        <v>13493</v>
      </c>
      <c r="E48" s="107">
        <v>7170</v>
      </c>
      <c r="F48" s="107">
        <v>4992.9300000000012</v>
      </c>
      <c r="G48" s="107">
        <v>0</v>
      </c>
      <c r="H48" s="107">
        <v>0</v>
      </c>
      <c r="I48" s="107">
        <v>0</v>
      </c>
      <c r="J48" s="107">
        <v>0</v>
      </c>
      <c r="K48" s="107">
        <v>0</v>
      </c>
      <c r="L48" s="107">
        <v>0</v>
      </c>
      <c r="M48" s="107">
        <v>0</v>
      </c>
      <c r="N48" s="107">
        <v>0</v>
      </c>
      <c r="O48" s="106">
        <f t="shared" si="8"/>
        <v>7170</v>
      </c>
      <c r="P48" s="106">
        <f t="shared" si="9"/>
        <v>4992.9300000000012</v>
      </c>
      <c r="Q48" s="233">
        <f t="shared" si="2"/>
        <v>37.00385385014453</v>
      </c>
    </row>
    <row r="49" spans="1:17" ht="13.5" customHeight="1" x14ac:dyDescent="0.25">
      <c r="A49" s="130">
        <v>39</v>
      </c>
      <c r="B49" s="106" t="s">
        <v>51</v>
      </c>
      <c r="C49" s="287">
        <v>46795</v>
      </c>
      <c r="D49" s="287">
        <v>43778</v>
      </c>
      <c r="E49" s="107">
        <v>737</v>
      </c>
      <c r="F49" s="107">
        <v>1217.9099999999999</v>
      </c>
      <c r="G49" s="107">
        <v>60</v>
      </c>
      <c r="H49" s="107">
        <v>1928.21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6">
        <f t="shared" si="8"/>
        <v>797</v>
      </c>
      <c r="P49" s="106">
        <f t="shared" si="9"/>
        <v>3146.12</v>
      </c>
      <c r="Q49" s="233">
        <f t="shared" si="2"/>
        <v>7.1865320480606698</v>
      </c>
    </row>
    <row r="50" spans="1:17" ht="13.5" customHeight="1" x14ac:dyDescent="0.25">
      <c r="A50" s="130">
        <v>40</v>
      </c>
      <c r="B50" s="106" t="s">
        <v>1007</v>
      </c>
      <c r="C50" s="287">
        <v>2024</v>
      </c>
      <c r="D50" s="287">
        <v>18460</v>
      </c>
      <c r="E50" s="107">
        <v>342</v>
      </c>
      <c r="F50" s="107">
        <v>3285.2000000000003</v>
      </c>
      <c r="G50" s="107">
        <v>26</v>
      </c>
      <c r="H50" s="107">
        <v>493.64</v>
      </c>
      <c r="I50" s="107">
        <v>3</v>
      </c>
      <c r="J50" s="107">
        <v>632.78</v>
      </c>
      <c r="K50" s="107">
        <v>0</v>
      </c>
      <c r="L50" s="107">
        <v>0</v>
      </c>
      <c r="M50" s="107">
        <v>0</v>
      </c>
      <c r="N50" s="107">
        <v>0</v>
      </c>
      <c r="O50" s="106">
        <f t="shared" si="8"/>
        <v>371</v>
      </c>
      <c r="P50" s="106">
        <f t="shared" si="9"/>
        <v>4411.62</v>
      </c>
      <c r="Q50" s="233">
        <v>0</v>
      </c>
    </row>
    <row r="51" spans="1:17" ht="13.5" customHeight="1" x14ac:dyDescent="0.25">
      <c r="A51" s="130">
        <v>41</v>
      </c>
      <c r="B51" s="106" t="s">
        <v>52</v>
      </c>
      <c r="C51" s="287">
        <v>11468</v>
      </c>
      <c r="D51" s="287">
        <v>17043</v>
      </c>
      <c r="E51" s="107">
        <v>1445</v>
      </c>
      <c r="F51" s="107">
        <v>2673.2200000000003</v>
      </c>
      <c r="G51" s="107">
        <v>8</v>
      </c>
      <c r="H51" s="107">
        <v>95.65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6">
        <f t="shared" si="8"/>
        <v>1453</v>
      </c>
      <c r="P51" s="106">
        <f t="shared" si="9"/>
        <v>2768.8700000000003</v>
      </c>
      <c r="Q51" s="233">
        <f>P51*100/D51</f>
        <v>16.246376811594207</v>
      </c>
    </row>
    <row r="52" spans="1:17" ht="13.5" customHeight="1" x14ac:dyDescent="0.25">
      <c r="A52" s="130">
        <v>42</v>
      </c>
      <c r="B52" s="106" t="s">
        <v>53</v>
      </c>
      <c r="C52" s="287">
        <v>3279</v>
      </c>
      <c r="D52" s="287">
        <v>8396</v>
      </c>
      <c r="E52" s="107">
        <v>413</v>
      </c>
      <c r="F52" s="107">
        <v>1381.6799999999998</v>
      </c>
      <c r="G52" s="107">
        <v>4</v>
      </c>
      <c r="H52" s="107">
        <v>441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6">
        <f t="shared" si="8"/>
        <v>417</v>
      </c>
      <c r="P52" s="106">
        <f t="shared" si="9"/>
        <v>1822.6799999999998</v>
      </c>
      <c r="Q52" s="233">
        <f>P52*100/D52</f>
        <v>21.708909004287754</v>
      </c>
    </row>
    <row r="53" spans="1:17" ht="13.5" customHeight="1" x14ac:dyDescent="0.25">
      <c r="A53" s="130">
        <v>43</v>
      </c>
      <c r="B53" s="106" t="s">
        <v>54</v>
      </c>
      <c r="C53" s="287">
        <v>1289</v>
      </c>
      <c r="D53" s="287">
        <v>12169</v>
      </c>
      <c r="E53" s="107">
        <v>42</v>
      </c>
      <c r="F53" s="107">
        <v>1003.89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1</v>
      </c>
      <c r="N53" s="107">
        <v>26.8</v>
      </c>
      <c r="O53" s="106">
        <f t="shared" si="8"/>
        <v>43</v>
      </c>
      <c r="P53" s="106">
        <f t="shared" si="9"/>
        <v>1030.69</v>
      </c>
      <c r="Q53" s="233">
        <f>P53*100/D53</f>
        <v>8.4698003122688803</v>
      </c>
    </row>
    <row r="54" spans="1:17" ht="13.5" customHeight="1" x14ac:dyDescent="0.2">
      <c r="A54" s="129"/>
      <c r="B54" s="108" t="s">
        <v>55</v>
      </c>
      <c r="C54" s="288">
        <v>108634</v>
      </c>
      <c r="D54" s="288">
        <v>420258</v>
      </c>
      <c r="E54" s="288">
        <f t="shared" ref="E54:P54" si="12">SUM(E46:E53)</f>
        <v>13706</v>
      </c>
      <c r="F54" s="288">
        <f t="shared" si="12"/>
        <v>56403.109999999993</v>
      </c>
      <c r="G54" s="288">
        <f t="shared" si="12"/>
        <v>218</v>
      </c>
      <c r="H54" s="288">
        <f t="shared" si="12"/>
        <v>9666.5499999999993</v>
      </c>
      <c r="I54" s="288">
        <f t="shared" si="12"/>
        <v>28</v>
      </c>
      <c r="J54" s="288">
        <f t="shared" si="12"/>
        <v>1715.92</v>
      </c>
      <c r="K54" s="288">
        <f t="shared" si="12"/>
        <v>0</v>
      </c>
      <c r="L54" s="288">
        <f t="shared" si="12"/>
        <v>0</v>
      </c>
      <c r="M54" s="288">
        <f t="shared" si="12"/>
        <v>1</v>
      </c>
      <c r="N54" s="288">
        <f t="shared" si="12"/>
        <v>26.8</v>
      </c>
      <c r="O54" s="288">
        <f t="shared" si="12"/>
        <v>13953</v>
      </c>
      <c r="P54" s="288">
        <f t="shared" si="12"/>
        <v>67812.38</v>
      </c>
      <c r="Q54" s="235">
        <f>P54*100/D54</f>
        <v>16.135892713523596</v>
      </c>
    </row>
    <row r="55" spans="1:17" ht="13.5" customHeight="1" x14ac:dyDescent="0.2">
      <c r="A55" s="108"/>
      <c r="B55" s="108" t="s">
        <v>5</v>
      </c>
      <c r="C55" s="289">
        <v>979159</v>
      </c>
      <c r="D55" s="289">
        <v>16296675</v>
      </c>
      <c r="E55" s="289">
        <f t="shared" ref="E55:P55" si="13">E54+E45+E43+E41</f>
        <v>310821</v>
      </c>
      <c r="F55" s="289">
        <f t="shared" si="13"/>
        <v>4016719.6500000008</v>
      </c>
      <c r="G55" s="289">
        <f t="shared" si="13"/>
        <v>19927</v>
      </c>
      <c r="H55" s="289">
        <f t="shared" si="13"/>
        <v>2747649.6600000011</v>
      </c>
      <c r="I55" s="289">
        <f t="shared" si="13"/>
        <v>3499</v>
      </c>
      <c r="J55" s="289">
        <f t="shared" si="13"/>
        <v>1411315.9899999998</v>
      </c>
      <c r="K55" s="289">
        <f t="shared" si="13"/>
        <v>2291</v>
      </c>
      <c r="L55" s="289">
        <f t="shared" si="13"/>
        <v>14312.779999999995</v>
      </c>
      <c r="M55" s="289">
        <f t="shared" si="13"/>
        <v>23059</v>
      </c>
      <c r="N55" s="289">
        <f t="shared" si="13"/>
        <v>55659.96</v>
      </c>
      <c r="O55" s="289">
        <f t="shared" si="13"/>
        <v>359597</v>
      </c>
      <c r="P55" s="289">
        <f t="shared" si="13"/>
        <v>8245658.0400000019</v>
      </c>
      <c r="Q55" s="235">
        <f>P55*100/D55</f>
        <v>50.597180345070406</v>
      </c>
    </row>
    <row r="56" spans="1:17" ht="13.5" customHeight="1" x14ac:dyDescent="0.2">
      <c r="A56" s="85"/>
      <c r="B56" s="84"/>
      <c r="C56" s="118"/>
      <c r="D56" s="118"/>
      <c r="E56" s="118"/>
      <c r="F56" s="118"/>
      <c r="G56" s="118"/>
      <c r="H56" s="118"/>
      <c r="I56" s="119" t="s">
        <v>1041</v>
      </c>
      <c r="J56" s="118"/>
      <c r="K56" s="118"/>
      <c r="L56" s="118"/>
      <c r="M56" s="118"/>
      <c r="N56" s="118"/>
      <c r="O56" s="118"/>
      <c r="P56" s="118"/>
      <c r="Q56" s="123"/>
    </row>
    <row r="57" spans="1:17" ht="13.5" customHeight="1" x14ac:dyDescent="0.2">
      <c r="A57" s="85"/>
      <c r="B57" s="84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23"/>
    </row>
    <row r="58" spans="1:17" ht="13.5" customHeight="1" x14ac:dyDescent="0.2">
      <c r="A58" s="85"/>
      <c r="B58" s="84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23"/>
    </row>
    <row r="59" spans="1:17" ht="13.5" customHeight="1" x14ac:dyDescent="0.2">
      <c r="A59" s="85"/>
      <c r="B59" s="84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23"/>
    </row>
    <row r="60" spans="1:17" ht="13.5" customHeight="1" x14ac:dyDescent="0.2">
      <c r="A60" s="85"/>
      <c r="B60" s="84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</row>
    <row r="61" spans="1:17" ht="13.5" customHeight="1" x14ac:dyDescent="0.2">
      <c r="A61" s="85"/>
      <c r="B61" s="84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23"/>
    </row>
    <row r="62" spans="1:17" ht="13.5" customHeight="1" x14ac:dyDescent="0.2">
      <c r="A62" s="85"/>
      <c r="B62" s="84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23"/>
    </row>
    <row r="63" spans="1:17" ht="13.5" customHeight="1" x14ac:dyDescent="0.2">
      <c r="A63" s="85"/>
      <c r="B63" s="84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23"/>
    </row>
    <row r="64" spans="1:17" ht="13.5" customHeight="1" x14ac:dyDescent="0.2">
      <c r="A64" s="85"/>
      <c r="B64" s="84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23"/>
    </row>
    <row r="65" spans="1:17" ht="13.5" customHeight="1" x14ac:dyDescent="0.2">
      <c r="A65" s="85"/>
      <c r="B65" s="84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23"/>
    </row>
    <row r="66" spans="1:17" ht="13.5" customHeight="1" x14ac:dyDescent="0.2">
      <c r="A66" s="85"/>
      <c r="B66" s="84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23"/>
    </row>
    <row r="67" spans="1:17" ht="13.5" customHeight="1" x14ac:dyDescent="0.2">
      <c r="A67" s="85"/>
      <c r="B67" s="84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23"/>
    </row>
    <row r="68" spans="1:17" ht="13.5" customHeight="1" x14ac:dyDescent="0.2">
      <c r="A68" s="85"/>
      <c r="B68" s="84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23"/>
    </row>
    <row r="69" spans="1:17" ht="13.5" customHeight="1" x14ac:dyDescent="0.2">
      <c r="A69" s="85"/>
      <c r="B69" s="84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23"/>
    </row>
    <row r="70" spans="1:17" ht="13.5" customHeight="1" x14ac:dyDescent="0.2">
      <c r="A70" s="85"/>
      <c r="B70" s="84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23"/>
    </row>
    <row r="71" spans="1:17" ht="13.5" customHeight="1" x14ac:dyDescent="0.2">
      <c r="A71" s="85"/>
      <c r="B71" s="84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23"/>
    </row>
    <row r="72" spans="1:17" ht="13.5" customHeight="1" x14ac:dyDescent="0.2">
      <c r="A72" s="85"/>
      <c r="B72" s="84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23"/>
    </row>
    <row r="73" spans="1:17" ht="13.5" customHeight="1" x14ac:dyDescent="0.2">
      <c r="A73" s="85"/>
      <c r="B73" s="84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23"/>
    </row>
    <row r="74" spans="1:17" ht="13.5" customHeight="1" x14ac:dyDescent="0.2">
      <c r="A74" s="85"/>
      <c r="B74" s="84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23"/>
    </row>
    <row r="75" spans="1:17" ht="13.5" customHeight="1" x14ac:dyDescent="0.2">
      <c r="A75" s="85"/>
      <c r="B75" s="84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23"/>
    </row>
    <row r="76" spans="1:17" ht="13.5" customHeight="1" x14ac:dyDescent="0.2">
      <c r="A76" s="85"/>
      <c r="B76" s="84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23"/>
    </row>
    <row r="77" spans="1:17" ht="13.5" customHeight="1" x14ac:dyDescent="0.2">
      <c r="A77" s="85"/>
      <c r="B77" s="84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23"/>
    </row>
    <row r="78" spans="1:17" ht="13.5" customHeight="1" x14ac:dyDescent="0.2">
      <c r="A78" s="85"/>
      <c r="B78" s="84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23"/>
    </row>
    <row r="79" spans="1:17" ht="13.5" customHeight="1" x14ac:dyDescent="0.2">
      <c r="A79" s="85"/>
      <c r="B79" s="84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23"/>
    </row>
    <row r="80" spans="1:17" ht="13.5" customHeight="1" x14ac:dyDescent="0.2">
      <c r="A80" s="85"/>
      <c r="B80" s="84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23"/>
    </row>
    <row r="81" spans="1:17" ht="13.5" customHeight="1" x14ac:dyDescent="0.2">
      <c r="A81" s="85"/>
      <c r="B81" s="84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23"/>
    </row>
    <row r="82" spans="1:17" ht="13.5" customHeight="1" x14ac:dyDescent="0.2">
      <c r="A82" s="85"/>
      <c r="B82" s="84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23"/>
    </row>
    <row r="83" spans="1:17" ht="13.5" customHeight="1" x14ac:dyDescent="0.2">
      <c r="A83" s="85"/>
      <c r="B83" s="84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23"/>
    </row>
    <row r="84" spans="1:17" ht="13.5" customHeight="1" x14ac:dyDescent="0.2">
      <c r="A84" s="85"/>
      <c r="B84" s="84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23"/>
    </row>
    <row r="85" spans="1:17" ht="13.5" customHeight="1" x14ac:dyDescent="0.2">
      <c r="A85" s="85"/>
      <c r="B85" s="84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23"/>
    </row>
    <row r="86" spans="1:17" ht="13.5" customHeight="1" x14ac:dyDescent="0.2">
      <c r="A86" s="85"/>
      <c r="B86" s="84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23"/>
    </row>
    <row r="87" spans="1:17" ht="13.5" customHeight="1" x14ac:dyDescent="0.2">
      <c r="A87" s="85"/>
      <c r="B87" s="84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23"/>
    </row>
    <row r="88" spans="1:17" ht="13.5" customHeight="1" x14ac:dyDescent="0.2">
      <c r="A88" s="85"/>
      <c r="B88" s="84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23"/>
    </row>
    <row r="89" spans="1:17" ht="13.5" customHeight="1" x14ac:dyDescent="0.2">
      <c r="A89" s="85"/>
      <c r="B89" s="84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23"/>
    </row>
    <row r="90" spans="1:17" ht="13.5" customHeight="1" x14ac:dyDescent="0.2">
      <c r="A90" s="85"/>
      <c r="B90" s="84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23"/>
    </row>
    <row r="91" spans="1:17" ht="13.5" customHeight="1" x14ac:dyDescent="0.2">
      <c r="A91" s="85"/>
      <c r="B91" s="84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23"/>
    </row>
    <row r="92" spans="1:17" ht="13.5" customHeight="1" x14ac:dyDescent="0.2">
      <c r="A92" s="85"/>
      <c r="B92" s="84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23"/>
    </row>
    <row r="93" spans="1:17" ht="13.5" customHeight="1" x14ac:dyDescent="0.2">
      <c r="A93" s="85"/>
      <c r="B93" s="84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23"/>
    </row>
    <row r="94" spans="1:17" ht="13.5" customHeight="1" x14ac:dyDescent="0.2">
      <c r="A94" s="85"/>
      <c r="B94" s="84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23"/>
    </row>
    <row r="95" spans="1:17" ht="13.5" customHeight="1" x14ac:dyDescent="0.2">
      <c r="A95" s="85"/>
      <c r="B95" s="84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23"/>
    </row>
    <row r="96" spans="1:17" ht="13.5" customHeight="1" x14ac:dyDescent="0.2">
      <c r="A96" s="85"/>
      <c r="B96" s="84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23"/>
    </row>
    <row r="97" spans="1:17" ht="13.5" customHeight="1" x14ac:dyDescent="0.2">
      <c r="A97" s="85"/>
      <c r="B97" s="84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23"/>
    </row>
    <row r="98" spans="1:17" ht="13.5" customHeight="1" x14ac:dyDescent="0.2">
      <c r="A98" s="85"/>
      <c r="B98" s="84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23"/>
    </row>
  </sheetData>
  <mergeCells count="12">
    <mergeCell ref="Q3:Q5"/>
    <mergeCell ref="A1:P1"/>
    <mergeCell ref="A3:A5"/>
    <mergeCell ref="B3:B5"/>
    <mergeCell ref="E3:P3"/>
    <mergeCell ref="E4:F4"/>
    <mergeCell ref="C3:D4"/>
    <mergeCell ref="O4:P4"/>
    <mergeCell ref="G4:H4"/>
    <mergeCell ref="I4:J4"/>
    <mergeCell ref="K4:L4"/>
    <mergeCell ref="M4:N4"/>
  </mergeCells>
  <pageMargins left="1.2598425196850394" right="0.19685039370078741" top="0.23622047244094491" bottom="0" header="0" footer="0"/>
  <pageSetup scale="6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Q98"/>
  <sheetViews>
    <sheetView view="pageBreakPreview" zoomScaleNormal="100" zoomScaleSheetLayoutView="100" workbookViewId="0">
      <pane xSplit="2" ySplit="5" topLeftCell="C38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ColWidth="14.28515625" defaultRowHeight="15" customHeight="1" x14ac:dyDescent="0.2"/>
  <cols>
    <col min="1" max="1" width="4.42578125" customWidth="1"/>
    <col min="2" max="2" width="21.85546875" customWidth="1"/>
    <col min="3" max="3" width="8" customWidth="1"/>
    <col min="4" max="4" width="10.140625" customWidth="1"/>
    <col min="5" max="5" width="8" customWidth="1"/>
    <col min="6" max="7" width="8.140625" customWidth="1"/>
    <col min="8" max="8" width="8.85546875" customWidth="1"/>
    <col min="9" max="9" width="9" customWidth="1"/>
    <col min="10" max="10" width="8" customWidth="1"/>
    <col min="11" max="11" width="9" customWidth="1"/>
    <col min="12" max="13" width="8.140625" customWidth="1"/>
    <col min="14" max="16" width="8.5703125" customWidth="1"/>
    <col min="17" max="17" width="10.85546875" customWidth="1"/>
  </cols>
  <sheetData>
    <row r="1" spans="1:17" ht="13.5" customHeight="1" x14ac:dyDescent="0.2">
      <c r="A1" s="487" t="s">
        <v>1059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  <c r="Q1" s="456"/>
    </row>
    <row r="2" spans="1:17" ht="13.5" customHeight="1" x14ac:dyDescent="0.2">
      <c r="A2" s="2"/>
      <c r="B2" s="10" t="s">
        <v>73</v>
      </c>
      <c r="C2" s="425"/>
      <c r="D2" s="425"/>
      <c r="E2" s="8"/>
      <c r="F2" s="8"/>
      <c r="G2" s="429"/>
      <c r="H2" s="8"/>
      <c r="I2" s="8"/>
      <c r="J2" s="8"/>
      <c r="K2" s="8"/>
      <c r="L2" s="429"/>
      <c r="M2" s="8"/>
      <c r="N2" s="538" t="s">
        <v>131</v>
      </c>
      <c r="O2" s="465"/>
      <c r="P2" s="465"/>
      <c r="Q2" s="429"/>
    </row>
    <row r="3" spans="1:17" ht="12" customHeight="1" x14ac:dyDescent="0.2">
      <c r="A3" s="513" t="s">
        <v>0</v>
      </c>
      <c r="B3" s="513" t="s">
        <v>76</v>
      </c>
      <c r="C3" s="494" t="s">
        <v>132</v>
      </c>
      <c r="D3" s="537"/>
      <c r="E3" s="537"/>
      <c r="F3" s="536"/>
      <c r="G3" s="533" t="s">
        <v>118</v>
      </c>
      <c r="H3" s="494" t="s">
        <v>133</v>
      </c>
      <c r="I3" s="537"/>
      <c r="J3" s="537"/>
      <c r="K3" s="536"/>
      <c r="L3" s="533" t="s">
        <v>118</v>
      </c>
      <c r="M3" s="494" t="s">
        <v>134</v>
      </c>
      <c r="N3" s="537"/>
      <c r="O3" s="537"/>
      <c r="P3" s="536"/>
      <c r="Q3" s="533" t="s">
        <v>118</v>
      </c>
    </row>
    <row r="4" spans="1:17" ht="17.25" customHeight="1" x14ac:dyDescent="0.2">
      <c r="A4" s="534"/>
      <c r="B4" s="534"/>
      <c r="C4" s="494" t="s">
        <v>120</v>
      </c>
      <c r="D4" s="536"/>
      <c r="E4" s="494" t="s">
        <v>121</v>
      </c>
      <c r="F4" s="536"/>
      <c r="G4" s="534"/>
      <c r="H4" s="494" t="s">
        <v>120</v>
      </c>
      <c r="I4" s="536"/>
      <c r="J4" s="494" t="s">
        <v>121</v>
      </c>
      <c r="K4" s="536"/>
      <c r="L4" s="534"/>
      <c r="M4" s="494" t="s">
        <v>120</v>
      </c>
      <c r="N4" s="536"/>
      <c r="O4" s="494" t="s">
        <v>121</v>
      </c>
      <c r="P4" s="536"/>
      <c r="Q4" s="534"/>
    </row>
    <row r="5" spans="1:17" ht="21.75" customHeight="1" x14ac:dyDescent="0.2">
      <c r="A5" s="535"/>
      <c r="B5" s="535"/>
      <c r="C5" s="422" t="s">
        <v>122</v>
      </c>
      <c r="D5" s="422" t="s">
        <v>123</v>
      </c>
      <c r="E5" s="422" t="s">
        <v>122</v>
      </c>
      <c r="F5" s="422" t="s">
        <v>123</v>
      </c>
      <c r="G5" s="535"/>
      <c r="H5" s="422" t="s">
        <v>122</v>
      </c>
      <c r="I5" s="422" t="s">
        <v>123</v>
      </c>
      <c r="J5" s="422" t="s">
        <v>122</v>
      </c>
      <c r="K5" s="422" t="s">
        <v>123</v>
      </c>
      <c r="L5" s="535"/>
      <c r="M5" s="422" t="s">
        <v>122</v>
      </c>
      <c r="N5" s="422" t="s">
        <v>123</v>
      </c>
      <c r="O5" s="422" t="s">
        <v>122</v>
      </c>
      <c r="P5" s="422" t="s">
        <v>123</v>
      </c>
      <c r="Q5" s="535"/>
    </row>
    <row r="6" spans="1:17" ht="12.75" customHeight="1" x14ac:dyDescent="0.2">
      <c r="A6" s="427">
        <v>1</v>
      </c>
      <c r="B6" s="20" t="s">
        <v>6</v>
      </c>
      <c r="C6" s="430">
        <v>4</v>
      </c>
      <c r="D6" s="430">
        <v>770</v>
      </c>
      <c r="E6" s="430">
        <v>0</v>
      </c>
      <c r="F6" s="430">
        <v>0</v>
      </c>
      <c r="G6" s="431">
        <v>0</v>
      </c>
      <c r="H6" s="432">
        <v>2099</v>
      </c>
      <c r="I6" s="433">
        <v>4662</v>
      </c>
      <c r="J6" s="432">
        <v>523</v>
      </c>
      <c r="K6" s="434">
        <v>1048.0099999999998</v>
      </c>
      <c r="L6" s="431">
        <f t="shared" ref="L6:L55" si="0">K6*100/I6</f>
        <v>22.479836979836975</v>
      </c>
      <c r="M6" s="432">
        <v>443</v>
      </c>
      <c r="N6" s="433">
        <v>1782</v>
      </c>
      <c r="O6" s="430">
        <v>700</v>
      </c>
      <c r="P6" s="430">
        <v>6346.81</v>
      </c>
      <c r="Q6" s="431">
        <f t="shared" ref="Q6:Q55" si="1">P6*100/N6</f>
        <v>356.162177328844</v>
      </c>
    </row>
    <row r="7" spans="1:17" ht="12.75" customHeight="1" x14ac:dyDescent="0.2">
      <c r="A7" s="427">
        <v>2</v>
      </c>
      <c r="B7" s="20" t="s">
        <v>7</v>
      </c>
      <c r="C7" s="430">
        <v>4</v>
      </c>
      <c r="D7" s="430">
        <v>770</v>
      </c>
      <c r="E7" s="430">
        <v>0</v>
      </c>
      <c r="F7" s="430">
        <v>0</v>
      </c>
      <c r="G7" s="431">
        <f>F7*100/D7</f>
        <v>0</v>
      </c>
      <c r="H7" s="432">
        <v>3550</v>
      </c>
      <c r="I7" s="433">
        <v>4618</v>
      </c>
      <c r="J7" s="432">
        <v>920</v>
      </c>
      <c r="K7" s="434">
        <v>1076.3899999999996</v>
      </c>
      <c r="L7" s="431">
        <f t="shared" si="0"/>
        <v>23.308575140753568</v>
      </c>
      <c r="M7" s="432">
        <v>3035</v>
      </c>
      <c r="N7" s="433">
        <v>53132</v>
      </c>
      <c r="O7" s="430">
        <v>897</v>
      </c>
      <c r="P7" s="430">
        <v>8063.7199999999993</v>
      </c>
      <c r="Q7" s="431">
        <f t="shared" si="1"/>
        <v>15.176767296544453</v>
      </c>
    </row>
    <row r="8" spans="1:17" ht="12.75" customHeight="1" x14ac:dyDescent="0.2">
      <c r="A8" s="427">
        <v>3</v>
      </c>
      <c r="B8" s="20" t="s">
        <v>8</v>
      </c>
      <c r="C8" s="430">
        <v>0</v>
      </c>
      <c r="D8" s="430">
        <v>0</v>
      </c>
      <c r="E8" s="430">
        <v>1</v>
      </c>
      <c r="F8" s="430">
        <v>0.3</v>
      </c>
      <c r="G8" s="431">
        <v>0</v>
      </c>
      <c r="H8" s="432">
        <v>3149</v>
      </c>
      <c r="I8" s="433">
        <v>1943</v>
      </c>
      <c r="J8" s="432">
        <v>259</v>
      </c>
      <c r="K8" s="434">
        <v>358.5200000000001</v>
      </c>
      <c r="L8" s="431">
        <f t="shared" si="0"/>
        <v>18.451878538342772</v>
      </c>
      <c r="M8" s="432">
        <v>27527</v>
      </c>
      <c r="N8" s="433">
        <v>23429</v>
      </c>
      <c r="O8" s="430">
        <v>504</v>
      </c>
      <c r="P8" s="430">
        <v>4113.05</v>
      </c>
      <c r="Q8" s="431">
        <f t="shared" si="1"/>
        <v>17.555380084510649</v>
      </c>
    </row>
    <row r="9" spans="1:17" ht="12.75" customHeight="1" x14ac:dyDescent="0.2">
      <c r="A9" s="427">
        <v>4</v>
      </c>
      <c r="B9" s="20" t="s">
        <v>9</v>
      </c>
      <c r="C9" s="430">
        <v>0</v>
      </c>
      <c r="D9" s="430">
        <v>0</v>
      </c>
      <c r="E9" s="430">
        <v>0</v>
      </c>
      <c r="F9" s="430">
        <v>0</v>
      </c>
      <c r="G9" s="431">
        <v>0</v>
      </c>
      <c r="H9" s="432">
        <v>3128</v>
      </c>
      <c r="I9" s="433">
        <v>5155</v>
      </c>
      <c r="J9" s="432">
        <v>715</v>
      </c>
      <c r="K9" s="434">
        <v>1477.3499999999995</v>
      </c>
      <c r="L9" s="431">
        <f t="shared" si="0"/>
        <v>28.658583899127049</v>
      </c>
      <c r="M9" s="432">
        <v>2097</v>
      </c>
      <c r="N9" s="433">
        <v>23694</v>
      </c>
      <c r="O9" s="430">
        <v>628</v>
      </c>
      <c r="P9" s="430">
        <v>3887.35</v>
      </c>
      <c r="Q9" s="431">
        <f t="shared" si="1"/>
        <v>16.406474212880898</v>
      </c>
    </row>
    <row r="10" spans="1:17" ht="12.75" customHeight="1" x14ac:dyDescent="0.2">
      <c r="A10" s="427">
        <v>5</v>
      </c>
      <c r="B10" s="20" t="s">
        <v>10</v>
      </c>
      <c r="C10" s="430">
        <v>0</v>
      </c>
      <c r="D10" s="430">
        <v>0</v>
      </c>
      <c r="E10" s="430">
        <v>0</v>
      </c>
      <c r="F10" s="430">
        <v>0</v>
      </c>
      <c r="G10" s="431">
        <v>0</v>
      </c>
      <c r="H10" s="432">
        <v>2400</v>
      </c>
      <c r="I10" s="433">
        <v>5432</v>
      </c>
      <c r="J10" s="432">
        <v>588</v>
      </c>
      <c r="K10" s="434">
        <v>1454.1899999999998</v>
      </c>
      <c r="L10" s="431">
        <f t="shared" si="0"/>
        <v>26.770802650957286</v>
      </c>
      <c r="M10" s="432">
        <v>4275</v>
      </c>
      <c r="N10" s="433">
        <v>52310</v>
      </c>
      <c r="O10" s="430">
        <v>1563</v>
      </c>
      <c r="P10" s="430">
        <v>8322.6500000000033</v>
      </c>
      <c r="Q10" s="431">
        <f t="shared" si="1"/>
        <v>15.910246606767355</v>
      </c>
    </row>
    <row r="11" spans="1:17" ht="12.75" customHeight="1" x14ac:dyDescent="0.2">
      <c r="A11" s="427">
        <v>6</v>
      </c>
      <c r="B11" s="20" t="s">
        <v>11</v>
      </c>
      <c r="C11" s="430">
        <v>13</v>
      </c>
      <c r="D11" s="430">
        <v>108</v>
      </c>
      <c r="E11" s="430">
        <v>0</v>
      </c>
      <c r="F11" s="430">
        <v>0</v>
      </c>
      <c r="G11" s="431">
        <v>0</v>
      </c>
      <c r="H11" s="432">
        <v>339</v>
      </c>
      <c r="I11" s="433">
        <v>549</v>
      </c>
      <c r="J11" s="432">
        <v>49</v>
      </c>
      <c r="K11" s="434">
        <v>58.239999999999995</v>
      </c>
      <c r="L11" s="431">
        <f t="shared" si="0"/>
        <v>10.608378870673951</v>
      </c>
      <c r="M11" s="432">
        <v>1749</v>
      </c>
      <c r="N11" s="433">
        <v>25848</v>
      </c>
      <c r="O11" s="430">
        <v>190</v>
      </c>
      <c r="P11" s="430">
        <v>2029.79</v>
      </c>
      <c r="Q11" s="431">
        <f t="shared" si="1"/>
        <v>7.8527932528628908</v>
      </c>
    </row>
    <row r="12" spans="1:17" ht="12.75" customHeight="1" x14ac:dyDescent="0.2">
      <c r="A12" s="427">
        <v>7</v>
      </c>
      <c r="B12" s="20" t="s">
        <v>12</v>
      </c>
      <c r="C12" s="430">
        <v>0</v>
      </c>
      <c r="D12" s="430">
        <v>0</v>
      </c>
      <c r="E12" s="430">
        <v>6</v>
      </c>
      <c r="F12" s="430">
        <v>100</v>
      </c>
      <c r="G12" s="431">
        <v>0</v>
      </c>
      <c r="H12" s="432">
        <v>130</v>
      </c>
      <c r="I12" s="433">
        <v>220</v>
      </c>
      <c r="J12" s="432">
        <v>31</v>
      </c>
      <c r="K12" s="434">
        <v>55.889999999999993</v>
      </c>
      <c r="L12" s="431">
        <f t="shared" si="0"/>
        <v>25.404545454545449</v>
      </c>
      <c r="M12" s="432">
        <v>724</v>
      </c>
      <c r="N12" s="433">
        <v>8872</v>
      </c>
      <c r="O12" s="430">
        <v>111</v>
      </c>
      <c r="P12" s="430">
        <v>994.45999999999981</v>
      </c>
      <c r="Q12" s="431">
        <f t="shared" si="1"/>
        <v>11.208972046889087</v>
      </c>
    </row>
    <row r="13" spans="1:17" ht="12.75" customHeight="1" x14ac:dyDescent="0.2">
      <c r="A13" s="427">
        <v>8</v>
      </c>
      <c r="B13" s="20" t="s">
        <v>967</v>
      </c>
      <c r="C13" s="430">
        <v>0</v>
      </c>
      <c r="D13" s="430">
        <v>0</v>
      </c>
      <c r="E13" s="430">
        <v>0</v>
      </c>
      <c r="F13" s="430">
        <v>0</v>
      </c>
      <c r="G13" s="431">
        <v>0</v>
      </c>
      <c r="H13" s="432">
        <v>177</v>
      </c>
      <c r="I13" s="433">
        <v>629</v>
      </c>
      <c r="J13" s="432">
        <v>33</v>
      </c>
      <c r="K13" s="434">
        <v>121.20000000000002</v>
      </c>
      <c r="L13" s="431">
        <f t="shared" si="0"/>
        <v>19.268680445151038</v>
      </c>
      <c r="M13" s="432">
        <v>957</v>
      </c>
      <c r="N13" s="433">
        <v>10622</v>
      </c>
      <c r="O13" s="430">
        <v>281</v>
      </c>
      <c r="P13" s="430">
        <v>2259.8499999999995</v>
      </c>
      <c r="Q13" s="431">
        <f t="shared" si="1"/>
        <v>21.275183581246463</v>
      </c>
    </row>
    <row r="14" spans="1:17" ht="12.75" customHeight="1" x14ac:dyDescent="0.2">
      <c r="A14" s="427">
        <v>9</v>
      </c>
      <c r="B14" s="20" t="s">
        <v>13</v>
      </c>
      <c r="C14" s="430">
        <v>0</v>
      </c>
      <c r="D14" s="430">
        <v>0</v>
      </c>
      <c r="E14" s="430">
        <v>0</v>
      </c>
      <c r="F14" s="430">
        <v>0</v>
      </c>
      <c r="G14" s="431" t="e">
        <f>F14*100/D14</f>
        <v>#DIV/0!</v>
      </c>
      <c r="H14" s="432">
        <v>2873</v>
      </c>
      <c r="I14" s="433">
        <v>4903</v>
      </c>
      <c r="J14" s="432">
        <v>646</v>
      </c>
      <c r="K14" s="434">
        <v>963.05</v>
      </c>
      <c r="L14" s="431">
        <f t="shared" si="0"/>
        <v>19.642055884152558</v>
      </c>
      <c r="M14" s="432">
        <v>3152</v>
      </c>
      <c r="N14" s="433">
        <v>50535</v>
      </c>
      <c r="O14" s="430">
        <v>756</v>
      </c>
      <c r="P14" s="430">
        <v>7338.6599999999989</v>
      </c>
      <c r="Q14" s="431">
        <f t="shared" si="1"/>
        <v>14.521935292371621</v>
      </c>
    </row>
    <row r="15" spans="1:17" ht="12.75" customHeight="1" x14ac:dyDescent="0.2">
      <c r="A15" s="427">
        <v>10</v>
      </c>
      <c r="B15" s="20" t="s">
        <v>14</v>
      </c>
      <c r="C15" s="430">
        <v>16</v>
      </c>
      <c r="D15" s="430">
        <v>3274</v>
      </c>
      <c r="E15" s="430">
        <v>1</v>
      </c>
      <c r="F15" s="430">
        <v>0.06</v>
      </c>
      <c r="G15" s="431">
        <f>F15*100/D15</f>
        <v>1.8326206475259622E-3</v>
      </c>
      <c r="H15" s="432">
        <v>17274</v>
      </c>
      <c r="I15" s="433">
        <v>32409</v>
      </c>
      <c r="J15" s="432">
        <v>3867</v>
      </c>
      <c r="K15" s="434">
        <v>6545.7199999999984</v>
      </c>
      <c r="L15" s="431">
        <f t="shared" si="0"/>
        <v>20.197229164738186</v>
      </c>
      <c r="M15" s="432">
        <v>21917</v>
      </c>
      <c r="N15" s="433">
        <v>213683</v>
      </c>
      <c r="O15" s="430">
        <v>7300</v>
      </c>
      <c r="P15" s="430">
        <v>39766.859999999993</v>
      </c>
      <c r="Q15" s="431">
        <f t="shared" si="1"/>
        <v>18.610212323862918</v>
      </c>
    </row>
    <row r="16" spans="1:17" ht="12.75" customHeight="1" x14ac:dyDescent="0.2">
      <c r="A16" s="427">
        <v>11</v>
      </c>
      <c r="B16" s="20" t="s">
        <v>15</v>
      </c>
      <c r="C16" s="430">
        <v>0</v>
      </c>
      <c r="D16" s="430">
        <v>0</v>
      </c>
      <c r="E16" s="430">
        <v>0</v>
      </c>
      <c r="F16" s="430">
        <v>0</v>
      </c>
      <c r="G16" s="431">
        <v>0</v>
      </c>
      <c r="H16" s="432">
        <v>621</v>
      </c>
      <c r="I16" s="433">
        <v>708</v>
      </c>
      <c r="J16" s="432">
        <v>178</v>
      </c>
      <c r="K16" s="434">
        <v>261.40999999999997</v>
      </c>
      <c r="L16" s="431">
        <f t="shared" si="0"/>
        <v>36.922316384180789</v>
      </c>
      <c r="M16" s="432">
        <v>2070</v>
      </c>
      <c r="N16" s="433">
        <v>22104</v>
      </c>
      <c r="O16" s="430">
        <v>478</v>
      </c>
      <c r="P16" s="430">
        <v>4852.6200000000017</v>
      </c>
      <c r="Q16" s="431">
        <f t="shared" si="1"/>
        <v>21.953583061889258</v>
      </c>
    </row>
    <row r="17" spans="1:17" ht="12.75" customHeight="1" x14ac:dyDescent="0.2">
      <c r="A17" s="427">
        <v>12</v>
      </c>
      <c r="B17" s="20" t="s">
        <v>16</v>
      </c>
      <c r="C17" s="430">
        <v>0</v>
      </c>
      <c r="D17" s="430">
        <v>0</v>
      </c>
      <c r="E17" s="430">
        <v>0</v>
      </c>
      <c r="F17" s="430">
        <v>0</v>
      </c>
      <c r="G17" s="431">
        <v>0</v>
      </c>
      <c r="H17" s="432">
        <v>2488</v>
      </c>
      <c r="I17" s="433">
        <v>4006</v>
      </c>
      <c r="J17" s="432">
        <v>459</v>
      </c>
      <c r="K17" s="434">
        <v>603.70000000000016</v>
      </c>
      <c r="L17" s="431">
        <f t="shared" si="0"/>
        <v>15.069895157264108</v>
      </c>
      <c r="M17" s="432">
        <v>2769</v>
      </c>
      <c r="N17" s="433">
        <v>23920</v>
      </c>
      <c r="O17" s="430">
        <v>414</v>
      </c>
      <c r="P17" s="430">
        <v>3175.7599999999993</v>
      </c>
      <c r="Q17" s="431">
        <f t="shared" si="1"/>
        <v>13.276588628762539</v>
      </c>
    </row>
    <row r="18" spans="1:17" s="379" customFormat="1" ht="12.75" customHeight="1" x14ac:dyDescent="0.2">
      <c r="A18" s="422"/>
      <c r="B18" s="22" t="s">
        <v>17</v>
      </c>
      <c r="C18" s="435">
        <v>37</v>
      </c>
      <c r="D18" s="435">
        <v>4922</v>
      </c>
      <c r="E18" s="435">
        <f>SUM(E6:E17)</f>
        <v>8</v>
      </c>
      <c r="F18" s="435">
        <f>SUM(F6:F17)</f>
        <v>100.36</v>
      </c>
      <c r="G18" s="436">
        <f>F18*100/D18</f>
        <v>2.0390085331166192</v>
      </c>
      <c r="H18" s="437">
        <v>38228</v>
      </c>
      <c r="I18" s="438">
        <v>65234</v>
      </c>
      <c r="J18" s="437">
        <f>SUM(J6:J17)</f>
        <v>8268</v>
      </c>
      <c r="K18" s="437">
        <f>SUM(K6:K17)</f>
        <v>14023.669999999998</v>
      </c>
      <c r="L18" s="436">
        <f t="shared" si="0"/>
        <v>21.497485973572061</v>
      </c>
      <c r="M18" s="437">
        <v>70715</v>
      </c>
      <c r="N18" s="438">
        <v>509931</v>
      </c>
      <c r="O18" s="435">
        <f>SUM(O6:O17)</f>
        <v>13822</v>
      </c>
      <c r="P18" s="435">
        <f>SUM(P6:P17)</f>
        <v>91151.579999999973</v>
      </c>
      <c r="Q18" s="436">
        <f t="shared" si="1"/>
        <v>17.87527724339175</v>
      </c>
    </row>
    <row r="19" spans="1:17" ht="12.75" customHeight="1" x14ac:dyDescent="0.2">
      <c r="A19" s="427">
        <v>13</v>
      </c>
      <c r="B19" s="439" t="s">
        <v>18</v>
      </c>
      <c r="C19" s="430">
        <v>2</v>
      </c>
      <c r="D19" s="430">
        <v>1429</v>
      </c>
      <c r="E19" s="430">
        <v>0</v>
      </c>
      <c r="F19" s="430">
        <v>0</v>
      </c>
      <c r="G19" s="431">
        <f>F19*100/D19</f>
        <v>0</v>
      </c>
      <c r="H19" s="432">
        <v>320</v>
      </c>
      <c r="I19" s="433">
        <v>1509</v>
      </c>
      <c r="J19" s="432">
        <v>65</v>
      </c>
      <c r="K19" s="434">
        <v>375.37999999999988</v>
      </c>
      <c r="L19" s="431">
        <f t="shared" si="0"/>
        <v>24.876076872100718</v>
      </c>
      <c r="M19" s="432">
        <v>450</v>
      </c>
      <c r="N19" s="433">
        <v>5382</v>
      </c>
      <c r="O19" s="430">
        <v>158</v>
      </c>
      <c r="P19" s="430">
        <v>1653.62</v>
      </c>
      <c r="Q19" s="431">
        <f t="shared" si="1"/>
        <v>30.72500929022668</v>
      </c>
    </row>
    <row r="20" spans="1:17" ht="12.75" customHeight="1" x14ac:dyDescent="0.2">
      <c r="A20" s="427">
        <v>14</v>
      </c>
      <c r="B20" s="439" t="s">
        <v>19</v>
      </c>
      <c r="C20" s="430">
        <v>1114</v>
      </c>
      <c r="D20" s="430">
        <v>8169</v>
      </c>
      <c r="E20" s="430">
        <v>0</v>
      </c>
      <c r="F20" s="430">
        <v>0</v>
      </c>
      <c r="G20" s="431">
        <v>0</v>
      </c>
      <c r="H20" s="432">
        <v>14</v>
      </c>
      <c r="I20" s="433">
        <v>20</v>
      </c>
      <c r="J20" s="432">
        <v>0</v>
      </c>
      <c r="K20" s="434">
        <v>0</v>
      </c>
      <c r="L20" s="431">
        <f t="shared" si="0"/>
        <v>0</v>
      </c>
      <c r="M20" s="432">
        <v>3596</v>
      </c>
      <c r="N20" s="433">
        <v>32248</v>
      </c>
      <c r="O20" s="430">
        <v>325</v>
      </c>
      <c r="P20" s="430">
        <v>967.50999999999988</v>
      </c>
      <c r="Q20" s="431">
        <f t="shared" si="1"/>
        <v>3.0002170677251296</v>
      </c>
    </row>
    <row r="21" spans="1:17" ht="12.75" customHeight="1" x14ac:dyDescent="0.2">
      <c r="A21" s="427">
        <v>15</v>
      </c>
      <c r="B21" s="439" t="s">
        <v>20</v>
      </c>
      <c r="C21" s="430">
        <v>0</v>
      </c>
      <c r="D21" s="430">
        <v>0</v>
      </c>
      <c r="E21" s="430">
        <v>0</v>
      </c>
      <c r="F21" s="430">
        <v>0</v>
      </c>
      <c r="G21" s="431">
        <v>0</v>
      </c>
      <c r="H21" s="432">
        <v>0</v>
      </c>
      <c r="I21" s="433">
        <v>0</v>
      </c>
      <c r="J21" s="432">
        <v>0</v>
      </c>
      <c r="K21" s="432">
        <v>0</v>
      </c>
      <c r="L21" s="431">
        <v>0</v>
      </c>
      <c r="M21" s="432">
        <v>0</v>
      </c>
      <c r="N21" s="433">
        <v>0</v>
      </c>
      <c r="O21" s="430">
        <v>0</v>
      </c>
      <c r="P21" s="430">
        <v>0</v>
      </c>
      <c r="Q21" s="431">
        <v>0</v>
      </c>
    </row>
    <row r="22" spans="1:17" ht="12.75" customHeight="1" x14ac:dyDescent="0.2">
      <c r="A22" s="427">
        <v>16</v>
      </c>
      <c r="B22" s="439" t="s">
        <v>21</v>
      </c>
      <c r="C22" s="430">
        <v>0</v>
      </c>
      <c r="D22" s="430">
        <v>0</v>
      </c>
      <c r="E22" s="430">
        <v>0</v>
      </c>
      <c r="F22" s="430">
        <v>0</v>
      </c>
      <c r="G22" s="431">
        <v>0</v>
      </c>
      <c r="H22" s="432">
        <v>4</v>
      </c>
      <c r="I22" s="433">
        <v>5</v>
      </c>
      <c r="J22" s="432">
        <v>0</v>
      </c>
      <c r="K22" s="432">
        <v>0</v>
      </c>
      <c r="L22" s="431">
        <f t="shared" si="0"/>
        <v>0</v>
      </c>
      <c r="M22" s="432">
        <v>7</v>
      </c>
      <c r="N22" s="433">
        <v>34</v>
      </c>
      <c r="O22" s="430">
        <v>0</v>
      </c>
      <c r="P22" s="430">
        <v>0</v>
      </c>
      <c r="Q22" s="431">
        <f t="shared" si="1"/>
        <v>0</v>
      </c>
    </row>
    <row r="23" spans="1:17" ht="12.75" customHeight="1" x14ac:dyDescent="0.2">
      <c r="A23" s="427">
        <v>17</v>
      </c>
      <c r="B23" s="439" t="s">
        <v>22</v>
      </c>
      <c r="C23" s="430">
        <v>0</v>
      </c>
      <c r="D23" s="430">
        <v>0</v>
      </c>
      <c r="E23" s="430">
        <v>0</v>
      </c>
      <c r="F23" s="430">
        <v>0</v>
      </c>
      <c r="G23" s="431">
        <v>0</v>
      </c>
      <c r="H23" s="432">
        <v>21</v>
      </c>
      <c r="I23" s="433">
        <v>41</v>
      </c>
      <c r="J23" s="432">
        <v>0</v>
      </c>
      <c r="K23" s="434">
        <v>0</v>
      </c>
      <c r="L23" s="431">
        <f t="shared" si="0"/>
        <v>0</v>
      </c>
      <c r="M23" s="432">
        <v>32514</v>
      </c>
      <c r="N23" s="433">
        <v>50709</v>
      </c>
      <c r="O23" s="430">
        <v>47</v>
      </c>
      <c r="P23" s="430">
        <v>650.1099999999999</v>
      </c>
      <c r="Q23" s="431">
        <f t="shared" si="1"/>
        <v>1.2820406633930859</v>
      </c>
    </row>
    <row r="24" spans="1:17" ht="12.75" customHeight="1" x14ac:dyDescent="0.2">
      <c r="A24" s="427">
        <v>18</v>
      </c>
      <c r="B24" s="439" t="s">
        <v>23</v>
      </c>
      <c r="C24" s="430">
        <v>0</v>
      </c>
      <c r="D24" s="430">
        <v>0</v>
      </c>
      <c r="E24" s="430">
        <v>0</v>
      </c>
      <c r="F24" s="430">
        <v>0</v>
      </c>
      <c r="G24" s="431">
        <v>0</v>
      </c>
      <c r="H24" s="432">
        <v>0</v>
      </c>
      <c r="I24" s="433">
        <v>0</v>
      </c>
      <c r="J24" s="432">
        <v>0</v>
      </c>
      <c r="K24" s="434">
        <v>0</v>
      </c>
      <c r="L24" s="431">
        <v>0</v>
      </c>
      <c r="M24" s="432">
        <v>0</v>
      </c>
      <c r="N24" s="433">
        <v>0</v>
      </c>
      <c r="O24" s="430">
        <v>2</v>
      </c>
      <c r="P24" s="430">
        <v>4.5</v>
      </c>
      <c r="Q24" s="431" t="e">
        <f t="shared" si="1"/>
        <v>#DIV/0!</v>
      </c>
    </row>
    <row r="25" spans="1:17" ht="12.75" customHeight="1" x14ac:dyDescent="0.2">
      <c r="A25" s="427">
        <v>19</v>
      </c>
      <c r="B25" s="439" t="s">
        <v>24</v>
      </c>
      <c r="C25" s="430">
        <v>0</v>
      </c>
      <c r="D25" s="430">
        <v>0</v>
      </c>
      <c r="E25" s="430">
        <v>0</v>
      </c>
      <c r="F25" s="430">
        <v>0</v>
      </c>
      <c r="G25" s="431">
        <v>0</v>
      </c>
      <c r="H25" s="432">
        <v>8</v>
      </c>
      <c r="I25" s="433">
        <v>8</v>
      </c>
      <c r="J25" s="432">
        <v>1</v>
      </c>
      <c r="K25" s="434">
        <v>0.32</v>
      </c>
      <c r="L25" s="431">
        <f t="shared" si="0"/>
        <v>4</v>
      </c>
      <c r="M25" s="432">
        <v>25</v>
      </c>
      <c r="N25" s="433">
        <v>333</v>
      </c>
      <c r="O25" s="430">
        <v>2</v>
      </c>
      <c r="P25" s="430">
        <v>8</v>
      </c>
      <c r="Q25" s="431">
        <f t="shared" si="1"/>
        <v>2.4024024024024024</v>
      </c>
    </row>
    <row r="26" spans="1:17" ht="12.75" customHeight="1" x14ac:dyDescent="0.2">
      <c r="A26" s="427">
        <v>20</v>
      </c>
      <c r="B26" s="439" t="s">
        <v>25</v>
      </c>
      <c r="C26" s="430">
        <v>8</v>
      </c>
      <c r="D26" s="430">
        <v>832</v>
      </c>
      <c r="E26" s="430">
        <v>0</v>
      </c>
      <c r="F26" s="430">
        <v>0</v>
      </c>
      <c r="G26" s="431">
        <v>0</v>
      </c>
      <c r="H26" s="432">
        <v>423</v>
      </c>
      <c r="I26" s="433">
        <v>559</v>
      </c>
      <c r="J26" s="432">
        <v>27</v>
      </c>
      <c r="K26" s="434">
        <v>27.89</v>
      </c>
      <c r="L26" s="431">
        <f t="shared" si="0"/>
        <v>4.989266547406082</v>
      </c>
      <c r="M26" s="432">
        <v>7933</v>
      </c>
      <c r="N26" s="433">
        <v>77320</v>
      </c>
      <c r="O26" s="430">
        <v>1272</v>
      </c>
      <c r="P26" s="430">
        <v>13060.590000000004</v>
      </c>
      <c r="Q26" s="431">
        <f t="shared" si="1"/>
        <v>16.891606311433012</v>
      </c>
    </row>
    <row r="27" spans="1:17" ht="12.75" customHeight="1" x14ac:dyDescent="0.2">
      <c r="A27" s="427">
        <v>21</v>
      </c>
      <c r="B27" s="439" t="s">
        <v>26</v>
      </c>
      <c r="C27" s="430">
        <v>2</v>
      </c>
      <c r="D27" s="430">
        <v>420</v>
      </c>
      <c r="E27" s="430">
        <v>0</v>
      </c>
      <c r="F27" s="430">
        <v>0</v>
      </c>
      <c r="G27" s="431">
        <v>0</v>
      </c>
      <c r="H27" s="432">
        <v>171</v>
      </c>
      <c r="I27" s="433">
        <v>1542</v>
      </c>
      <c r="J27" s="432">
        <v>17</v>
      </c>
      <c r="K27" s="434">
        <v>223.02</v>
      </c>
      <c r="L27" s="431">
        <f t="shared" si="0"/>
        <v>14.463035019455253</v>
      </c>
      <c r="M27" s="432">
        <v>1029</v>
      </c>
      <c r="N27" s="433">
        <v>18829</v>
      </c>
      <c r="O27" s="430">
        <v>147</v>
      </c>
      <c r="P27" s="430">
        <v>2466.4299999999989</v>
      </c>
      <c r="Q27" s="431">
        <f t="shared" si="1"/>
        <v>13.099102448350942</v>
      </c>
    </row>
    <row r="28" spans="1:17" ht="12.75" customHeight="1" x14ac:dyDescent="0.2">
      <c r="A28" s="427">
        <v>22</v>
      </c>
      <c r="B28" s="439" t="s">
        <v>27</v>
      </c>
      <c r="C28" s="430">
        <v>0</v>
      </c>
      <c r="D28" s="430">
        <v>0</v>
      </c>
      <c r="E28" s="430">
        <v>0</v>
      </c>
      <c r="F28" s="430">
        <v>0</v>
      </c>
      <c r="G28" s="431">
        <v>0</v>
      </c>
      <c r="H28" s="432">
        <v>402</v>
      </c>
      <c r="I28" s="433">
        <v>682</v>
      </c>
      <c r="J28" s="432">
        <v>64</v>
      </c>
      <c r="K28" s="434">
        <v>121.24000000000001</v>
      </c>
      <c r="L28" s="431">
        <f t="shared" si="0"/>
        <v>17.777126099706745</v>
      </c>
      <c r="M28" s="432">
        <v>649</v>
      </c>
      <c r="N28" s="433">
        <v>13071</v>
      </c>
      <c r="O28" s="430">
        <v>184</v>
      </c>
      <c r="P28" s="430">
        <v>2719.98</v>
      </c>
      <c r="Q28" s="431">
        <f t="shared" si="1"/>
        <v>20.809272435161809</v>
      </c>
    </row>
    <row r="29" spans="1:17" ht="12.75" customHeight="1" x14ac:dyDescent="0.2">
      <c r="A29" s="427">
        <v>23</v>
      </c>
      <c r="B29" s="439" t="s">
        <v>28</v>
      </c>
      <c r="C29" s="430">
        <v>0</v>
      </c>
      <c r="D29" s="430">
        <v>0</v>
      </c>
      <c r="E29" s="430">
        <v>0</v>
      </c>
      <c r="F29" s="430">
        <v>0</v>
      </c>
      <c r="G29" s="431">
        <v>0</v>
      </c>
      <c r="H29" s="432">
        <v>26</v>
      </c>
      <c r="I29" s="433">
        <v>51</v>
      </c>
      <c r="J29" s="432">
        <v>0</v>
      </c>
      <c r="K29" s="434">
        <v>0</v>
      </c>
      <c r="L29" s="431">
        <f t="shared" si="0"/>
        <v>0</v>
      </c>
      <c r="M29" s="432">
        <v>430</v>
      </c>
      <c r="N29" s="433">
        <v>5258</v>
      </c>
      <c r="O29" s="430">
        <v>812</v>
      </c>
      <c r="P29" s="430">
        <v>9338.600000000004</v>
      </c>
      <c r="Q29" s="431">
        <f t="shared" si="1"/>
        <v>177.60745530620014</v>
      </c>
    </row>
    <row r="30" spans="1:17" ht="12.75" customHeight="1" x14ac:dyDescent="0.2">
      <c r="A30" s="427">
        <v>24</v>
      </c>
      <c r="B30" s="439" t="s">
        <v>29</v>
      </c>
      <c r="C30" s="430">
        <v>0</v>
      </c>
      <c r="D30" s="430">
        <v>0</v>
      </c>
      <c r="E30" s="430">
        <v>0</v>
      </c>
      <c r="F30" s="430">
        <v>0</v>
      </c>
      <c r="G30" s="431">
        <v>0</v>
      </c>
      <c r="H30" s="432">
        <v>24</v>
      </c>
      <c r="I30" s="433">
        <v>37</v>
      </c>
      <c r="J30" s="432">
        <v>0</v>
      </c>
      <c r="K30" s="434">
        <v>0</v>
      </c>
      <c r="L30" s="431">
        <f t="shared" si="0"/>
        <v>0</v>
      </c>
      <c r="M30" s="432">
        <v>811</v>
      </c>
      <c r="N30" s="433">
        <v>6207</v>
      </c>
      <c r="O30" s="430">
        <v>202</v>
      </c>
      <c r="P30" s="430">
        <v>1009.7600000000001</v>
      </c>
      <c r="Q30" s="431">
        <f t="shared" si="1"/>
        <v>16.26808442081521</v>
      </c>
    </row>
    <row r="31" spans="1:17" ht="12.75" customHeight="1" x14ac:dyDescent="0.2">
      <c r="A31" s="427">
        <v>25</v>
      </c>
      <c r="B31" s="439" t="s">
        <v>30</v>
      </c>
      <c r="C31" s="430">
        <v>0</v>
      </c>
      <c r="D31" s="430">
        <v>0</v>
      </c>
      <c r="E31" s="430">
        <v>0</v>
      </c>
      <c r="F31" s="430">
        <v>0</v>
      </c>
      <c r="G31" s="431">
        <v>0</v>
      </c>
      <c r="H31" s="432">
        <v>2</v>
      </c>
      <c r="I31" s="433">
        <v>5</v>
      </c>
      <c r="J31" s="432">
        <v>2</v>
      </c>
      <c r="K31" s="434">
        <v>1.45</v>
      </c>
      <c r="L31" s="431">
        <f t="shared" si="0"/>
        <v>29</v>
      </c>
      <c r="M31" s="432">
        <v>3</v>
      </c>
      <c r="N31" s="433">
        <v>105</v>
      </c>
      <c r="O31" s="430">
        <v>3</v>
      </c>
      <c r="P31" s="430">
        <v>57.75</v>
      </c>
      <c r="Q31" s="431">
        <f t="shared" si="1"/>
        <v>55</v>
      </c>
    </row>
    <row r="32" spans="1:17" ht="12.75" customHeight="1" x14ac:dyDescent="0.2">
      <c r="A32" s="427">
        <v>26</v>
      </c>
      <c r="B32" s="439" t="s">
        <v>31</v>
      </c>
      <c r="C32" s="430">
        <v>0</v>
      </c>
      <c r="D32" s="430">
        <v>0</v>
      </c>
      <c r="E32" s="430">
        <v>0</v>
      </c>
      <c r="F32" s="430">
        <v>0</v>
      </c>
      <c r="G32" s="431">
        <v>0</v>
      </c>
      <c r="H32" s="432">
        <v>0</v>
      </c>
      <c r="I32" s="433">
        <v>0</v>
      </c>
      <c r="J32" s="432">
        <v>1</v>
      </c>
      <c r="K32" s="434">
        <v>0.03</v>
      </c>
      <c r="L32" s="431" t="e">
        <f t="shared" si="0"/>
        <v>#DIV/0!</v>
      </c>
      <c r="M32" s="432">
        <v>56</v>
      </c>
      <c r="N32" s="433">
        <v>235</v>
      </c>
      <c r="O32" s="430">
        <v>16</v>
      </c>
      <c r="P32" s="430">
        <v>32.65</v>
      </c>
      <c r="Q32" s="431">
        <f t="shared" si="1"/>
        <v>13.893617021276595</v>
      </c>
    </row>
    <row r="33" spans="1:17" ht="12.75" customHeight="1" x14ac:dyDescent="0.2">
      <c r="A33" s="427">
        <v>27</v>
      </c>
      <c r="B33" s="439" t="s">
        <v>32</v>
      </c>
      <c r="C33" s="430">
        <v>0</v>
      </c>
      <c r="D33" s="430">
        <v>0</v>
      </c>
      <c r="E33" s="430">
        <v>0</v>
      </c>
      <c r="F33" s="430">
        <v>0</v>
      </c>
      <c r="G33" s="431">
        <v>0</v>
      </c>
      <c r="H33" s="432">
        <v>0</v>
      </c>
      <c r="I33" s="433">
        <v>0</v>
      </c>
      <c r="J33" s="432">
        <v>0</v>
      </c>
      <c r="K33" s="434">
        <v>0</v>
      </c>
      <c r="L33" s="431">
        <v>0</v>
      </c>
      <c r="M33" s="432">
        <v>47</v>
      </c>
      <c r="N33" s="433">
        <v>52</v>
      </c>
      <c r="O33" s="430">
        <v>0</v>
      </c>
      <c r="P33" s="430">
        <v>0</v>
      </c>
      <c r="Q33" s="431">
        <f t="shared" si="1"/>
        <v>0</v>
      </c>
    </row>
    <row r="34" spans="1:17" ht="12.75" customHeight="1" x14ac:dyDescent="0.2">
      <c r="A34" s="427">
        <v>28</v>
      </c>
      <c r="B34" s="439" t="s">
        <v>33</v>
      </c>
      <c r="C34" s="430">
        <v>0</v>
      </c>
      <c r="D34" s="430">
        <v>0</v>
      </c>
      <c r="E34" s="430">
        <v>0</v>
      </c>
      <c r="F34" s="430">
        <v>0</v>
      </c>
      <c r="G34" s="431">
        <v>0</v>
      </c>
      <c r="H34" s="432">
        <v>13</v>
      </c>
      <c r="I34" s="433">
        <v>18</v>
      </c>
      <c r="J34" s="432">
        <v>0</v>
      </c>
      <c r="K34" s="434">
        <v>0</v>
      </c>
      <c r="L34" s="431">
        <f t="shared" si="0"/>
        <v>0</v>
      </c>
      <c r="M34" s="432">
        <v>185</v>
      </c>
      <c r="N34" s="433">
        <v>2247</v>
      </c>
      <c r="O34" s="430">
        <v>17</v>
      </c>
      <c r="P34" s="430">
        <v>151.72999999999999</v>
      </c>
      <c r="Q34" s="431">
        <f t="shared" si="1"/>
        <v>6.7525589675122379</v>
      </c>
    </row>
    <row r="35" spans="1:17" ht="12.75" customHeight="1" x14ac:dyDescent="0.2">
      <c r="A35" s="427">
        <v>29</v>
      </c>
      <c r="B35" s="439" t="s">
        <v>34</v>
      </c>
      <c r="C35" s="430">
        <v>0</v>
      </c>
      <c r="D35" s="430">
        <v>0</v>
      </c>
      <c r="E35" s="430">
        <v>0</v>
      </c>
      <c r="F35" s="430">
        <v>0</v>
      </c>
      <c r="G35" s="431">
        <v>0</v>
      </c>
      <c r="H35" s="432">
        <v>0</v>
      </c>
      <c r="I35" s="433">
        <v>0</v>
      </c>
      <c r="J35" s="432">
        <v>0</v>
      </c>
      <c r="K35" s="434">
        <v>0</v>
      </c>
      <c r="L35" s="431">
        <v>0</v>
      </c>
      <c r="M35" s="432">
        <v>0</v>
      </c>
      <c r="N35" s="433">
        <v>0</v>
      </c>
      <c r="O35" s="430">
        <v>0</v>
      </c>
      <c r="P35" s="430">
        <v>0</v>
      </c>
      <c r="Q35" s="431">
        <v>0</v>
      </c>
    </row>
    <row r="36" spans="1:17" ht="12.75" customHeight="1" x14ac:dyDescent="0.2">
      <c r="A36" s="427">
        <v>30</v>
      </c>
      <c r="B36" s="439" t="s">
        <v>35</v>
      </c>
      <c r="C36" s="430">
        <v>0</v>
      </c>
      <c r="D36" s="430">
        <v>0</v>
      </c>
      <c r="E36" s="430">
        <v>0</v>
      </c>
      <c r="F36" s="430">
        <v>0</v>
      </c>
      <c r="G36" s="431" t="e">
        <f>F36*100/D36</f>
        <v>#DIV/0!</v>
      </c>
      <c r="H36" s="432">
        <v>1</v>
      </c>
      <c r="I36" s="433">
        <v>3</v>
      </c>
      <c r="J36" s="432">
        <v>0</v>
      </c>
      <c r="K36" s="434">
        <v>0</v>
      </c>
      <c r="L36" s="431">
        <f t="shared" si="0"/>
        <v>0</v>
      </c>
      <c r="M36" s="432">
        <v>390</v>
      </c>
      <c r="N36" s="433">
        <v>5079</v>
      </c>
      <c r="O36" s="430">
        <v>78</v>
      </c>
      <c r="P36" s="430">
        <v>793.33999999999992</v>
      </c>
      <c r="Q36" s="431">
        <f t="shared" si="1"/>
        <v>15.620003937783025</v>
      </c>
    </row>
    <row r="37" spans="1:17" ht="12.75" customHeight="1" x14ac:dyDescent="0.2">
      <c r="A37" s="427">
        <v>31</v>
      </c>
      <c r="B37" s="439" t="s">
        <v>36</v>
      </c>
      <c r="C37" s="430">
        <v>0</v>
      </c>
      <c r="D37" s="430">
        <v>0</v>
      </c>
      <c r="E37" s="430">
        <v>0</v>
      </c>
      <c r="F37" s="430">
        <v>0</v>
      </c>
      <c r="G37" s="431">
        <v>0</v>
      </c>
      <c r="H37" s="432">
        <v>1</v>
      </c>
      <c r="I37" s="433">
        <v>3</v>
      </c>
      <c r="J37" s="432">
        <v>0</v>
      </c>
      <c r="K37" s="434">
        <v>0</v>
      </c>
      <c r="L37" s="431">
        <f t="shared" si="0"/>
        <v>0</v>
      </c>
      <c r="M37" s="432">
        <v>7</v>
      </c>
      <c r="N37" s="433">
        <v>37</v>
      </c>
      <c r="O37" s="430">
        <v>0</v>
      </c>
      <c r="P37" s="430">
        <v>0</v>
      </c>
      <c r="Q37" s="431">
        <f t="shared" si="1"/>
        <v>0</v>
      </c>
    </row>
    <row r="38" spans="1:17" ht="12.75" customHeight="1" x14ac:dyDescent="0.2">
      <c r="A38" s="427">
        <v>32</v>
      </c>
      <c r="B38" s="439" t="s">
        <v>38</v>
      </c>
      <c r="C38" s="430">
        <v>0</v>
      </c>
      <c r="D38" s="430">
        <v>0</v>
      </c>
      <c r="E38" s="430">
        <v>0</v>
      </c>
      <c r="F38" s="430">
        <v>0</v>
      </c>
      <c r="G38" s="431">
        <v>0</v>
      </c>
      <c r="H38" s="432">
        <v>0</v>
      </c>
      <c r="I38" s="433">
        <v>0</v>
      </c>
      <c r="J38" s="432">
        <v>0</v>
      </c>
      <c r="K38" s="434">
        <v>0</v>
      </c>
      <c r="L38" s="431">
        <v>0</v>
      </c>
      <c r="M38" s="432">
        <v>1</v>
      </c>
      <c r="N38" s="433">
        <v>3</v>
      </c>
      <c r="O38" s="430">
        <v>0</v>
      </c>
      <c r="P38" s="430">
        <v>0</v>
      </c>
      <c r="Q38" s="431">
        <v>0</v>
      </c>
    </row>
    <row r="39" spans="1:17" ht="12.75" customHeight="1" x14ac:dyDescent="0.2">
      <c r="A39" s="427">
        <v>33</v>
      </c>
      <c r="B39" s="439" t="s">
        <v>39</v>
      </c>
      <c r="C39" s="430">
        <v>0</v>
      </c>
      <c r="D39" s="430">
        <v>0</v>
      </c>
      <c r="E39" s="430">
        <v>0</v>
      </c>
      <c r="F39" s="430">
        <v>0</v>
      </c>
      <c r="G39" s="431">
        <v>0</v>
      </c>
      <c r="H39" s="432">
        <v>8</v>
      </c>
      <c r="I39" s="433">
        <v>63</v>
      </c>
      <c r="J39" s="432">
        <v>6</v>
      </c>
      <c r="K39" s="434">
        <v>26.78</v>
      </c>
      <c r="L39" s="431">
        <f t="shared" si="0"/>
        <v>42.507936507936506</v>
      </c>
      <c r="M39" s="432">
        <v>1120</v>
      </c>
      <c r="N39" s="433">
        <v>11436</v>
      </c>
      <c r="O39" s="430">
        <v>304</v>
      </c>
      <c r="P39" s="430">
        <v>1705.13</v>
      </c>
      <c r="Q39" s="431">
        <f t="shared" si="1"/>
        <v>14.910195872682756</v>
      </c>
    </row>
    <row r="40" spans="1:17" s="379" customFormat="1" ht="12.75" customHeight="1" x14ac:dyDescent="0.2">
      <c r="A40" s="422"/>
      <c r="B40" s="22" t="s">
        <v>103</v>
      </c>
      <c r="C40" s="435">
        <v>1126</v>
      </c>
      <c r="D40" s="435">
        <v>10850</v>
      </c>
      <c r="E40" s="435">
        <f>SUM(E19:E39)</f>
        <v>0</v>
      </c>
      <c r="F40" s="435">
        <f>SUM(F19:F39)</f>
        <v>0</v>
      </c>
      <c r="G40" s="436">
        <f>F40*100/D40</f>
        <v>0</v>
      </c>
      <c r="H40" s="437">
        <v>1438</v>
      </c>
      <c r="I40" s="438">
        <v>4546</v>
      </c>
      <c r="J40" s="437">
        <f>SUM(J19:J39)</f>
        <v>183</v>
      </c>
      <c r="K40" s="437">
        <f>SUM(K19:K39)</f>
        <v>776.1099999999999</v>
      </c>
      <c r="L40" s="436">
        <f t="shared" si="0"/>
        <v>17.072371315442144</v>
      </c>
      <c r="M40" s="437">
        <v>49253</v>
      </c>
      <c r="N40" s="438">
        <v>228585</v>
      </c>
      <c r="O40" s="435">
        <f>SUM(O19:O39)</f>
        <v>3569</v>
      </c>
      <c r="P40" s="435">
        <f>SUM(P19:P39)</f>
        <v>34619.699999999997</v>
      </c>
      <c r="Q40" s="436">
        <f t="shared" si="1"/>
        <v>15.145219502592031</v>
      </c>
    </row>
    <row r="41" spans="1:17" s="379" customFormat="1" ht="12.75" customHeight="1" x14ac:dyDescent="0.2">
      <c r="A41" s="422"/>
      <c r="B41" s="22" t="s">
        <v>41</v>
      </c>
      <c r="C41" s="440">
        <v>1163</v>
      </c>
      <c r="D41" s="440">
        <v>15772</v>
      </c>
      <c r="E41" s="440">
        <f>E40+E18</f>
        <v>8</v>
      </c>
      <c r="F41" s="440">
        <f>F40+F18</f>
        <v>100.36</v>
      </c>
      <c r="G41" s="436">
        <f>F41*100/D41</f>
        <v>0.63631752472736491</v>
      </c>
      <c r="H41" s="441">
        <v>39666</v>
      </c>
      <c r="I41" s="442">
        <v>69780</v>
      </c>
      <c r="J41" s="441">
        <f>J40+J18</f>
        <v>8451</v>
      </c>
      <c r="K41" s="441">
        <f>K40+K18</f>
        <v>14799.779999999999</v>
      </c>
      <c r="L41" s="436">
        <f t="shared" si="0"/>
        <v>21.20920034393809</v>
      </c>
      <c r="M41" s="441">
        <v>119968</v>
      </c>
      <c r="N41" s="442">
        <v>738516</v>
      </c>
      <c r="O41" s="440">
        <f>O40+O18</f>
        <v>17391</v>
      </c>
      <c r="P41" s="440">
        <f>P40+P18</f>
        <v>125771.27999999997</v>
      </c>
      <c r="Q41" s="436">
        <f t="shared" si="1"/>
        <v>17.03027151747558</v>
      </c>
    </row>
    <row r="42" spans="1:17" ht="12.75" customHeight="1" x14ac:dyDescent="0.2">
      <c r="A42" s="427">
        <v>34</v>
      </c>
      <c r="B42" s="20" t="s">
        <v>43</v>
      </c>
      <c r="C42" s="430">
        <v>0</v>
      </c>
      <c r="D42" s="430">
        <v>0</v>
      </c>
      <c r="E42" s="430">
        <v>0</v>
      </c>
      <c r="F42" s="430">
        <v>0</v>
      </c>
      <c r="G42" s="431">
        <v>0</v>
      </c>
      <c r="H42" s="432">
        <v>771</v>
      </c>
      <c r="I42" s="433">
        <v>967</v>
      </c>
      <c r="J42" s="432">
        <v>93</v>
      </c>
      <c r="K42" s="434">
        <v>92.990000000000023</v>
      </c>
      <c r="L42" s="431">
        <f t="shared" si="0"/>
        <v>9.6163391933815952</v>
      </c>
      <c r="M42" s="432">
        <v>4010</v>
      </c>
      <c r="N42" s="433">
        <v>35704</v>
      </c>
      <c r="O42" s="430">
        <v>1192</v>
      </c>
      <c r="P42" s="430">
        <v>6544.2699999999986</v>
      </c>
      <c r="Q42" s="431">
        <f t="shared" si="1"/>
        <v>18.329234819628049</v>
      </c>
    </row>
    <row r="43" spans="1:17" s="379" customFormat="1" ht="12.75" customHeight="1" x14ac:dyDescent="0.2">
      <c r="A43" s="422"/>
      <c r="B43" s="22" t="s">
        <v>44</v>
      </c>
      <c r="C43" s="435">
        <v>0</v>
      </c>
      <c r="D43" s="435">
        <v>0</v>
      </c>
      <c r="E43" s="435">
        <f t="shared" ref="E43:F43" si="2">E42</f>
        <v>0</v>
      </c>
      <c r="F43" s="435">
        <f t="shared" si="2"/>
        <v>0</v>
      </c>
      <c r="G43" s="431">
        <v>0</v>
      </c>
      <c r="H43" s="437">
        <v>771</v>
      </c>
      <c r="I43" s="438">
        <v>967</v>
      </c>
      <c r="J43" s="437">
        <f t="shared" ref="J43" si="3">J42</f>
        <v>93</v>
      </c>
      <c r="K43" s="437">
        <f t="shared" ref="K43" si="4">K42</f>
        <v>92.990000000000023</v>
      </c>
      <c r="L43" s="431">
        <f t="shared" si="0"/>
        <v>9.6163391933815952</v>
      </c>
      <c r="M43" s="437">
        <v>4010</v>
      </c>
      <c r="N43" s="437">
        <v>35704</v>
      </c>
      <c r="O43" s="437">
        <f t="shared" ref="O43" si="5">O42</f>
        <v>1192</v>
      </c>
      <c r="P43" s="437">
        <f t="shared" ref="P43" si="6">P42</f>
        <v>6544.2699999999986</v>
      </c>
      <c r="Q43" s="436">
        <f t="shared" si="1"/>
        <v>18.329234819628049</v>
      </c>
    </row>
    <row r="44" spans="1:17" ht="12.75" customHeight="1" x14ac:dyDescent="0.2">
      <c r="A44" s="427">
        <v>35</v>
      </c>
      <c r="B44" s="20" t="s">
        <v>45</v>
      </c>
      <c r="C44" s="430">
        <v>0</v>
      </c>
      <c r="D44" s="430">
        <v>0</v>
      </c>
      <c r="E44" s="430">
        <v>0</v>
      </c>
      <c r="F44" s="430">
        <v>0</v>
      </c>
      <c r="G44" s="431">
        <v>0</v>
      </c>
      <c r="H44" s="432">
        <v>66</v>
      </c>
      <c r="I44" s="433">
        <v>88</v>
      </c>
      <c r="J44" s="432">
        <v>0</v>
      </c>
      <c r="K44" s="434">
        <v>0</v>
      </c>
      <c r="L44" s="431">
        <f>K44*100/I44</f>
        <v>0</v>
      </c>
      <c r="M44" s="432">
        <v>601</v>
      </c>
      <c r="N44" s="433">
        <v>3803</v>
      </c>
      <c r="O44" s="430">
        <v>190</v>
      </c>
      <c r="P44" s="430">
        <v>602.55999999999995</v>
      </c>
      <c r="Q44" s="431">
        <f t="shared" si="1"/>
        <v>15.844333420983432</v>
      </c>
    </row>
    <row r="45" spans="1:17" s="379" customFormat="1" ht="12.75" customHeight="1" x14ac:dyDescent="0.2">
      <c r="A45" s="422"/>
      <c r="B45" s="22" t="s">
        <v>46</v>
      </c>
      <c r="C45" s="435">
        <v>0</v>
      </c>
      <c r="D45" s="435">
        <v>0</v>
      </c>
      <c r="E45" s="435">
        <f>E44</f>
        <v>0</v>
      </c>
      <c r="F45" s="435">
        <f>F44</f>
        <v>0</v>
      </c>
      <c r="G45" s="431">
        <v>0</v>
      </c>
      <c r="H45" s="437">
        <v>66</v>
      </c>
      <c r="I45" s="438">
        <v>88</v>
      </c>
      <c r="J45" s="437">
        <f>J44</f>
        <v>0</v>
      </c>
      <c r="K45" s="437">
        <f>K44</f>
        <v>0</v>
      </c>
      <c r="L45" s="436">
        <f t="shared" si="0"/>
        <v>0</v>
      </c>
      <c r="M45" s="437">
        <v>601</v>
      </c>
      <c r="N45" s="438">
        <v>3803</v>
      </c>
      <c r="O45" s="435">
        <f>O44</f>
        <v>190</v>
      </c>
      <c r="P45" s="435">
        <f>P44</f>
        <v>602.55999999999995</v>
      </c>
      <c r="Q45" s="436">
        <f t="shared" si="1"/>
        <v>15.844333420983432</v>
      </c>
    </row>
    <row r="46" spans="1:17" ht="12.75" customHeight="1" x14ac:dyDescent="0.2">
      <c r="A46" s="427">
        <v>36</v>
      </c>
      <c r="B46" s="20" t="s">
        <v>47</v>
      </c>
      <c r="C46" s="430">
        <v>0</v>
      </c>
      <c r="D46" s="430">
        <v>0</v>
      </c>
      <c r="E46" s="430">
        <v>0</v>
      </c>
      <c r="F46" s="430">
        <v>0</v>
      </c>
      <c r="G46" s="431">
        <v>0</v>
      </c>
      <c r="H46" s="432">
        <v>11</v>
      </c>
      <c r="I46" s="433">
        <v>15</v>
      </c>
      <c r="J46" s="432">
        <v>0</v>
      </c>
      <c r="K46" s="434">
        <v>0</v>
      </c>
      <c r="L46" s="431">
        <f t="shared" si="0"/>
        <v>0</v>
      </c>
      <c r="M46" s="432">
        <v>1368</v>
      </c>
      <c r="N46" s="433">
        <v>21123</v>
      </c>
      <c r="O46" s="430">
        <v>134</v>
      </c>
      <c r="P46" s="430">
        <v>1784.14</v>
      </c>
      <c r="Q46" s="431">
        <f t="shared" si="1"/>
        <v>8.4464327983714433</v>
      </c>
    </row>
    <row r="47" spans="1:17" ht="12.75" customHeight="1" x14ac:dyDescent="0.2">
      <c r="A47" s="427">
        <v>37</v>
      </c>
      <c r="B47" s="20" t="s">
        <v>48</v>
      </c>
      <c r="C47" s="430">
        <v>0</v>
      </c>
      <c r="D47" s="430">
        <v>0</v>
      </c>
      <c r="E47" s="430">
        <v>0</v>
      </c>
      <c r="F47" s="430">
        <v>0</v>
      </c>
      <c r="G47" s="431">
        <v>0</v>
      </c>
      <c r="H47" s="432">
        <v>7</v>
      </c>
      <c r="I47" s="433">
        <v>10</v>
      </c>
      <c r="J47" s="432">
        <v>0</v>
      </c>
      <c r="K47" s="434">
        <v>0</v>
      </c>
      <c r="L47" s="431">
        <f t="shared" si="0"/>
        <v>0</v>
      </c>
      <c r="M47" s="432">
        <v>52</v>
      </c>
      <c r="N47" s="433">
        <v>792</v>
      </c>
      <c r="O47" s="430">
        <v>7</v>
      </c>
      <c r="P47" s="430">
        <v>56.76</v>
      </c>
      <c r="Q47" s="431">
        <f t="shared" si="1"/>
        <v>7.166666666666667</v>
      </c>
    </row>
    <row r="48" spans="1:17" ht="12.75" customHeight="1" x14ac:dyDescent="0.2">
      <c r="A48" s="427">
        <v>38</v>
      </c>
      <c r="B48" s="20" t="s">
        <v>49</v>
      </c>
      <c r="C48" s="430">
        <v>0</v>
      </c>
      <c r="D48" s="430">
        <v>0</v>
      </c>
      <c r="E48" s="430">
        <v>0</v>
      </c>
      <c r="F48" s="430">
        <v>0</v>
      </c>
      <c r="G48" s="431">
        <v>0</v>
      </c>
      <c r="H48" s="432">
        <v>2</v>
      </c>
      <c r="I48" s="433">
        <v>3</v>
      </c>
      <c r="J48" s="432">
        <v>0</v>
      </c>
      <c r="K48" s="434">
        <v>0</v>
      </c>
      <c r="L48" s="431">
        <f t="shared" si="0"/>
        <v>0</v>
      </c>
      <c r="M48" s="432">
        <v>333</v>
      </c>
      <c r="N48" s="433">
        <v>3169</v>
      </c>
      <c r="O48" s="430">
        <v>27</v>
      </c>
      <c r="P48" s="430">
        <v>225.46</v>
      </c>
      <c r="Q48" s="431">
        <f t="shared" si="1"/>
        <v>7.1145471757652254</v>
      </c>
    </row>
    <row r="49" spans="1:17" ht="12.75" customHeight="1" x14ac:dyDescent="0.2">
      <c r="A49" s="427">
        <v>39</v>
      </c>
      <c r="B49" s="20" t="s">
        <v>51</v>
      </c>
      <c r="C49" s="430">
        <v>0</v>
      </c>
      <c r="D49" s="430">
        <v>0</v>
      </c>
      <c r="E49" s="430">
        <v>0</v>
      </c>
      <c r="F49" s="430">
        <v>0</v>
      </c>
      <c r="G49" s="431">
        <v>0</v>
      </c>
      <c r="H49" s="432">
        <v>6</v>
      </c>
      <c r="I49" s="433">
        <v>8</v>
      </c>
      <c r="J49" s="432">
        <v>0</v>
      </c>
      <c r="K49" s="434">
        <v>0</v>
      </c>
      <c r="L49" s="431">
        <f t="shared" si="0"/>
        <v>0</v>
      </c>
      <c r="M49" s="432">
        <v>2665</v>
      </c>
      <c r="N49" s="433">
        <v>28063</v>
      </c>
      <c r="O49" s="430">
        <v>744</v>
      </c>
      <c r="P49" s="430">
        <v>4310.24</v>
      </c>
      <c r="Q49" s="431">
        <f t="shared" si="1"/>
        <v>15.359156184299611</v>
      </c>
    </row>
    <row r="50" spans="1:17" ht="12.75" customHeight="1" x14ac:dyDescent="0.2">
      <c r="A50" s="427">
        <v>40</v>
      </c>
      <c r="B50" s="20" t="s">
        <v>1007</v>
      </c>
      <c r="C50" s="430">
        <v>0</v>
      </c>
      <c r="D50" s="430">
        <v>0</v>
      </c>
      <c r="E50" s="430">
        <v>0</v>
      </c>
      <c r="F50" s="430">
        <v>0</v>
      </c>
      <c r="G50" s="430">
        <v>0</v>
      </c>
      <c r="H50" s="432">
        <v>1</v>
      </c>
      <c r="I50" s="433">
        <v>3</v>
      </c>
      <c r="J50" s="432">
        <v>0</v>
      </c>
      <c r="K50" s="434">
        <v>0</v>
      </c>
      <c r="L50" s="431">
        <v>0</v>
      </c>
      <c r="M50" s="432">
        <v>59</v>
      </c>
      <c r="N50" s="433">
        <v>1123</v>
      </c>
      <c r="O50" s="430">
        <v>23</v>
      </c>
      <c r="P50" s="430">
        <v>319.95999999999992</v>
      </c>
      <c r="Q50" s="431">
        <f t="shared" si="1"/>
        <v>28.491540516473723</v>
      </c>
    </row>
    <row r="51" spans="1:17" ht="12.75" customHeight="1" x14ac:dyDescent="0.2">
      <c r="A51" s="427">
        <v>41</v>
      </c>
      <c r="B51" s="20" t="s">
        <v>52</v>
      </c>
      <c r="C51" s="430">
        <v>0</v>
      </c>
      <c r="D51" s="430">
        <v>0</v>
      </c>
      <c r="E51" s="430">
        <v>0</v>
      </c>
      <c r="F51" s="430">
        <v>0</v>
      </c>
      <c r="G51" s="430">
        <v>0</v>
      </c>
      <c r="H51" s="432">
        <v>4</v>
      </c>
      <c r="I51" s="433">
        <v>5</v>
      </c>
      <c r="J51" s="432">
        <v>0</v>
      </c>
      <c r="K51" s="434">
        <v>0</v>
      </c>
      <c r="L51" s="431">
        <f t="shared" si="0"/>
        <v>0</v>
      </c>
      <c r="M51" s="432">
        <v>9</v>
      </c>
      <c r="N51" s="433">
        <v>52</v>
      </c>
      <c r="O51" s="430">
        <v>1</v>
      </c>
      <c r="P51" s="430">
        <v>19.5</v>
      </c>
      <c r="Q51" s="431">
        <f t="shared" si="1"/>
        <v>37.5</v>
      </c>
    </row>
    <row r="52" spans="1:17" ht="12.75" customHeight="1" x14ac:dyDescent="0.2">
      <c r="A52" s="427">
        <v>42</v>
      </c>
      <c r="B52" s="20" t="s">
        <v>53</v>
      </c>
      <c r="C52" s="430">
        <v>0</v>
      </c>
      <c r="D52" s="430">
        <v>0</v>
      </c>
      <c r="E52" s="430">
        <v>0</v>
      </c>
      <c r="F52" s="430">
        <v>0</v>
      </c>
      <c r="G52" s="430">
        <v>0</v>
      </c>
      <c r="H52" s="432">
        <v>0</v>
      </c>
      <c r="I52" s="433">
        <v>0</v>
      </c>
      <c r="J52" s="432">
        <v>0</v>
      </c>
      <c r="K52" s="434">
        <v>0</v>
      </c>
      <c r="L52" s="431">
        <v>0</v>
      </c>
      <c r="M52" s="432">
        <v>6654</v>
      </c>
      <c r="N52" s="433">
        <v>21323</v>
      </c>
      <c r="O52" s="430">
        <v>1683</v>
      </c>
      <c r="P52" s="430">
        <v>3988.3799999999997</v>
      </c>
      <c r="Q52" s="431">
        <f t="shared" si="1"/>
        <v>18.704591286404348</v>
      </c>
    </row>
    <row r="53" spans="1:17" ht="12.75" customHeight="1" x14ac:dyDescent="0.2">
      <c r="A53" s="427">
        <v>43</v>
      </c>
      <c r="B53" s="20" t="s">
        <v>54</v>
      </c>
      <c r="C53" s="430">
        <v>0</v>
      </c>
      <c r="D53" s="430">
        <v>0</v>
      </c>
      <c r="E53" s="430">
        <v>0</v>
      </c>
      <c r="F53" s="430">
        <v>0</v>
      </c>
      <c r="G53" s="430">
        <v>0</v>
      </c>
      <c r="H53" s="432">
        <v>16</v>
      </c>
      <c r="I53" s="433">
        <v>23</v>
      </c>
      <c r="J53" s="432">
        <v>0</v>
      </c>
      <c r="K53" s="434">
        <v>0</v>
      </c>
      <c r="L53" s="431">
        <f t="shared" si="0"/>
        <v>0</v>
      </c>
      <c r="M53" s="432">
        <v>195</v>
      </c>
      <c r="N53" s="433">
        <v>432</v>
      </c>
      <c r="O53" s="430">
        <v>81</v>
      </c>
      <c r="P53" s="430">
        <v>146.03</v>
      </c>
      <c r="Q53" s="431">
        <f t="shared" si="1"/>
        <v>33.80324074074074</v>
      </c>
    </row>
    <row r="54" spans="1:17" s="379" customFormat="1" ht="12.75" customHeight="1" x14ac:dyDescent="0.2">
      <c r="A54" s="422"/>
      <c r="B54" s="22" t="s">
        <v>55</v>
      </c>
      <c r="C54" s="435">
        <v>0</v>
      </c>
      <c r="D54" s="435">
        <v>0</v>
      </c>
      <c r="E54" s="435">
        <f>SUM(E46:E53)</f>
        <v>0</v>
      </c>
      <c r="F54" s="435">
        <f>SUM(F46:F53)</f>
        <v>0</v>
      </c>
      <c r="G54" s="436">
        <v>0</v>
      </c>
      <c r="H54" s="437">
        <v>47</v>
      </c>
      <c r="I54" s="438">
        <v>67</v>
      </c>
      <c r="J54" s="437">
        <f>SUM(J46:J53)</f>
        <v>0</v>
      </c>
      <c r="K54" s="437">
        <f>SUM(K46:K53)</f>
        <v>0</v>
      </c>
      <c r="L54" s="436">
        <f t="shared" si="0"/>
        <v>0</v>
      </c>
      <c r="M54" s="437">
        <v>11335</v>
      </c>
      <c r="N54" s="438">
        <v>76077</v>
      </c>
      <c r="O54" s="435">
        <f>SUM(O46:O53)</f>
        <v>2700</v>
      </c>
      <c r="P54" s="435">
        <f>SUM(P46:P53)</f>
        <v>10850.470000000001</v>
      </c>
      <c r="Q54" s="436">
        <f t="shared" si="1"/>
        <v>14.262484062200139</v>
      </c>
    </row>
    <row r="55" spans="1:17" s="379" customFormat="1" ht="12.75" customHeight="1" x14ac:dyDescent="0.2">
      <c r="A55" s="22"/>
      <c r="B55" s="22" t="s">
        <v>5</v>
      </c>
      <c r="C55" s="435">
        <v>1163</v>
      </c>
      <c r="D55" s="435">
        <v>15772</v>
      </c>
      <c r="E55" s="435">
        <f>E54+E45+E43+E41</f>
        <v>8</v>
      </c>
      <c r="F55" s="435">
        <f>F54+F45+F43+F41</f>
        <v>100.36</v>
      </c>
      <c r="G55" s="436">
        <f>F55*100/D55</f>
        <v>0.63631752472736491</v>
      </c>
      <c r="H55" s="441">
        <v>40550</v>
      </c>
      <c r="I55" s="442">
        <v>70902</v>
      </c>
      <c r="J55" s="441">
        <f>J54+J45+J43+J41</f>
        <v>8544</v>
      </c>
      <c r="K55" s="441">
        <f>K54+K45+K43+K41</f>
        <v>14892.769999999999</v>
      </c>
      <c r="L55" s="436">
        <f t="shared" si="0"/>
        <v>21.004724831457501</v>
      </c>
      <c r="M55" s="441">
        <v>135914</v>
      </c>
      <c r="N55" s="442">
        <v>854100</v>
      </c>
      <c r="O55" s="435">
        <f>O54+O45+O43+O41</f>
        <v>21473</v>
      </c>
      <c r="P55" s="435">
        <f>P54+P45+P43+P41</f>
        <v>143768.57999999996</v>
      </c>
      <c r="Q55" s="436">
        <f t="shared" si="1"/>
        <v>16.832757288373724</v>
      </c>
    </row>
    <row r="56" spans="1:17" ht="13.5" customHeight="1" x14ac:dyDescent="0.2">
      <c r="A56" s="2"/>
      <c r="B56" s="2"/>
      <c r="C56" s="8"/>
      <c r="D56" s="8"/>
      <c r="E56" s="8"/>
      <c r="F56" s="8"/>
      <c r="G56" s="429"/>
      <c r="H56" s="8"/>
      <c r="I56" s="425" t="s">
        <v>1082</v>
      </c>
      <c r="J56" s="8"/>
      <c r="K56" s="8"/>
      <c r="L56" s="8"/>
      <c r="M56" s="8"/>
      <c r="N56" s="8"/>
      <c r="O56" s="8"/>
      <c r="P56" s="8"/>
      <c r="Q56" s="429"/>
    </row>
    <row r="57" spans="1:17" ht="13.5" customHeight="1" x14ac:dyDescent="0.2">
      <c r="A57" s="2"/>
      <c r="B57" s="2"/>
      <c r="C57" s="8"/>
      <c r="D57" s="8"/>
      <c r="E57" s="8"/>
      <c r="F57" s="8"/>
      <c r="G57" s="429"/>
      <c r="H57" s="8"/>
      <c r="I57" s="8"/>
      <c r="J57" s="8"/>
      <c r="K57" s="8"/>
      <c r="L57" s="8"/>
      <c r="M57" s="8"/>
      <c r="N57" s="8"/>
      <c r="O57" s="8"/>
      <c r="P57" s="8"/>
      <c r="Q57" s="429"/>
    </row>
    <row r="58" spans="1:17" ht="13.5" customHeight="1" x14ac:dyDescent="0.2">
      <c r="A58" s="2"/>
      <c r="B58" s="2"/>
      <c r="C58" s="8"/>
      <c r="D58" s="8"/>
      <c r="E58" s="8"/>
      <c r="F58" s="8"/>
      <c r="G58" s="429"/>
      <c r="H58" s="8"/>
      <c r="I58" s="8"/>
      <c r="J58" s="8"/>
      <c r="K58" s="8"/>
      <c r="L58" s="429"/>
      <c r="M58" s="8"/>
      <c r="N58" s="8"/>
      <c r="O58" s="8"/>
      <c r="P58" s="8"/>
      <c r="Q58" s="429"/>
    </row>
    <row r="59" spans="1:17" ht="13.5" customHeight="1" x14ac:dyDescent="0.2">
      <c r="A59" s="2"/>
      <c r="B59" s="2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ht="13.5" customHeight="1" x14ac:dyDescent="0.2">
      <c r="A60" s="2"/>
      <c r="B60" s="2"/>
      <c r="C60" s="8"/>
      <c r="D60" s="8"/>
      <c r="E60" s="8"/>
      <c r="F60" s="8"/>
      <c r="G60" s="429"/>
      <c r="H60" s="8"/>
      <c r="I60" s="8"/>
      <c r="J60" s="425"/>
      <c r="K60" s="425"/>
      <c r="L60" s="429"/>
      <c r="M60" s="8"/>
      <c r="N60" s="8"/>
      <c r="O60" s="8"/>
      <c r="P60" s="8"/>
      <c r="Q60" s="429"/>
    </row>
    <row r="61" spans="1:17" ht="13.5" customHeight="1" x14ac:dyDescent="0.2">
      <c r="A61" s="2"/>
      <c r="B61" s="2"/>
      <c r="C61" s="8"/>
      <c r="D61" s="8"/>
      <c r="E61" s="8"/>
      <c r="F61" s="8"/>
      <c r="G61" s="429"/>
      <c r="H61" s="8"/>
      <c r="I61" s="8"/>
      <c r="J61" s="8"/>
      <c r="K61" s="8"/>
      <c r="L61" s="429"/>
      <c r="M61" s="8"/>
      <c r="N61" s="8"/>
      <c r="O61" s="8"/>
      <c r="P61" s="8"/>
      <c r="Q61" s="429"/>
    </row>
    <row r="62" spans="1:17" ht="13.5" customHeight="1" x14ac:dyDescent="0.2">
      <c r="A62" s="2"/>
      <c r="B62" s="2"/>
      <c r="C62" s="8"/>
      <c r="D62" s="8"/>
      <c r="E62" s="8"/>
      <c r="F62" s="8"/>
      <c r="G62" s="429"/>
      <c r="H62" s="8"/>
      <c r="I62" s="8"/>
      <c r="J62" s="8"/>
      <c r="K62" s="8"/>
      <c r="L62" s="429"/>
      <c r="M62" s="8"/>
      <c r="N62" s="8"/>
      <c r="O62" s="8"/>
      <c r="P62" s="8"/>
      <c r="Q62" s="429"/>
    </row>
    <row r="63" spans="1:17" ht="13.5" customHeight="1" x14ac:dyDescent="0.2">
      <c r="A63" s="2"/>
      <c r="B63" s="2"/>
      <c r="C63" s="8"/>
      <c r="D63" s="8"/>
      <c r="E63" s="8"/>
      <c r="F63" s="8"/>
      <c r="G63" s="429"/>
      <c r="H63" s="8"/>
      <c r="I63" s="8"/>
      <c r="J63" s="8"/>
      <c r="K63" s="8"/>
      <c r="L63" s="429"/>
      <c r="M63" s="8"/>
      <c r="N63" s="8"/>
      <c r="O63" s="8"/>
      <c r="P63" s="8"/>
      <c r="Q63" s="429"/>
    </row>
    <row r="64" spans="1:17" ht="13.5" customHeight="1" x14ac:dyDescent="0.2">
      <c r="A64" s="2"/>
      <c r="B64" s="2"/>
      <c r="C64" s="8"/>
      <c r="D64" s="8"/>
      <c r="E64" s="8"/>
      <c r="F64" s="8"/>
      <c r="G64" s="429"/>
      <c r="H64" s="8"/>
      <c r="I64" s="8"/>
      <c r="J64" s="8"/>
      <c r="K64" s="8"/>
      <c r="L64" s="429"/>
      <c r="M64" s="8"/>
      <c r="N64" s="8"/>
      <c r="O64" s="8"/>
      <c r="P64" s="8"/>
      <c r="Q64" s="429"/>
    </row>
    <row r="65" spans="1:17" ht="13.5" customHeight="1" x14ac:dyDescent="0.2">
      <c r="A65" s="2"/>
      <c r="B65" s="2"/>
      <c r="C65" s="8"/>
      <c r="D65" s="8"/>
      <c r="E65" s="8"/>
      <c r="F65" s="8"/>
      <c r="G65" s="429"/>
      <c r="H65" s="8"/>
      <c r="I65" s="8"/>
      <c r="J65" s="8"/>
      <c r="K65" s="8"/>
      <c r="L65" s="429"/>
      <c r="M65" s="8"/>
      <c r="N65" s="8"/>
      <c r="O65" s="8"/>
      <c r="P65" s="8"/>
      <c r="Q65" s="429"/>
    </row>
    <row r="66" spans="1:17" ht="13.5" customHeight="1" x14ac:dyDescent="0.2">
      <c r="A66" s="2"/>
      <c r="B66" s="2"/>
      <c r="C66" s="8"/>
      <c r="D66" s="8"/>
      <c r="E66" s="8"/>
      <c r="F66" s="8"/>
      <c r="G66" s="429"/>
      <c r="H66" s="8"/>
      <c r="I66" s="8"/>
      <c r="J66" s="8"/>
      <c r="K66" s="8"/>
      <c r="L66" s="429"/>
      <c r="M66" s="8"/>
      <c r="N66" s="8"/>
      <c r="O66" s="8"/>
      <c r="P66" s="8"/>
      <c r="Q66" s="429"/>
    </row>
    <row r="67" spans="1:17" ht="13.5" customHeight="1" x14ac:dyDescent="0.2">
      <c r="A67" s="2"/>
      <c r="B67" s="2"/>
      <c r="C67" s="8"/>
      <c r="D67" s="8"/>
      <c r="E67" s="8"/>
      <c r="F67" s="8"/>
      <c r="G67" s="429"/>
      <c r="H67" s="8"/>
      <c r="I67" s="8"/>
      <c r="J67" s="8"/>
      <c r="K67" s="8"/>
      <c r="L67" s="429"/>
      <c r="M67" s="8"/>
      <c r="N67" s="8"/>
      <c r="O67" s="8"/>
      <c r="P67" s="8"/>
      <c r="Q67" s="429"/>
    </row>
    <row r="68" spans="1:17" ht="13.5" customHeight="1" x14ac:dyDescent="0.2">
      <c r="A68" s="2"/>
      <c r="B68" s="2"/>
      <c r="C68" s="8"/>
      <c r="D68" s="8"/>
      <c r="E68" s="8"/>
      <c r="F68" s="8"/>
      <c r="G68" s="429"/>
      <c r="H68" s="8"/>
      <c r="I68" s="8"/>
      <c r="J68" s="8"/>
      <c r="K68" s="8"/>
      <c r="L68" s="429"/>
      <c r="M68" s="8"/>
      <c r="N68" s="8"/>
      <c r="O68" s="8"/>
      <c r="P68" s="8"/>
      <c r="Q68" s="429"/>
    </row>
    <row r="69" spans="1:17" ht="13.5" customHeight="1" x14ac:dyDescent="0.2">
      <c r="A69" s="2"/>
      <c r="B69" s="2"/>
      <c r="C69" s="8"/>
      <c r="D69" s="8"/>
      <c r="E69" s="8"/>
      <c r="F69" s="8"/>
      <c r="G69" s="429"/>
      <c r="H69" s="8"/>
      <c r="I69" s="8"/>
      <c r="J69" s="8"/>
      <c r="K69" s="8"/>
      <c r="L69" s="429"/>
      <c r="M69" s="8"/>
      <c r="N69" s="8"/>
      <c r="O69" s="8"/>
      <c r="P69" s="8"/>
      <c r="Q69" s="429"/>
    </row>
    <row r="70" spans="1:17" ht="13.5" customHeight="1" x14ac:dyDescent="0.2">
      <c r="A70" s="2"/>
      <c r="B70" s="2"/>
      <c r="C70" s="8"/>
      <c r="D70" s="8"/>
      <c r="E70" s="8"/>
      <c r="F70" s="8"/>
      <c r="G70" s="429"/>
      <c r="H70" s="8"/>
      <c r="I70" s="8"/>
      <c r="J70" s="8"/>
      <c r="K70" s="8"/>
      <c r="L70" s="429"/>
      <c r="M70" s="8"/>
      <c r="N70" s="8"/>
      <c r="O70" s="8"/>
      <c r="P70" s="8"/>
      <c r="Q70" s="429"/>
    </row>
    <row r="71" spans="1:17" ht="13.5" customHeight="1" x14ac:dyDescent="0.2">
      <c r="A71" s="2"/>
      <c r="B71" s="2"/>
      <c r="C71" s="8"/>
      <c r="D71" s="8"/>
      <c r="E71" s="8"/>
      <c r="F71" s="8"/>
      <c r="G71" s="429"/>
      <c r="H71" s="8"/>
      <c r="I71" s="8"/>
      <c r="J71" s="8"/>
      <c r="K71" s="8"/>
      <c r="L71" s="429"/>
      <c r="M71" s="8"/>
      <c r="N71" s="8"/>
      <c r="O71" s="8"/>
      <c r="P71" s="8"/>
      <c r="Q71" s="429"/>
    </row>
    <row r="72" spans="1:17" ht="13.5" customHeight="1" x14ac:dyDescent="0.2">
      <c r="A72" s="2"/>
      <c r="B72" s="2"/>
      <c r="C72" s="8"/>
      <c r="D72" s="8"/>
      <c r="E72" s="8"/>
      <c r="F72" s="8"/>
      <c r="G72" s="429"/>
      <c r="H72" s="8"/>
      <c r="I72" s="8"/>
      <c r="J72" s="8"/>
      <c r="K72" s="8"/>
      <c r="L72" s="429"/>
      <c r="M72" s="8"/>
      <c r="N72" s="8"/>
      <c r="O72" s="8"/>
      <c r="P72" s="8"/>
      <c r="Q72" s="429"/>
    </row>
    <row r="73" spans="1:17" ht="13.5" customHeight="1" x14ac:dyDescent="0.2">
      <c r="A73" s="2"/>
      <c r="B73" s="2"/>
      <c r="C73" s="8"/>
      <c r="D73" s="8"/>
      <c r="E73" s="8"/>
      <c r="F73" s="8"/>
      <c r="G73" s="429"/>
      <c r="H73" s="8"/>
      <c r="I73" s="8"/>
      <c r="J73" s="8"/>
      <c r="K73" s="8"/>
      <c r="L73" s="429"/>
      <c r="M73" s="8"/>
      <c r="N73" s="8"/>
      <c r="O73" s="8"/>
      <c r="P73" s="8"/>
      <c r="Q73" s="429"/>
    </row>
    <row r="74" spans="1:17" ht="13.5" customHeight="1" x14ac:dyDescent="0.2">
      <c r="A74" s="2"/>
      <c r="B74" s="2"/>
      <c r="C74" s="8"/>
      <c r="D74" s="8"/>
      <c r="E74" s="8"/>
      <c r="F74" s="8"/>
      <c r="G74" s="429"/>
      <c r="H74" s="8"/>
      <c r="I74" s="8"/>
      <c r="J74" s="8"/>
      <c r="K74" s="8"/>
      <c r="L74" s="429"/>
      <c r="M74" s="8"/>
      <c r="N74" s="8"/>
      <c r="O74" s="8"/>
      <c r="P74" s="8"/>
      <c r="Q74" s="429"/>
    </row>
    <row r="75" spans="1:17" ht="13.5" customHeight="1" x14ac:dyDescent="0.2">
      <c r="A75" s="2"/>
      <c r="B75" s="2"/>
      <c r="C75" s="8"/>
      <c r="D75" s="8"/>
      <c r="E75" s="8"/>
      <c r="F75" s="8"/>
      <c r="G75" s="429"/>
      <c r="H75" s="8"/>
      <c r="I75" s="8"/>
      <c r="J75" s="8"/>
      <c r="K75" s="8"/>
      <c r="L75" s="429"/>
      <c r="M75" s="8"/>
      <c r="N75" s="8"/>
      <c r="O75" s="8"/>
      <c r="P75" s="8"/>
      <c r="Q75" s="429"/>
    </row>
    <row r="76" spans="1:17" ht="13.5" customHeight="1" x14ac:dyDescent="0.2">
      <c r="A76" s="2"/>
      <c r="B76" s="2"/>
      <c r="C76" s="8"/>
      <c r="D76" s="8"/>
      <c r="E76" s="8"/>
      <c r="F76" s="8"/>
      <c r="G76" s="429"/>
      <c r="H76" s="8"/>
      <c r="I76" s="8"/>
      <c r="J76" s="8"/>
      <c r="K76" s="8"/>
      <c r="L76" s="429"/>
      <c r="M76" s="8"/>
      <c r="N76" s="8"/>
      <c r="O76" s="8"/>
      <c r="P76" s="8"/>
      <c r="Q76" s="429"/>
    </row>
    <row r="77" spans="1:17" ht="13.5" customHeight="1" x14ac:dyDescent="0.2">
      <c r="A77" s="2"/>
      <c r="B77" s="2"/>
      <c r="C77" s="8"/>
      <c r="D77" s="8"/>
      <c r="E77" s="8"/>
      <c r="F77" s="8"/>
      <c r="G77" s="429"/>
      <c r="H77" s="8"/>
      <c r="I77" s="8"/>
      <c r="J77" s="8"/>
      <c r="K77" s="8"/>
      <c r="L77" s="429"/>
      <c r="M77" s="8"/>
      <c r="N77" s="8"/>
      <c r="O77" s="8"/>
      <c r="P77" s="8"/>
      <c r="Q77" s="429"/>
    </row>
    <row r="78" spans="1:17" ht="13.5" customHeight="1" x14ac:dyDescent="0.2">
      <c r="A78" s="2"/>
      <c r="B78" s="2"/>
      <c r="C78" s="8"/>
      <c r="D78" s="8"/>
      <c r="E78" s="8"/>
      <c r="F78" s="8"/>
      <c r="G78" s="429"/>
      <c r="H78" s="8"/>
      <c r="I78" s="8"/>
      <c r="J78" s="8"/>
      <c r="K78" s="8"/>
      <c r="L78" s="429"/>
      <c r="M78" s="8"/>
      <c r="N78" s="8"/>
      <c r="O78" s="8"/>
      <c r="P78" s="8"/>
      <c r="Q78" s="429"/>
    </row>
    <row r="79" spans="1:17" ht="13.5" customHeight="1" x14ac:dyDescent="0.2">
      <c r="A79" s="2"/>
      <c r="B79" s="2"/>
      <c r="C79" s="8"/>
      <c r="D79" s="8"/>
      <c r="E79" s="8"/>
      <c r="F79" s="8"/>
      <c r="G79" s="429"/>
      <c r="H79" s="8"/>
      <c r="I79" s="8"/>
      <c r="J79" s="8"/>
      <c r="K79" s="8"/>
      <c r="L79" s="429"/>
      <c r="M79" s="8"/>
      <c r="N79" s="8"/>
      <c r="O79" s="8"/>
      <c r="P79" s="8"/>
      <c r="Q79" s="429"/>
    </row>
    <row r="80" spans="1:17" ht="13.5" customHeight="1" x14ac:dyDescent="0.2">
      <c r="A80" s="2"/>
      <c r="B80" s="2"/>
      <c r="C80" s="8"/>
      <c r="D80" s="8"/>
      <c r="E80" s="8"/>
      <c r="F80" s="8"/>
      <c r="G80" s="429"/>
      <c r="H80" s="8"/>
      <c r="I80" s="8"/>
      <c r="J80" s="8"/>
      <c r="K80" s="8"/>
      <c r="L80" s="429"/>
      <c r="M80" s="8"/>
      <c r="N80" s="8"/>
      <c r="O80" s="8"/>
      <c r="P80" s="8"/>
      <c r="Q80" s="429"/>
    </row>
    <row r="81" spans="1:17" ht="13.5" customHeight="1" x14ac:dyDescent="0.2">
      <c r="A81" s="2"/>
      <c r="B81" s="2"/>
      <c r="C81" s="8"/>
      <c r="D81" s="8"/>
      <c r="E81" s="8"/>
      <c r="F81" s="8"/>
      <c r="G81" s="429"/>
      <c r="H81" s="8"/>
      <c r="I81" s="8"/>
      <c r="J81" s="8"/>
      <c r="K81" s="8"/>
      <c r="L81" s="429"/>
      <c r="M81" s="8"/>
      <c r="N81" s="8"/>
      <c r="O81" s="8"/>
      <c r="P81" s="8"/>
      <c r="Q81" s="429"/>
    </row>
    <row r="82" spans="1:17" ht="13.5" customHeight="1" x14ac:dyDescent="0.2">
      <c r="A82" s="2"/>
      <c r="B82" s="2"/>
      <c r="C82" s="8"/>
      <c r="D82" s="8"/>
      <c r="E82" s="8"/>
      <c r="F82" s="8"/>
      <c r="G82" s="429"/>
      <c r="H82" s="8"/>
      <c r="I82" s="8"/>
      <c r="J82" s="8"/>
      <c r="K82" s="8"/>
      <c r="L82" s="429"/>
      <c r="M82" s="8"/>
      <c r="N82" s="8"/>
      <c r="O82" s="8"/>
      <c r="P82" s="8"/>
      <c r="Q82" s="429"/>
    </row>
    <row r="83" spans="1:17" ht="13.5" customHeight="1" x14ac:dyDescent="0.2">
      <c r="A83" s="2"/>
      <c r="B83" s="2"/>
      <c r="C83" s="8"/>
      <c r="D83" s="8"/>
      <c r="E83" s="8"/>
      <c r="F83" s="8"/>
      <c r="G83" s="429"/>
      <c r="H83" s="8"/>
      <c r="I83" s="8"/>
      <c r="J83" s="8"/>
      <c r="K83" s="8"/>
      <c r="L83" s="429"/>
      <c r="M83" s="8"/>
      <c r="N83" s="8"/>
      <c r="O83" s="8"/>
      <c r="P83" s="8"/>
      <c r="Q83" s="429"/>
    </row>
    <row r="84" spans="1:17" ht="13.5" customHeight="1" x14ac:dyDescent="0.2">
      <c r="A84" s="2"/>
      <c r="B84" s="2"/>
      <c r="C84" s="8"/>
      <c r="D84" s="8"/>
      <c r="E84" s="8"/>
      <c r="F84" s="8"/>
      <c r="G84" s="429"/>
      <c r="H84" s="8"/>
      <c r="I84" s="8"/>
      <c r="J84" s="8"/>
      <c r="K84" s="8"/>
      <c r="L84" s="429"/>
      <c r="M84" s="8"/>
      <c r="N84" s="8"/>
      <c r="O84" s="8"/>
      <c r="P84" s="8"/>
      <c r="Q84" s="429"/>
    </row>
    <row r="85" spans="1:17" ht="13.5" customHeight="1" x14ac:dyDescent="0.2">
      <c r="A85" s="2"/>
      <c r="B85" s="2"/>
      <c r="C85" s="8"/>
      <c r="D85" s="8"/>
      <c r="E85" s="8"/>
      <c r="F85" s="8"/>
      <c r="G85" s="429"/>
      <c r="H85" s="8"/>
      <c r="I85" s="8"/>
      <c r="J85" s="8"/>
      <c r="K85" s="8"/>
      <c r="L85" s="429"/>
      <c r="M85" s="8"/>
      <c r="N85" s="8"/>
      <c r="O85" s="8"/>
      <c r="P85" s="8"/>
      <c r="Q85" s="429"/>
    </row>
    <row r="86" spans="1:17" ht="13.5" customHeight="1" x14ac:dyDescent="0.2">
      <c r="A86" s="2"/>
      <c r="B86" s="2"/>
      <c r="C86" s="8"/>
      <c r="D86" s="8"/>
      <c r="E86" s="8"/>
      <c r="F86" s="8"/>
      <c r="G86" s="429"/>
      <c r="H86" s="8"/>
      <c r="I86" s="8"/>
      <c r="J86" s="8"/>
      <c r="K86" s="8"/>
      <c r="L86" s="429"/>
      <c r="M86" s="8"/>
      <c r="N86" s="8"/>
      <c r="O86" s="8"/>
      <c r="P86" s="8"/>
      <c r="Q86" s="429"/>
    </row>
    <row r="87" spans="1:17" ht="13.5" customHeight="1" x14ac:dyDescent="0.2">
      <c r="A87" s="2"/>
      <c r="B87" s="2"/>
      <c r="C87" s="8"/>
      <c r="D87" s="8"/>
      <c r="E87" s="8"/>
      <c r="F87" s="8"/>
      <c r="G87" s="429"/>
      <c r="H87" s="8"/>
      <c r="I87" s="8"/>
      <c r="J87" s="8"/>
      <c r="K87" s="8"/>
      <c r="L87" s="429"/>
      <c r="M87" s="8"/>
      <c r="N87" s="8"/>
      <c r="O87" s="8"/>
      <c r="P87" s="8"/>
      <c r="Q87" s="429"/>
    </row>
    <row r="88" spans="1:17" ht="13.5" customHeight="1" x14ac:dyDescent="0.2">
      <c r="A88" s="2"/>
      <c r="B88" s="2"/>
      <c r="C88" s="8"/>
      <c r="D88" s="8"/>
      <c r="E88" s="8"/>
      <c r="F88" s="8"/>
      <c r="G88" s="429"/>
      <c r="H88" s="8"/>
      <c r="I88" s="8"/>
      <c r="J88" s="8"/>
      <c r="K88" s="8"/>
      <c r="L88" s="429"/>
      <c r="M88" s="8"/>
      <c r="N88" s="8"/>
      <c r="O88" s="8"/>
      <c r="P88" s="8"/>
      <c r="Q88" s="429"/>
    </row>
    <row r="89" spans="1:17" ht="13.5" customHeight="1" x14ac:dyDescent="0.2">
      <c r="A89" s="2"/>
      <c r="B89" s="2"/>
      <c r="C89" s="8"/>
      <c r="D89" s="8"/>
      <c r="E89" s="8"/>
      <c r="F89" s="8"/>
      <c r="G89" s="429"/>
      <c r="H89" s="8"/>
      <c r="I89" s="8"/>
      <c r="J89" s="8"/>
      <c r="K89" s="8"/>
      <c r="L89" s="429"/>
      <c r="M89" s="8"/>
      <c r="N89" s="8"/>
      <c r="O89" s="8"/>
      <c r="P89" s="8"/>
      <c r="Q89" s="429"/>
    </row>
    <row r="90" spans="1:17" ht="13.5" customHeight="1" x14ac:dyDescent="0.2">
      <c r="A90" s="2"/>
      <c r="B90" s="2"/>
      <c r="C90" s="8"/>
      <c r="D90" s="8"/>
      <c r="E90" s="8"/>
      <c r="F90" s="8"/>
      <c r="G90" s="429"/>
      <c r="H90" s="8"/>
      <c r="I90" s="8"/>
      <c r="J90" s="8"/>
      <c r="K90" s="8"/>
      <c r="L90" s="429"/>
      <c r="M90" s="8"/>
      <c r="N90" s="8"/>
      <c r="O90" s="8"/>
      <c r="P90" s="8"/>
      <c r="Q90" s="429"/>
    </row>
    <row r="91" spans="1:17" ht="13.5" customHeight="1" x14ac:dyDescent="0.2">
      <c r="A91" s="2"/>
      <c r="B91" s="2"/>
      <c r="C91" s="8"/>
      <c r="D91" s="8"/>
      <c r="E91" s="8"/>
      <c r="F91" s="8"/>
      <c r="G91" s="429"/>
      <c r="H91" s="8"/>
      <c r="I91" s="8"/>
      <c r="J91" s="8"/>
      <c r="K91" s="8"/>
      <c r="L91" s="429"/>
      <c r="M91" s="8"/>
      <c r="N91" s="8"/>
      <c r="O91" s="8"/>
      <c r="P91" s="8"/>
      <c r="Q91" s="429"/>
    </row>
    <row r="92" spans="1:17" ht="13.5" customHeight="1" x14ac:dyDescent="0.2">
      <c r="A92" s="2"/>
      <c r="B92" s="2"/>
      <c r="C92" s="8"/>
      <c r="D92" s="8"/>
      <c r="E92" s="8"/>
      <c r="F92" s="8"/>
      <c r="G92" s="429"/>
      <c r="H92" s="8"/>
      <c r="I92" s="8"/>
      <c r="J92" s="8"/>
      <c r="K92" s="8"/>
      <c r="L92" s="429"/>
      <c r="M92" s="8"/>
      <c r="N92" s="8"/>
      <c r="O92" s="8"/>
      <c r="P92" s="8"/>
      <c r="Q92" s="429"/>
    </row>
    <row r="93" spans="1:17" ht="13.5" customHeight="1" x14ac:dyDescent="0.2">
      <c r="A93" s="2"/>
      <c r="B93" s="2"/>
      <c r="C93" s="8"/>
      <c r="D93" s="8"/>
      <c r="E93" s="8"/>
      <c r="F93" s="8"/>
      <c r="G93" s="429"/>
      <c r="H93" s="8"/>
      <c r="I93" s="8"/>
      <c r="J93" s="8"/>
      <c r="K93" s="8"/>
      <c r="L93" s="429"/>
      <c r="M93" s="8"/>
      <c r="N93" s="8"/>
      <c r="O93" s="8"/>
      <c r="P93" s="8"/>
      <c r="Q93" s="429"/>
    </row>
    <row r="94" spans="1:17" ht="13.5" customHeight="1" x14ac:dyDescent="0.2">
      <c r="A94" s="2"/>
      <c r="B94" s="2"/>
      <c r="C94" s="8"/>
      <c r="D94" s="8"/>
      <c r="E94" s="8"/>
      <c r="F94" s="8"/>
      <c r="G94" s="429"/>
      <c r="H94" s="8"/>
      <c r="I94" s="8"/>
      <c r="J94" s="8"/>
      <c r="K94" s="8"/>
      <c r="L94" s="429"/>
      <c r="M94" s="8"/>
      <c r="N94" s="8"/>
      <c r="O94" s="8"/>
      <c r="P94" s="8"/>
      <c r="Q94" s="429"/>
    </row>
    <row r="95" spans="1:17" ht="13.5" customHeight="1" x14ac:dyDescent="0.2">
      <c r="A95" s="2"/>
      <c r="B95" s="2"/>
      <c r="C95" s="8"/>
      <c r="D95" s="8"/>
      <c r="E95" s="8"/>
      <c r="F95" s="8"/>
      <c r="G95" s="429"/>
      <c r="H95" s="8"/>
      <c r="I95" s="8"/>
      <c r="J95" s="8"/>
      <c r="K95" s="8"/>
      <c r="L95" s="429"/>
      <c r="M95" s="8"/>
      <c r="N95" s="8"/>
      <c r="O95" s="8"/>
      <c r="P95" s="8"/>
      <c r="Q95" s="429"/>
    </row>
    <row r="96" spans="1:17" ht="13.5" customHeight="1" x14ac:dyDescent="0.2">
      <c r="A96" s="2"/>
      <c r="B96" s="2"/>
      <c r="C96" s="8"/>
      <c r="D96" s="8"/>
      <c r="E96" s="8"/>
      <c r="F96" s="8"/>
      <c r="G96" s="429"/>
      <c r="H96" s="8"/>
      <c r="I96" s="8"/>
      <c r="J96" s="8"/>
      <c r="K96" s="8"/>
      <c r="L96" s="429"/>
      <c r="M96" s="8"/>
      <c r="N96" s="8"/>
      <c r="O96" s="8"/>
      <c r="P96" s="8"/>
      <c r="Q96" s="429"/>
    </row>
    <row r="97" spans="1:17" ht="13.5" customHeight="1" x14ac:dyDescent="0.2">
      <c r="A97" s="2"/>
      <c r="B97" s="2"/>
      <c r="C97" s="8"/>
      <c r="D97" s="8"/>
      <c r="E97" s="8"/>
      <c r="F97" s="8"/>
      <c r="G97" s="429"/>
      <c r="H97" s="8"/>
      <c r="I97" s="8"/>
      <c r="J97" s="8"/>
      <c r="K97" s="8"/>
      <c r="L97" s="429"/>
      <c r="M97" s="8"/>
      <c r="N97" s="8"/>
      <c r="O97" s="8"/>
      <c r="P97" s="8"/>
      <c r="Q97" s="429"/>
    </row>
    <row r="98" spans="1:17" ht="13.5" customHeight="1" x14ac:dyDescent="0.2">
      <c r="A98" s="2"/>
      <c r="B98" s="2"/>
      <c r="C98" s="8"/>
      <c r="D98" s="8"/>
      <c r="E98" s="8"/>
      <c r="F98" s="8"/>
      <c r="G98" s="429"/>
      <c r="H98" s="8"/>
      <c r="I98" s="8"/>
      <c r="J98" s="8"/>
      <c r="K98" s="8"/>
      <c r="L98" s="429"/>
      <c r="M98" s="8"/>
      <c r="N98" s="8"/>
      <c r="O98" s="8"/>
      <c r="P98" s="8"/>
      <c r="Q98" s="429"/>
    </row>
  </sheetData>
  <mergeCells count="16">
    <mergeCell ref="Q3:Q5"/>
    <mergeCell ref="A1:Q1"/>
    <mergeCell ref="A3:A5"/>
    <mergeCell ref="B3:B5"/>
    <mergeCell ref="J4:K4"/>
    <mergeCell ref="G3:G5"/>
    <mergeCell ref="H4:I4"/>
    <mergeCell ref="E4:F4"/>
    <mergeCell ref="C3:F3"/>
    <mergeCell ref="C4:D4"/>
    <mergeCell ref="O4:P4"/>
    <mergeCell ref="N2:P2"/>
    <mergeCell ref="H3:K3"/>
    <mergeCell ref="M3:P3"/>
    <mergeCell ref="M4:N4"/>
    <mergeCell ref="L3:L5"/>
  </mergeCells>
  <pageMargins left="0.75" right="0.2" top="0.75" bottom="0.75" header="0" footer="0"/>
  <pageSetup scale="6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U98"/>
  <sheetViews>
    <sheetView tabSelected="1" zoomScaleNormal="100" zoomScaleSheetLayoutView="85" workbookViewId="0">
      <pane xSplit="2" ySplit="5" topLeftCell="E48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ColWidth="14.28515625" defaultRowHeight="15" customHeight="1" x14ac:dyDescent="0.2"/>
  <cols>
    <col min="1" max="1" width="4.42578125" customWidth="1"/>
    <col min="2" max="2" width="24.5703125" customWidth="1"/>
    <col min="3" max="3" width="9.5703125" customWidth="1"/>
    <col min="4" max="5" width="8" customWidth="1"/>
    <col min="6" max="6" width="8.42578125" customWidth="1"/>
    <col min="7" max="7" width="8.140625" customWidth="1"/>
    <col min="8" max="8" width="8" customWidth="1"/>
    <col min="9" max="11" width="8.140625" customWidth="1"/>
    <col min="12" max="12" width="9.28515625" customWidth="1"/>
    <col min="13" max="13" width="8" customWidth="1"/>
    <col min="14" max="14" width="9" customWidth="1"/>
    <col min="15" max="15" width="8.5703125" customWidth="1"/>
    <col min="16" max="16" width="9" customWidth="1"/>
    <col min="17" max="17" width="10.28515625" customWidth="1"/>
    <col min="18" max="18" width="9.85546875" customWidth="1"/>
    <col min="19" max="19" width="10.140625" customWidth="1"/>
    <col min="20" max="20" width="15.7109375" customWidth="1"/>
    <col min="21" max="21" width="8" customWidth="1"/>
  </cols>
  <sheetData>
    <row r="1" spans="1:21" ht="13.5" customHeight="1" x14ac:dyDescent="0.2">
      <c r="A1" s="539" t="s">
        <v>1059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429"/>
    </row>
    <row r="2" spans="1:21" ht="13.5" customHeight="1" x14ac:dyDescent="0.2">
      <c r="A2" s="2"/>
      <c r="B2" s="10" t="s">
        <v>73</v>
      </c>
      <c r="C2" s="8"/>
      <c r="D2" s="8"/>
      <c r="E2" s="8"/>
      <c r="F2" s="8"/>
      <c r="G2" s="429"/>
      <c r="H2" s="8"/>
      <c r="I2" s="8"/>
      <c r="J2" s="8" t="s">
        <v>93</v>
      </c>
      <c r="K2" s="8"/>
      <c r="L2" s="429"/>
      <c r="M2" s="8"/>
      <c r="N2" s="8"/>
      <c r="O2" s="8"/>
      <c r="P2" s="425" t="s">
        <v>135</v>
      </c>
      <c r="Q2" s="425"/>
      <c r="R2" s="425"/>
      <c r="S2" s="425"/>
      <c r="T2" s="425"/>
      <c r="U2" s="429"/>
    </row>
    <row r="3" spans="1:21" ht="15" customHeight="1" x14ac:dyDescent="0.2">
      <c r="A3" s="513" t="s">
        <v>0</v>
      </c>
      <c r="B3" s="513" t="s">
        <v>76</v>
      </c>
      <c r="C3" s="494" t="s">
        <v>136</v>
      </c>
      <c r="D3" s="541"/>
      <c r="E3" s="541"/>
      <c r="F3" s="542"/>
      <c r="G3" s="533" t="s">
        <v>118</v>
      </c>
      <c r="H3" s="494" t="s">
        <v>137</v>
      </c>
      <c r="I3" s="537"/>
      <c r="J3" s="537"/>
      <c r="K3" s="536"/>
      <c r="L3" s="533" t="s">
        <v>118</v>
      </c>
      <c r="M3" s="494" t="s">
        <v>138</v>
      </c>
      <c r="N3" s="537"/>
      <c r="O3" s="537"/>
      <c r="P3" s="536"/>
      <c r="Q3" s="494" t="s">
        <v>139</v>
      </c>
      <c r="R3" s="537"/>
      <c r="S3" s="537"/>
      <c r="T3" s="536"/>
      <c r="U3" s="533" t="s">
        <v>118</v>
      </c>
    </row>
    <row r="4" spans="1:21" ht="15" customHeight="1" x14ac:dyDescent="0.2">
      <c r="A4" s="534"/>
      <c r="B4" s="534"/>
      <c r="C4" s="494" t="s">
        <v>120</v>
      </c>
      <c r="D4" s="536"/>
      <c r="E4" s="494" t="s">
        <v>121</v>
      </c>
      <c r="F4" s="536"/>
      <c r="G4" s="534"/>
      <c r="H4" s="494" t="s">
        <v>120</v>
      </c>
      <c r="I4" s="536"/>
      <c r="J4" s="494" t="s">
        <v>121</v>
      </c>
      <c r="K4" s="536"/>
      <c r="L4" s="534"/>
      <c r="M4" s="494" t="s">
        <v>120</v>
      </c>
      <c r="N4" s="536"/>
      <c r="O4" s="494" t="s">
        <v>121</v>
      </c>
      <c r="P4" s="536"/>
      <c r="Q4" s="494" t="s">
        <v>120</v>
      </c>
      <c r="R4" s="536"/>
      <c r="S4" s="494" t="s">
        <v>121</v>
      </c>
      <c r="T4" s="536"/>
      <c r="U4" s="534"/>
    </row>
    <row r="5" spans="1:21" ht="15" customHeight="1" x14ac:dyDescent="0.2">
      <c r="A5" s="535"/>
      <c r="B5" s="535"/>
      <c r="C5" s="422" t="s">
        <v>122</v>
      </c>
      <c r="D5" s="422" t="s">
        <v>123</v>
      </c>
      <c r="E5" s="422" t="s">
        <v>122</v>
      </c>
      <c r="F5" s="422" t="s">
        <v>123</v>
      </c>
      <c r="G5" s="535"/>
      <c r="H5" s="422" t="s">
        <v>122</v>
      </c>
      <c r="I5" s="422" t="s">
        <v>123</v>
      </c>
      <c r="J5" s="422" t="s">
        <v>122</v>
      </c>
      <c r="K5" s="422" t="s">
        <v>123</v>
      </c>
      <c r="L5" s="535"/>
      <c r="M5" s="422" t="s">
        <v>122</v>
      </c>
      <c r="N5" s="422" t="s">
        <v>123</v>
      </c>
      <c r="O5" s="422" t="s">
        <v>122</v>
      </c>
      <c r="P5" s="422" t="s">
        <v>123</v>
      </c>
      <c r="Q5" s="422" t="s">
        <v>122</v>
      </c>
      <c r="R5" s="422" t="s">
        <v>123</v>
      </c>
      <c r="S5" s="422" t="s">
        <v>122</v>
      </c>
      <c r="T5" s="422" t="s">
        <v>123</v>
      </c>
      <c r="U5" s="535"/>
    </row>
    <row r="6" spans="1:21" ht="12.75" customHeight="1" x14ac:dyDescent="0.2">
      <c r="A6" s="427">
        <v>1</v>
      </c>
      <c r="B6" s="20" t="s">
        <v>6</v>
      </c>
      <c r="C6" s="432">
        <v>23</v>
      </c>
      <c r="D6" s="433">
        <v>160</v>
      </c>
      <c r="E6" s="443">
        <v>3</v>
      </c>
      <c r="F6" s="443">
        <v>91.45</v>
      </c>
      <c r="G6" s="444">
        <f t="shared" ref="G6:G20" si="0">F6*100/D6</f>
        <v>57.15625</v>
      </c>
      <c r="H6" s="432">
        <v>33</v>
      </c>
      <c r="I6" s="433">
        <v>223</v>
      </c>
      <c r="J6" s="443">
        <v>15</v>
      </c>
      <c r="K6" s="443">
        <v>177.95</v>
      </c>
      <c r="L6" s="444">
        <f t="shared" ref="L6:L20" si="1">K6*100/I6</f>
        <v>79.79820627802691</v>
      </c>
      <c r="M6" s="432">
        <v>2683</v>
      </c>
      <c r="N6" s="433">
        <v>3596</v>
      </c>
      <c r="O6" s="443">
        <v>577</v>
      </c>
      <c r="P6" s="443">
        <v>755.31999999999994</v>
      </c>
      <c r="Q6" s="445">
        <f>'ACP_Agri_9(ii)'!M6+ACP_MSME_10!C6+'ACP_PS_11(i)'!C6+'ACP_PS_11(i)'!H6+'ACP_PS_11(i)'!M6+'ACP_PS_11(ii)'!C6+H6+M6</f>
        <v>192812</v>
      </c>
      <c r="R6" s="445">
        <f>'ACP_Agri_9(ii)'!N6+ACP_MSME_10!D6+'ACP_PS_11(i)'!D6+'ACP_PS_11(i)'!I6+'ACP_PS_11(i)'!N6+'ACP_PS_11(ii)'!D6+I6+N6</f>
        <v>1358897</v>
      </c>
      <c r="S6" s="445">
        <f>'ACP_Agri_9(ii)'!O6+ACP_MSME_10!O6+'ACP_PS_11(i)'!E6+'ACP_PS_11(i)'!J6+'ACP_PS_11(i)'!O6+'ACP_PS_11(ii)'!E6+J6+O6</f>
        <v>61616</v>
      </c>
      <c r="T6" s="445">
        <f>'ACP_Agri_9(ii)'!P6+ACP_MSME_10!P6+'ACP_PS_11(i)'!F6+'ACP_PS_11(i)'!K6+'ACP_PS_11(i)'!P6+'ACP_PS_11(ii)'!F6+K6+P6</f>
        <v>647543.06999999995</v>
      </c>
      <c r="U6" s="444">
        <f t="shared" ref="U6:U55" si="2">T6*100/R6</f>
        <v>47.652108290768169</v>
      </c>
    </row>
    <row r="7" spans="1:21" ht="12.75" customHeight="1" x14ac:dyDescent="0.2">
      <c r="A7" s="427">
        <v>2</v>
      </c>
      <c r="B7" s="20" t="s">
        <v>7</v>
      </c>
      <c r="C7" s="432">
        <v>71</v>
      </c>
      <c r="D7" s="433">
        <v>320</v>
      </c>
      <c r="E7" s="443">
        <v>27</v>
      </c>
      <c r="F7" s="443">
        <v>295.48</v>
      </c>
      <c r="G7" s="444">
        <f t="shared" si="0"/>
        <v>92.337500000000006</v>
      </c>
      <c r="H7" s="432">
        <v>41</v>
      </c>
      <c r="I7" s="433">
        <v>35</v>
      </c>
      <c r="J7" s="443">
        <v>0</v>
      </c>
      <c r="K7" s="443">
        <v>0</v>
      </c>
      <c r="L7" s="444">
        <f t="shared" si="1"/>
        <v>0</v>
      </c>
      <c r="M7" s="432">
        <v>586</v>
      </c>
      <c r="N7" s="433">
        <v>881</v>
      </c>
      <c r="O7" s="443">
        <v>0</v>
      </c>
      <c r="P7" s="443">
        <v>0</v>
      </c>
      <c r="Q7" s="445">
        <f>'ACP_Agri_9(ii)'!M7+ACP_MSME_10!C7+'ACP_PS_11(i)'!C7+'ACP_PS_11(i)'!H7+'ACP_PS_11(i)'!M7+'ACP_PS_11(ii)'!C7+H7+M7</f>
        <v>746438</v>
      </c>
      <c r="R7" s="445">
        <f>'ACP_Agri_9(ii)'!N7+ACP_MSME_10!D7+'ACP_PS_11(i)'!D7+'ACP_PS_11(i)'!I7+'ACP_PS_11(i)'!N7+'ACP_PS_11(ii)'!D7+I7+N7</f>
        <v>2280591</v>
      </c>
      <c r="S7" s="445">
        <f>'ACP_Agri_9(ii)'!O7+ACP_MSME_10!O7+'ACP_PS_11(i)'!E7+'ACP_PS_11(i)'!J7+'ACP_PS_11(i)'!O7+'ACP_PS_11(ii)'!E7+J7+O7</f>
        <v>256252</v>
      </c>
      <c r="T7" s="445">
        <f>'ACP_Agri_9(ii)'!P7+ACP_MSME_10!P7+'ACP_PS_11(i)'!F7+'ACP_PS_11(i)'!K7+'ACP_PS_11(i)'!P7+'ACP_PS_11(ii)'!F7+K7+P7</f>
        <v>969709.19999999984</v>
      </c>
      <c r="U7" s="444">
        <f t="shared" si="2"/>
        <v>42.520083609906372</v>
      </c>
    </row>
    <row r="8" spans="1:21" ht="12.75" customHeight="1" x14ac:dyDescent="0.2">
      <c r="A8" s="427">
        <v>3</v>
      </c>
      <c r="B8" s="20" t="s">
        <v>8</v>
      </c>
      <c r="C8" s="432">
        <v>20</v>
      </c>
      <c r="D8" s="433">
        <v>100</v>
      </c>
      <c r="E8" s="443">
        <v>0</v>
      </c>
      <c r="F8" s="443">
        <v>0</v>
      </c>
      <c r="G8" s="444">
        <f t="shared" si="0"/>
        <v>0</v>
      </c>
      <c r="H8" s="432">
        <v>5</v>
      </c>
      <c r="I8" s="433">
        <v>15</v>
      </c>
      <c r="J8" s="443">
        <v>0</v>
      </c>
      <c r="K8" s="443">
        <v>0</v>
      </c>
      <c r="L8" s="444">
        <f t="shared" si="1"/>
        <v>0</v>
      </c>
      <c r="M8" s="432">
        <v>4555</v>
      </c>
      <c r="N8" s="433">
        <v>6365</v>
      </c>
      <c r="O8" s="443">
        <v>311</v>
      </c>
      <c r="P8" s="443">
        <v>7138.1800000000021</v>
      </c>
      <c r="Q8" s="445">
        <f>'ACP_Agri_9(ii)'!M8+ACP_MSME_10!C8+'ACP_PS_11(i)'!C8+'ACP_PS_11(i)'!H8+'ACP_PS_11(i)'!M8+'ACP_PS_11(ii)'!C8+H8+M8</f>
        <v>182227</v>
      </c>
      <c r="R8" s="445">
        <f>'ACP_Agri_9(ii)'!N8+ACP_MSME_10!D8+'ACP_PS_11(i)'!D8+'ACP_PS_11(i)'!I8+'ACP_PS_11(i)'!N8+'ACP_PS_11(ii)'!D8+I8+N8</f>
        <v>520973</v>
      </c>
      <c r="S8" s="445">
        <f>'ACP_Agri_9(ii)'!O8+ACP_MSME_10!O8+'ACP_PS_11(i)'!E8+'ACP_PS_11(i)'!J8+'ACP_PS_11(i)'!O8+'ACP_PS_11(ii)'!E8+J8+O8</f>
        <v>29382</v>
      </c>
      <c r="T8" s="445">
        <f>'ACP_Agri_9(ii)'!P8+ACP_MSME_10!P8+'ACP_PS_11(i)'!F8+'ACP_PS_11(i)'!K8+'ACP_PS_11(i)'!P8+'ACP_PS_11(ii)'!F8+K8+P8</f>
        <v>183728.04999999996</v>
      </c>
      <c r="U8" s="444">
        <f t="shared" si="2"/>
        <v>35.266328581327627</v>
      </c>
    </row>
    <row r="9" spans="1:21" ht="12.75" customHeight="1" x14ac:dyDescent="0.2">
      <c r="A9" s="427">
        <v>4</v>
      </c>
      <c r="B9" s="20" t="s">
        <v>9</v>
      </c>
      <c r="C9" s="432">
        <v>28</v>
      </c>
      <c r="D9" s="433">
        <v>103</v>
      </c>
      <c r="E9" s="443">
        <v>0</v>
      </c>
      <c r="F9" s="443">
        <v>0</v>
      </c>
      <c r="G9" s="444">
        <f t="shared" si="0"/>
        <v>0</v>
      </c>
      <c r="H9" s="432">
        <v>1493</v>
      </c>
      <c r="I9" s="433">
        <v>2458</v>
      </c>
      <c r="J9" s="443">
        <v>802</v>
      </c>
      <c r="K9" s="443">
        <v>1148.1200000000001</v>
      </c>
      <c r="L9" s="444">
        <f t="shared" si="1"/>
        <v>46.709519934906432</v>
      </c>
      <c r="M9" s="432">
        <v>693</v>
      </c>
      <c r="N9" s="433">
        <v>500</v>
      </c>
      <c r="O9" s="443">
        <v>4</v>
      </c>
      <c r="P9" s="443">
        <v>1.7</v>
      </c>
      <c r="Q9" s="445">
        <f>'ACP_Agri_9(ii)'!M9+ACP_MSME_10!C9+'ACP_PS_11(i)'!C9+'ACP_PS_11(i)'!H9+'ACP_PS_11(i)'!M9+'ACP_PS_11(ii)'!C9+H9+M9</f>
        <v>156612</v>
      </c>
      <c r="R9" s="445">
        <f>'ACP_Agri_9(ii)'!N9+ACP_MSME_10!D9+'ACP_PS_11(i)'!D9+'ACP_PS_11(i)'!I9+'ACP_PS_11(i)'!N9+'ACP_PS_11(ii)'!D9+I9+N9</f>
        <v>755607</v>
      </c>
      <c r="S9" s="445">
        <f>'ACP_Agri_9(ii)'!O9+ACP_MSME_10!O9+'ACP_PS_11(i)'!E9+'ACP_PS_11(i)'!J9+'ACP_PS_11(i)'!O9+'ACP_PS_11(ii)'!E9+J9+O9</f>
        <v>39829</v>
      </c>
      <c r="T9" s="445">
        <f>'ACP_Agri_9(ii)'!P9+ACP_MSME_10!P9+'ACP_PS_11(i)'!F9+'ACP_PS_11(i)'!K9+'ACP_PS_11(i)'!P9+'ACP_PS_11(ii)'!F9+K9+P9</f>
        <v>179620.07</v>
      </c>
      <c r="U9" s="444">
        <f t="shared" si="2"/>
        <v>23.771625990759748</v>
      </c>
    </row>
    <row r="10" spans="1:21" ht="12.75" customHeight="1" x14ac:dyDescent="0.2">
      <c r="A10" s="427">
        <v>5</v>
      </c>
      <c r="B10" s="20" t="s">
        <v>10</v>
      </c>
      <c r="C10" s="432">
        <v>33</v>
      </c>
      <c r="D10" s="433">
        <v>1021</v>
      </c>
      <c r="E10" s="443">
        <v>3</v>
      </c>
      <c r="F10" s="443">
        <v>70.210000000000008</v>
      </c>
      <c r="G10" s="444">
        <f t="shared" si="0"/>
        <v>6.8765915768854073</v>
      </c>
      <c r="H10" s="432">
        <v>31</v>
      </c>
      <c r="I10" s="433">
        <v>42</v>
      </c>
      <c r="J10" s="443">
        <v>0</v>
      </c>
      <c r="K10" s="443">
        <v>0</v>
      </c>
      <c r="L10" s="444">
        <f t="shared" si="1"/>
        <v>0</v>
      </c>
      <c r="M10" s="432">
        <v>1644</v>
      </c>
      <c r="N10" s="433">
        <v>874</v>
      </c>
      <c r="O10" s="443">
        <v>3</v>
      </c>
      <c r="P10" s="443">
        <v>30.1</v>
      </c>
      <c r="Q10" s="445">
        <f>'ACP_Agri_9(ii)'!M10+ACP_MSME_10!C10+'ACP_PS_11(i)'!C10+'ACP_PS_11(i)'!H10+'ACP_PS_11(i)'!M10+'ACP_PS_11(ii)'!C10+H10+M10</f>
        <v>778748</v>
      </c>
      <c r="R10" s="445">
        <f>'ACP_Agri_9(ii)'!N10+ACP_MSME_10!D10+'ACP_PS_11(i)'!D10+'ACP_PS_11(i)'!I10+'ACP_PS_11(i)'!N10+'ACP_PS_11(ii)'!D10+I10+N10</f>
        <v>1919653</v>
      </c>
      <c r="S10" s="445">
        <f>'ACP_Agri_9(ii)'!O10+ACP_MSME_10!O10+'ACP_PS_11(i)'!E10+'ACP_PS_11(i)'!J10+'ACP_PS_11(i)'!O10+'ACP_PS_11(ii)'!E10+J10+O10</f>
        <v>201747</v>
      </c>
      <c r="T10" s="445">
        <f>'ACP_Agri_9(ii)'!P10+ACP_MSME_10!P10+'ACP_PS_11(i)'!F10+'ACP_PS_11(i)'!K10+'ACP_PS_11(i)'!P10+'ACP_PS_11(ii)'!F10+K10+P10</f>
        <v>811613.61999999988</v>
      </c>
      <c r="U10" s="444">
        <f t="shared" si="2"/>
        <v>42.279183789987037</v>
      </c>
    </row>
    <row r="11" spans="1:21" ht="12.75" customHeight="1" x14ac:dyDescent="0.2">
      <c r="A11" s="427">
        <v>6</v>
      </c>
      <c r="B11" s="20" t="s">
        <v>11</v>
      </c>
      <c r="C11" s="432">
        <v>14</v>
      </c>
      <c r="D11" s="433">
        <v>9</v>
      </c>
      <c r="E11" s="443">
        <v>0</v>
      </c>
      <c r="F11" s="443">
        <v>0</v>
      </c>
      <c r="G11" s="444">
        <f t="shared" si="0"/>
        <v>0</v>
      </c>
      <c r="H11" s="432">
        <v>647</v>
      </c>
      <c r="I11" s="433">
        <v>1157</v>
      </c>
      <c r="J11" s="443">
        <v>281</v>
      </c>
      <c r="K11" s="443">
        <v>381.26999999999992</v>
      </c>
      <c r="L11" s="444">
        <f t="shared" si="1"/>
        <v>32.953327571305095</v>
      </c>
      <c r="M11" s="432">
        <v>1605</v>
      </c>
      <c r="N11" s="433">
        <v>3173</v>
      </c>
      <c r="O11" s="443">
        <v>0</v>
      </c>
      <c r="P11" s="443">
        <v>0</v>
      </c>
      <c r="Q11" s="445">
        <f>'ACP_Agri_9(ii)'!M11+ACP_MSME_10!C11+'ACP_PS_11(i)'!C11+'ACP_PS_11(i)'!H11+'ACP_PS_11(i)'!M11+'ACP_PS_11(ii)'!C11+H11+M11</f>
        <v>160484</v>
      </c>
      <c r="R11" s="445">
        <f>'ACP_Agri_9(ii)'!N11+ACP_MSME_10!D11+'ACP_PS_11(i)'!D11+'ACP_PS_11(i)'!I11+'ACP_PS_11(i)'!N11+'ACP_PS_11(ii)'!D11+I11+N11</f>
        <v>783796</v>
      </c>
      <c r="S11" s="445">
        <f>'ACP_Agri_9(ii)'!O11+ACP_MSME_10!O11+'ACP_PS_11(i)'!E11+'ACP_PS_11(i)'!J11+'ACP_PS_11(i)'!O11+'ACP_PS_11(ii)'!E11+J11+O11</f>
        <v>25404</v>
      </c>
      <c r="T11" s="445">
        <f>'ACP_Agri_9(ii)'!P11+ACP_MSME_10!P11+'ACP_PS_11(i)'!F11+'ACP_PS_11(i)'!K11+'ACP_PS_11(i)'!P11+'ACP_PS_11(ii)'!F11+K11+P11</f>
        <v>216478.16999999998</v>
      </c>
      <c r="U11" s="444">
        <f t="shared" si="2"/>
        <v>27.619198107670872</v>
      </c>
    </row>
    <row r="12" spans="1:21" ht="12.75" customHeight="1" x14ac:dyDescent="0.2">
      <c r="A12" s="427">
        <v>7</v>
      </c>
      <c r="B12" s="20" t="s">
        <v>12</v>
      </c>
      <c r="C12" s="432">
        <v>0</v>
      </c>
      <c r="D12" s="433">
        <v>0</v>
      </c>
      <c r="E12" s="443">
        <v>0</v>
      </c>
      <c r="F12" s="443">
        <v>0</v>
      </c>
      <c r="G12" s="444" t="e">
        <f t="shared" si="0"/>
        <v>#DIV/0!</v>
      </c>
      <c r="H12" s="432">
        <v>152</v>
      </c>
      <c r="I12" s="433">
        <v>258</v>
      </c>
      <c r="J12" s="443">
        <v>240</v>
      </c>
      <c r="K12" s="443">
        <v>409.01000000000005</v>
      </c>
      <c r="L12" s="444">
        <f t="shared" si="1"/>
        <v>158.53100775193801</v>
      </c>
      <c r="M12" s="432">
        <v>122</v>
      </c>
      <c r="N12" s="433">
        <v>98</v>
      </c>
      <c r="O12" s="443">
        <v>0</v>
      </c>
      <c r="P12" s="443">
        <v>0</v>
      </c>
      <c r="Q12" s="445">
        <f>'ACP_Agri_9(ii)'!M12+ACP_MSME_10!C12+'ACP_PS_11(i)'!C12+'ACP_PS_11(i)'!H12+'ACP_PS_11(i)'!M12+'ACP_PS_11(ii)'!C12+H12+M12</f>
        <v>17148</v>
      </c>
      <c r="R12" s="445">
        <f>'ACP_Agri_9(ii)'!N12+ACP_MSME_10!D12+'ACP_PS_11(i)'!D12+'ACP_PS_11(i)'!I12+'ACP_PS_11(i)'!N12+'ACP_PS_11(ii)'!D12+I12+N12</f>
        <v>73058</v>
      </c>
      <c r="S12" s="445">
        <f>'ACP_Agri_9(ii)'!O12+ACP_MSME_10!O12+'ACP_PS_11(i)'!E12+'ACP_PS_11(i)'!J12+'ACP_PS_11(i)'!O12+'ACP_PS_11(ii)'!E12+J12+O12</f>
        <v>4152</v>
      </c>
      <c r="T12" s="445">
        <f>'ACP_Agri_9(ii)'!P12+ACP_MSME_10!P12+'ACP_PS_11(i)'!F12+'ACP_PS_11(i)'!K12+'ACP_PS_11(i)'!P12+'ACP_PS_11(ii)'!F12+K12+P12</f>
        <v>43423.209999999992</v>
      </c>
      <c r="U12" s="444">
        <f t="shared" si="2"/>
        <v>59.43662569465355</v>
      </c>
    </row>
    <row r="13" spans="1:21" ht="12.75" customHeight="1" x14ac:dyDescent="0.2">
      <c r="A13" s="427">
        <v>8</v>
      </c>
      <c r="B13" s="20" t="s">
        <v>967</v>
      </c>
      <c r="C13" s="432">
        <v>6</v>
      </c>
      <c r="D13" s="433">
        <v>13</v>
      </c>
      <c r="E13" s="433">
        <v>2</v>
      </c>
      <c r="F13" s="433">
        <v>10.97</v>
      </c>
      <c r="G13" s="444">
        <v>0</v>
      </c>
      <c r="H13" s="432">
        <v>1</v>
      </c>
      <c r="I13" s="433">
        <v>4</v>
      </c>
      <c r="J13" s="443">
        <v>0</v>
      </c>
      <c r="K13" s="443">
        <v>0</v>
      </c>
      <c r="L13" s="444">
        <f t="shared" si="1"/>
        <v>0</v>
      </c>
      <c r="M13" s="432">
        <v>74</v>
      </c>
      <c r="N13" s="433">
        <v>94</v>
      </c>
      <c r="O13" s="443">
        <v>4</v>
      </c>
      <c r="P13" s="443">
        <v>10.989999999999998</v>
      </c>
      <c r="Q13" s="445">
        <f>'ACP_Agri_9(ii)'!M13+ACP_MSME_10!C13+'ACP_PS_11(i)'!C13+'ACP_PS_11(i)'!H13+'ACP_PS_11(i)'!M13+'ACP_PS_11(ii)'!C13+H13+M13</f>
        <v>11903</v>
      </c>
      <c r="R13" s="445">
        <f>'ACP_Agri_9(ii)'!N13+ACP_MSME_10!D13+'ACP_PS_11(i)'!D13+'ACP_PS_11(i)'!I13+'ACP_PS_11(i)'!N13+'ACP_PS_11(ii)'!D13+I13+N13</f>
        <v>105150</v>
      </c>
      <c r="S13" s="445">
        <f>'ACP_Agri_9(ii)'!O13+ACP_MSME_10!O13+'ACP_PS_11(i)'!E13+'ACP_PS_11(i)'!J13+'ACP_PS_11(i)'!O13+'ACP_PS_11(ii)'!E13+J13+O13</f>
        <v>1823</v>
      </c>
      <c r="T13" s="445">
        <f>'ACP_Agri_9(ii)'!P13+ACP_MSME_10!P13+'ACP_PS_11(i)'!F13+'ACP_PS_11(i)'!K13+'ACP_PS_11(i)'!P13+'ACP_PS_11(ii)'!F13+K13+P13</f>
        <v>16469.97</v>
      </c>
      <c r="U13" s="444">
        <f t="shared" si="2"/>
        <v>15.663309557774607</v>
      </c>
    </row>
    <row r="14" spans="1:21" ht="12.75" customHeight="1" x14ac:dyDescent="0.2">
      <c r="A14" s="427">
        <v>9</v>
      </c>
      <c r="B14" s="20" t="s">
        <v>13</v>
      </c>
      <c r="C14" s="432">
        <v>0</v>
      </c>
      <c r="D14" s="433">
        <v>0</v>
      </c>
      <c r="E14" s="443">
        <v>0</v>
      </c>
      <c r="F14" s="443">
        <v>0</v>
      </c>
      <c r="G14" s="444" t="e">
        <f t="shared" si="0"/>
        <v>#DIV/0!</v>
      </c>
      <c r="H14" s="432">
        <v>2904</v>
      </c>
      <c r="I14" s="433">
        <v>4656</v>
      </c>
      <c r="J14" s="443">
        <v>1116</v>
      </c>
      <c r="K14" s="443">
        <v>1522.7899999999997</v>
      </c>
      <c r="L14" s="444">
        <f t="shared" si="1"/>
        <v>32.705970790378004</v>
      </c>
      <c r="M14" s="432">
        <v>1394</v>
      </c>
      <c r="N14" s="433">
        <v>582</v>
      </c>
      <c r="O14" s="443">
        <v>203</v>
      </c>
      <c r="P14" s="443">
        <v>52.940000000000005</v>
      </c>
      <c r="Q14" s="445">
        <f>'ACP_Agri_9(ii)'!M14+ACP_MSME_10!C14+'ACP_PS_11(i)'!C14+'ACP_PS_11(i)'!H14+'ACP_PS_11(i)'!M14+'ACP_PS_11(ii)'!C14+H14+M14</f>
        <v>160108</v>
      </c>
      <c r="R14" s="445">
        <f>'ACP_Agri_9(ii)'!N14+ACP_MSME_10!D14+'ACP_PS_11(i)'!D14+'ACP_PS_11(i)'!I14+'ACP_PS_11(i)'!N14+'ACP_PS_11(ii)'!D14+I14+N14</f>
        <v>1270788</v>
      </c>
      <c r="S14" s="445">
        <f>'ACP_Agri_9(ii)'!O14+ACP_MSME_10!O14+'ACP_PS_11(i)'!E14+'ACP_PS_11(i)'!J14+'ACP_PS_11(i)'!O14+'ACP_PS_11(ii)'!E14+J14+O14</f>
        <v>56354</v>
      </c>
      <c r="T14" s="445">
        <f>'ACP_Agri_9(ii)'!P14+ACP_MSME_10!P14+'ACP_PS_11(i)'!F14+'ACP_PS_11(i)'!K14+'ACP_PS_11(i)'!P14+'ACP_PS_11(ii)'!F14+K14+P14</f>
        <v>425401.97999999986</v>
      </c>
      <c r="U14" s="444">
        <f t="shared" si="2"/>
        <v>33.475448304516554</v>
      </c>
    </row>
    <row r="15" spans="1:21" ht="12.75" customHeight="1" x14ac:dyDescent="0.2">
      <c r="A15" s="427">
        <v>10</v>
      </c>
      <c r="B15" s="20" t="s">
        <v>14</v>
      </c>
      <c r="C15" s="432">
        <v>143</v>
      </c>
      <c r="D15" s="433">
        <v>610</v>
      </c>
      <c r="E15" s="443">
        <v>9</v>
      </c>
      <c r="F15" s="443">
        <v>113.75999999999999</v>
      </c>
      <c r="G15" s="444">
        <f t="shared" si="0"/>
        <v>18.649180327868851</v>
      </c>
      <c r="H15" s="432">
        <v>41200</v>
      </c>
      <c r="I15" s="433">
        <v>69213</v>
      </c>
      <c r="J15" s="443">
        <v>22890</v>
      </c>
      <c r="K15" s="443">
        <v>32836.15</v>
      </c>
      <c r="L15" s="444">
        <f t="shared" si="1"/>
        <v>47.442171268403335</v>
      </c>
      <c r="M15" s="432">
        <v>3198</v>
      </c>
      <c r="N15" s="433">
        <v>1784</v>
      </c>
      <c r="O15" s="443">
        <v>0</v>
      </c>
      <c r="P15" s="443">
        <v>0</v>
      </c>
      <c r="Q15" s="445">
        <f>'ACP_Agri_9(ii)'!M15+ACP_MSME_10!C15+'ACP_PS_11(i)'!C15+'ACP_PS_11(i)'!H15+'ACP_PS_11(i)'!M15+'ACP_PS_11(ii)'!C15+H15+M15</f>
        <v>845504</v>
      </c>
      <c r="R15" s="445">
        <f>'ACP_Agri_9(ii)'!N15+ACP_MSME_10!D15+'ACP_PS_11(i)'!D15+'ACP_PS_11(i)'!I15+'ACP_PS_11(i)'!N15+'ACP_PS_11(ii)'!D15+I15+N15</f>
        <v>4626634</v>
      </c>
      <c r="S15" s="445">
        <f>'ACP_Agri_9(ii)'!O15+ACP_MSME_10!O15+'ACP_PS_11(i)'!E15+'ACP_PS_11(i)'!J15+'ACP_PS_11(i)'!O15+'ACP_PS_11(ii)'!E15+J15+O15</f>
        <v>302298</v>
      </c>
      <c r="T15" s="445">
        <f>'ACP_Agri_9(ii)'!P15+ACP_MSME_10!P15+'ACP_PS_11(i)'!F15+'ACP_PS_11(i)'!K15+'ACP_PS_11(i)'!P15+'ACP_PS_11(ii)'!F15+K15+P15</f>
        <v>2276353.2299999995</v>
      </c>
      <c r="U15" s="444">
        <f t="shared" si="2"/>
        <v>49.201065612711083</v>
      </c>
    </row>
    <row r="16" spans="1:21" ht="12.75" customHeight="1" x14ac:dyDescent="0.2">
      <c r="A16" s="427">
        <v>11</v>
      </c>
      <c r="B16" s="20" t="s">
        <v>15</v>
      </c>
      <c r="C16" s="432">
        <v>25</v>
      </c>
      <c r="D16" s="433">
        <v>5500</v>
      </c>
      <c r="E16" s="443">
        <v>0</v>
      </c>
      <c r="F16" s="443">
        <v>0</v>
      </c>
      <c r="G16" s="444">
        <f t="shared" si="0"/>
        <v>0</v>
      </c>
      <c r="H16" s="432">
        <v>1</v>
      </c>
      <c r="I16" s="433">
        <v>6</v>
      </c>
      <c r="J16" s="443">
        <v>0</v>
      </c>
      <c r="K16" s="443">
        <v>0</v>
      </c>
      <c r="L16" s="444">
        <f t="shared" si="1"/>
        <v>0</v>
      </c>
      <c r="M16" s="432">
        <v>10494</v>
      </c>
      <c r="N16" s="433">
        <v>54905</v>
      </c>
      <c r="O16" s="443">
        <v>557</v>
      </c>
      <c r="P16" s="443">
        <v>1910.01</v>
      </c>
      <c r="Q16" s="445">
        <f>'ACP_Agri_9(ii)'!M16+ACP_MSME_10!C16+'ACP_PS_11(i)'!C16+'ACP_PS_11(i)'!H16+'ACP_PS_11(i)'!M16+'ACP_PS_11(ii)'!C16+H16+M16</f>
        <v>43588</v>
      </c>
      <c r="R16" s="445">
        <f>'ACP_Agri_9(ii)'!N16+ACP_MSME_10!D16+'ACP_PS_11(i)'!D16+'ACP_PS_11(i)'!I16+'ACP_PS_11(i)'!N16+'ACP_PS_11(ii)'!D16+I16+N16</f>
        <v>374133</v>
      </c>
      <c r="S16" s="445">
        <f>'ACP_Agri_9(ii)'!O16+ACP_MSME_10!O16+'ACP_PS_11(i)'!E16+'ACP_PS_11(i)'!J16+'ACP_PS_11(i)'!O16+'ACP_PS_11(ii)'!E16+J16+O16</f>
        <v>38360</v>
      </c>
      <c r="T16" s="445">
        <f>'ACP_Agri_9(ii)'!P16+ACP_MSME_10!P16+'ACP_PS_11(i)'!F16+'ACP_PS_11(i)'!K16+'ACP_PS_11(i)'!P16+'ACP_PS_11(ii)'!F16+K16+P16</f>
        <v>203680.72</v>
      </c>
      <c r="U16" s="444">
        <f t="shared" si="2"/>
        <v>54.440725624310069</v>
      </c>
    </row>
    <row r="17" spans="1:21" ht="12.75" customHeight="1" x14ac:dyDescent="0.2">
      <c r="A17" s="427">
        <v>12</v>
      </c>
      <c r="B17" s="20" t="s">
        <v>16</v>
      </c>
      <c r="C17" s="432">
        <v>345</v>
      </c>
      <c r="D17" s="433">
        <v>541</v>
      </c>
      <c r="E17" s="443">
        <v>7</v>
      </c>
      <c r="F17" s="443">
        <v>266.51</v>
      </c>
      <c r="G17" s="444">
        <f t="shared" si="0"/>
        <v>49.262476894639555</v>
      </c>
      <c r="H17" s="432">
        <v>150</v>
      </c>
      <c r="I17" s="433">
        <v>1311</v>
      </c>
      <c r="J17" s="443">
        <v>13</v>
      </c>
      <c r="K17" s="443">
        <v>2197</v>
      </c>
      <c r="L17" s="444">
        <f t="shared" si="1"/>
        <v>167.58199847444698</v>
      </c>
      <c r="M17" s="432">
        <v>13209</v>
      </c>
      <c r="N17" s="433">
        <v>1016</v>
      </c>
      <c r="O17" s="443">
        <v>946</v>
      </c>
      <c r="P17" s="443">
        <v>19.609999999999996</v>
      </c>
      <c r="Q17" s="445">
        <f>'ACP_Agri_9(ii)'!M17+ACP_MSME_10!C17+'ACP_PS_11(i)'!C17+'ACP_PS_11(i)'!H17+'ACP_PS_11(i)'!M17+'ACP_PS_11(ii)'!C17+H17+M17</f>
        <v>327791</v>
      </c>
      <c r="R17" s="445">
        <f>'ACP_Agri_9(ii)'!N17+ACP_MSME_10!D17+'ACP_PS_11(i)'!D17+'ACP_PS_11(i)'!I17+'ACP_PS_11(i)'!N17+'ACP_PS_11(ii)'!D17+I17+N17</f>
        <v>1734585</v>
      </c>
      <c r="S17" s="445">
        <f>'ACP_Agri_9(ii)'!O17+ACP_MSME_10!O17+'ACP_PS_11(i)'!E17+'ACP_PS_11(i)'!J17+'ACP_PS_11(i)'!O17+'ACP_PS_11(ii)'!E17+J17+O17</f>
        <v>68026</v>
      </c>
      <c r="T17" s="445">
        <f>'ACP_Agri_9(ii)'!P17+ACP_MSME_10!P17+'ACP_PS_11(i)'!F17+'ACP_PS_11(i)'!K17+'ACP_PS_11(i)'!P17+'ACP_PS_11(ii)'!F17+K17+P17</f>
        <v>590491.0900000002</v>
      </c>
      <c r="U17" s="444">
        <f t="shared" si="2"/>
        <v>34.042211249376663</v>
      </c>
    </row>
    <row r="18" spans="1:21" s="379" customFormat="1" ht="12.75" customHeight="1" x14ac:dyDescent="0.2">
      <c r="A18" s="422"/>
      <c r="B18" s="22" t="s">
        <v>17</v>
      </c>
      <c r="C18" s="437">
        <v>708</v>
      </c>
      <c r="D18" s="438">
        <v>8377</v>
      </c>
      <c r="E18" s="446">
        <f>SUM(E6:E17)</f>
        <v>51</v>
      </c>
      <c r="F18" s="446">
        <f>SUM(F6:F17)</f>
        <v>848.38</v>
      </c>
      <c r="G18" s="447">
        <f t="shared" si="0"/>
        <v>10.127491942222752</v>
      </c>
      <c r="H18" s="437">
        <v>46658</v>
      </c>
      <c r="I18" s="438">
        <v>79378</v>
      </c>
      <c r="J18" s="446">
        <f>SUM(J6:J17)</f>
        <v>25357</v>
      </c>
      <c r="K18" s="446">
        <f>SUM(K6:K17)</f>
        <v>38672.29</v>
      </c>
      <c r="L18" s="447">
        <f t="shared" si="1"/>
        <v>48.719153921741544</v>
      </c>
      <c r="M18" s="437">
        <v>40257</v>
      </c>
      <c r="N18" s="438">
        <v>73868</v>
      </c>
      <c r="O18" s="446">
        <f>SUM(O6:O17)</f>
        <v>2605</v>
      </c>
      <c r="P18" s="446">
        <f>SUM(P6:P17)</f>
        <v>9918.8500000000022</v>
      </c>
      <c r="Q18" s="448">
        <f>'ACP_Agri_9(ii)'!M18+ACP_MSME_10!C18+'ACP_PS_11(i)'!C18+'ACP_PS_11(i)'!H18+'ACP_PS_11(i)'!M18+'ACP_PS_11(ii)'!C18+H18+M18</f>
        <v>3623363</v>
      </c>
      <c r="R18" s="448">
        <f>'ACP_Agri_9(ii)'!N18+ACP_MSME_10!D18+'ACP_PS_11(i)'!D18+'ACP_PS_11(i)'!I18+'ACP_PS_11(i)'!N18+'ACP_PS_11(ii)'!D18+I18+N18</f>
        <v>15803865</v>
      </c>
      <c r="S18" s="448">
        <f>'ACP_Agri_9(ii)'!O18+ACP_MSME_10!O18+'ACP_PS_11(i)'!E18+'ACP_PS_11(i)'!J18+'ACP_PS_11(i)'!O18+'ACP_PS_11(ii)'!E18+J18+O18</f>
        <v>1085243</v>
      </c>
      <c r="T18" s="448">
        <f>'ACP_Agri_9(ii)'!P18+ACP_MSME_10!P18+'ACP_PS_11(i)'!F18+'ACP_PS_11(i)'!K18+'ACP_PS_11(i)'!P18+'ACP_PS_11(ii)'!F18+K18+P18</f>
        <v>6564512.3799999999</v>
      </c>
      <c r="U18" s="447">
        <f t="shared" si="2"/>
        <v>41.537385823024934</v>
      </c>
    </row>
    <row r="19" spans="1:21" ht="12.75" customHeight="1" x14ac:dyDescent="0.2">
      <c r="A19" s="427">
        <v>13</v>
      </c>
      <c r="B19" s="439" t="s">
        <v>18</v>
      </c>
      <c r="C19" s="432">
        <v>8</v>
      </c>
      <c r="D19" s="433">
        <v>3</v>
      </c>
      <c r="E19" s="443">
        <v>0</v>
      </c>
      <c r="F19" s="443">
        <v>0</v>
      </c>
      <c r="G19" s="444">
        <f t="shared" si="0"/>
        <v>0</v>
      </c>
      <c r="H19" s="432">
        <v>59</v>
      </c>
      <c r="I19" s="433">
        <v>52</v>
      </c>
      <c r="J19" s="443">
        <v>0</v>
      </c>
      <c r="K19" s="443">
        <v>0</v>
      </c>
      <c r="L19" s="444">
        <f t="shared" si="1"/>
        <v>0</v>
      </c>
      <c r="M19" s="432">
        <v>14965</v>
      </c>
      <c r="N19" s="433">
        <v>7001</v>
      </c>
      <c r="O19" s="443">
        <v>3381</v>
      </c>
      <c r="P19" s="443">
        <v>1695.5900000000004</v>
      </c>
      <c r="Q19" s="445">
        <f>'ACP_Agri_9(ii)'!M19+ACP_MSME_10!C19+'ACP_PS_11(i)'!C19+'ACP_PS_11(i)'!H19+'ACP_PS_11(i)'!M19+'ACP_PS_11(ii)'!C19+H19+M19</f>
        <v>134787</v>
      </c>
      <c r="R19" s="445">
        <f>'ACP_Agri_9(ii)'!N19+ACP_MSME_10!D19+'ACP_PS_11(i)'!D19+'ACP_PS_11(i)'!I19+'ACP_PS_11(i)'!N19+'ACP_PS_11(ii)'!D19+I19+N19</f>
        <v>1707107</v>
      </c>
      <c r="S19" s="445">
        <f>'ACP_Agri_9(ii)'!O19+ACP_MSME_10!O19+'ACP_PS_11(i)'!E19+'ACP_PS_11(i)'!J19+'ACP_PS_11(i)'!O19+'ACP_PS_11(ii)'!E19+J19+O19</f>
        <v>53573</v>
      </c>
      <c r="T19" s="445">
        <f>'ACP_Agri_9(ii)'!P19+ACP_MSME_10!P19+'ACP_PS_11(i)'!F19+'ACP_PS_11(i)'!K19+'ACP_PS_11(i)'!P19+'ACP_PS_11(ii)'!F19+K19+P19</f>
        <v>964373.15</v>
      </c>
      <c r="U19" s="444">
        <f t="shared" si="2"/>
        <v>56.491663967167845</v>
      </c>
    </row>
    <row r="20" spans="1:21" ht="12.75" customHeight="1" x14ac:dyDescent="0.2">
      <c r="A20" s="427">
        <v>14</v>
      </c>
      <c r="B20" s="439" t="s">
        <v>19</v>
      </c>
      <c r="C20" s="432">
        <v>9293</v>
      </c>
      <c r="D20" s="433">
        <v>6008</v>
      </c>
      <c r="E20" s="443">
        <v>0</v>
      </c>
      <c r="F20" s="443">
        <v>0</v>
      </c>
      <c r="G20" s="444">
        <f t="shared" si="0"/>
        <v>0</v>
      </c>
      <c r="H20" s="432">
        <v>62253</v>
      </c>
      <c r="I20" s="433">
        <v>52186</v>
      </c>
      <c r="J20" s="443">
        <v>0</v>
      </c>
      <c r="K20" s="443">
        <v>0</v>
      </c>
      <c r="L20" s="444">
        <f t="shared" si="1"/>
        <v>0</v>
      </c>
      <c r="M20" s="432">
        <v>26207</v>
      </c>
      <c r="N20" s="433">
        <v>15383</v>
      </c>
      <c r="O20" s="443">
        <v>1951</v>
      </c>
      <c r="P20" s="443">
        <v>1143.6999999999994</v>
      </c>
      <c r="Q20" s="445">
        <f>'ACP_Agri_9(ii)'!M20+ACP_MSME_10!C20+'ACP_PS_11(i)'!C20+'ACP_PS_11(i)'!H20+'ACP_PS_11(i)'!M20+'ACP_PS_11(ii)'!C20+H20+M20</f>
        <v>240073</v>
      </c>
      <c r="R20" s="445">
        <f>'ACP_Agri_9(ii)'!N20+ACP_MSME_10!D20+'ACP_PS_11(i)'!D20+'ACP_PS_11(i)'!I20+'ACP_PS_11(i)'!N20+'ACP_PS_11(ii)'!D20+I20+N20</f>
        <v>284841</v>
      </c>
      <c r="S20" s="445">
        <f>'ACP_Agri_9(ii)'!O20+ACP_MSME_10!O20+'ACP_PS_11(i)'!E20+'ACP_PS_11(i)'!J20+'ACP_PS_11(i)'!O20+'ACP_PS_11(ii)'!E20+J20+O20</f>
        <v>37644</v>
      </c>
      <c r="T20" s="445">
        <f>'ACP_Agri_9(ii)'!P20+ACP_MSME_10!P20+'ACP_PS_11(i)'!F20+'ACP_PS_11(i)'!K20+'ACP_PS_11(i)'!P20+'ACP_PS_11(ii)'!F20+K20+P20</f>
        <v>44113.670000000006</v>
      </c>
      <c r="U20" s="444">
        <f t="shared" si="2"/>
        <v>15.487120884984959</v>
      </c>
    </row>
    <row r="21" spans="1:21" ht="12.75" customHeight="1" x14ac:dyDescent="0.2">
      <c r="A21" s="427">
        <v>15</v>
      </c>
      <c r="B21" s="439" t="s">
        <v>20</v>
      </c>
      <c r="C21" s="432">
        <v>0</v>
      </c>
      <c r="D21" s="433">
        <v>0</v>
      </c>
      <c r="E21" s="443">
        <v>0</v>
      </c>
      <c r="F21" s="443">
        <v>0</v>
      </c>
      <c r="G21" s="444">
        <v>0</v>
      </c>
      <c r="H21" s="432">
        <v>0</v>
      </c>
      <c r="I21" s="433">
        <v>0</v>
      </c>
      <c r="J21" s="443">
        <v>0</v>
      </c>
      <c r="K21" s="443">
        <v>0</v>
      </c>
      <c r="L21" s="444">
        <v>0</v>
      </c>
      <c r="M21" s="432">
        <v>4</v>
      </c>
      <c r="N21" s="433">
        <v>7</v>
      </c>
      <c r="O21" s="443">
        <v>0</v>
      </c>
      <c r="P21" s="443">
        <v>0</v>
      </c>
      <c r="Q21" s="445">
        <f>'ACP_Agri_9(ii)'!M21+ACP_MSME_10!C21+'ACP_PS_11(i)'!C21+'ACP_PS_11(i)'!H21+'ACP_PS_11(i)'!M21+'ACP_PS_11(ii)'!C21+H21+M21</f>
        <v>1647</v>
      </c>
      <c r="R21" s="445">
        <f>'ACP_Agri_9(ii)'!N21+ACP_MSME_10!D21+'ACP_PS_11(i)'!D21+'ACP_PS_11(i)'!I21+'ACP_PS_11(i)'!N21+'ACP_PS_11(ii)'!D21+I21+N21</f>
        <v>7526</v>
      </c>
      <c r="S21" s="445">
        <f>'ACP_Agri_9(ii)'!O21+ACP_MSME_10!O21+'ACP_PS_11(i)'!E21+'ACP_PS_11(i)'!J21+'ACP_PS_11(i)'!O21+'ACP_PS_11(ii)'!E21+J21+O21</f>
        <v>476</v>
      </c>
      <c r="T21" s="445">
        <f>'ACP_Agri_9(ii)'!P21+ACP_MSME_10!P21+'ACP_PS_11(i)'!F21+'ACP_PS_11(i)'!K21+'ACP_PS_11(i)'!P21+'ACP_PS_11(ii)'!F21+K21+P21</f>
        <v>2315.2600000000002</v>
      </c>
      <c r="U21" s="444">
        <f t="shared" si="2"/>
        <v>30.763486579856501</v>
      </c>
    </row>
    <row r="22" spans="1:21" ht="12.75" customHeight="1" x14ac:dyDescent="0.2">
      <c r="A22" s="427">
        <v>16</v>
      </c>
      <c r="B22" s="439" t="s">
        <v>21</v>
      </c>
      <c r="C22" s="432">
        <v>0</v>
      </c>
      <c r="D22" s="433">
        <v>0</v>
      </c>
      <c r="E22" s="443">
        <v>0</v>
      </c>
      <c r="F22" s="443">
        <v>0</v>
      </c>
      <c r="G22" s="444">
        <v>0</v>
      </c>
      <c r="H22" s="432">
        <v>1</v>
      </c>
      <c r="I22" s="433">
        <v>4</v>
      </c>
      <c r="J22" s="443">
        <v>0</v>
      </c>
      <c r="K22" s="443">
        <v>0</v>
      </c>
      <c r="L22" s="444">
        <v>0</v>
      </c>
      <c r="M22" s="432">
        <v>54</v>
      </c>
      <c r="N22" s="433">
        <v>1486</v>
      </c>
      <c r="O22" s="443">
        <v>3</v>
      </c>
      <c r="P22" s="443">
        <v>980.25</v>
      </c>
      <c r="Q22" s="445">
        <f>'ACP_Agri_9(ii)'!M22+ACP_MSME_10!C22+'ACP_PS_11(i)'!C22+'ACP_PS_11(i)'!H22+'ACP_PS_11(i)'!M22+'ACP_PS_11(ii)'!C22+H22+M22</f>
        <v>989</v>
      </c>
      <c r="R22" s="445">
        <f>'ACP_Agri_9(ii)'!N22+ACP_MSME_10!D22+'ACP_PS_11(i)'!D22+'ACP_PS_11(i)'!I22+'ACP_PS_11(i)'!N22+'ACP_PS_11(ii)'!D22+I22+N22</f>
        <v>10976</v>
      </c>
      <c r="S22" s="445">
        <f>'ACP_Agri_9(ii)'!O22+ACP_MSME_10!O22+'ACP_PS_11(i)'!E22+'ACP_PS_11(i)'!J22+'ACP_PS_11(i)'!O22+'ACP_PS_11(ii)'!E22+J22+O22</f>
        <v>122</v>
      </c>
      <c r="T22" s="445">
        <f>'ACP_Agri_9(ii)'!P22+ACP_MSME_10!P22+'ACP_PS_11(i)'!F22+'ACP_PS_11(i)'!K22+'ACP_PS_11(i)'!P22+'ACP_PS_11(ii)'!F22+K22+P22</f>
        <v>6210.88</v>
      </c>
      <c r="U22" s="444">
        <f t="shared" si="2"/>
        <v>56.586005830903787</v>
      </c>
    </row>
    <row r="23" spans="1:21" ht="12.75" customHeight="1" x14ac:dyDescent="0.2">
      <c r="A23" s="427">
        <v>17</v>
      </c>
      <c r="B23" s="439" t="s">
        <v>22</v>
      </c>
      <c r="C23" s="432">
        <v>1301</v>
      </c>
      <c r="D23" s="433">
        <v>1742</v>
      </c>
      <c r="E23" s="449">
        <v>4</v>
      </c>
      <c r="F23" s="449">
        <v>567.85</v>
      </c>
      <c r="G23" s="444">
        <f>F23*100/D23</f>
        <v>32.597588978185996</v>
      </c>
      <c r="H23" s="432">
        <v>0</v>
      </c>
      <c r="I23" s="433">
        <v>0</v>
      </c>
      <c r="J23" s="443">
        <v>0</v>
      </c>
      <c r="K23" s="443">
        <v>0</v>
      </c>
      <c r="L23" s="444">
        <v>0</v>
      </c>
      <c r="M23" s="432">
        <v>0</v>
      </c>
      <c r="N23" s="433">
        <v>0</v>
      </c>
      <c r="O23" s="443">
        <v>0</v>
      </c>
      <c r="P23" s="443">
        <v>0</v>
      </c>
      <c r="Q23" s="445">
        <f>'ACP_Agri_9(ii)'!M23+ACP_MSME_10!C23+'ACP_PS_11(i)'!C23+'ACP_PS_11(i)'!H23+'ACP_PS_11(i)'!M23+'ACP_PS_11(ii)'!C23+H23+M23</f>
        <v>62024</v>
      </c>
      <c r="R23" s="445">
        <f>'ACP_Agri_9(ii)'!N23+ACP_MSME_10!D23+'ACP_PS_11(i)'!D23+'ACP_PS_11(i)'!I23+'ACP_PS_11(i)'!N23+'ACP_PS_11(ii)'!D23+I23+N23</f>
        <v>170846</v>
      </c>
      <c r="S23" s="445">
        <f>'ACP_Agri_9(ii)'!O23+ACP_MSME_10!O23+'ACP_PS_11(i)'!E23+'ACP_PS_11(i)'!J23+'ACP_PS_11(i)'!O23+'ACP_PS_11(ii)'!E23+J23+O23</f>
        <v>15653</v>
      </c>
      <c r="T23" s="445">
        <f>'ACP_Agri_9(ii)'!P23+ACP_MSME_10!P23+'ACP_PS_11(i)'!F23+'ACP_PS_11(i)'!K23+'ACP_PS_11(i)'!P23+'ACP_PS_11(ii)'!F23+K23+P23</f>
        <v>41549.380000000012</v>
      </c>
      <c r="U23" s="444">
        <f t="shared" si="2"/>
        <v>24.319785069594847</v>
      </c>
    </row>
    <row r="24" spans="1:21" ht="12.75" customHeight="1" x14ac:dyDescent="0.2">
      <c r="A24" s="427">
        <v>18</v>
      </c>
      <c r="B24" s="439" t="s">
        <v>23</v>
      </c>
      <c r="C24" s="432">
        <v>0</v>
      </c>
      <c r="D24" s="433">
        <v>0</v>
      </c>
      <c r="E24" s="443">
        <v>0</v>
      </c>
      <c r="F24" s="443">
        <v>0</v>
      </c>
      <c r="G24" s="444">
        <v>0</v>
      </c>
      <c r="H24" s="432">
        <v>0</v>
      </c>
      <c r="I24" s="433">
        <v>0</v>
      </c>
      <c r="J24" s="443">
        <v>0</v>
      </c>
      <c r="K24" s="443">
        <v>0</v>
      </c>
      <c r="L24" s="444">
        <v>0</v>
      </c>
      <c r="M24" s="432">
        <v>0</v>
      </c>
      <c r="N24" s="433">
        <v>0</v>
      </c>
      <c r="O24" s="443">
        <v>0</v>
      </c>
      <c r="P24" s="443">
        <v>0</v>
      </c>
      <c r="Q24" s="445">
        <f>'ACP_Agri_9(ii)'!M24+ACP_MSME_10!C24+'ACP_PS_11(i)'!C24+'ACP_PS_11(i)'!H24+'ACP_PS_11(i)'!M24+'ACP_PS_11(ii)'!C24+H24+M24</f>
        <v>8</v>
      </c>
      <c r="R24" s="445">
        <f>'ACP_Agri_9(ii)'!N24+ACP_MSME_10!D24+'ACP_PS_11(i)'!D24+'ACP_PS_11(i)'!I24+'ACP_PS_11(i)'!N24+'ACP_PS_11(ii)'!D24+I24+N24</f>
        <v>97</v>
      </c>
      <c r="S24" s="445">
        <f>'ACP_Agri_9(ii)'!O24+ACP_MSME_10!O24+'ACP_PS_11(i)'!E24+'ACP_PS_11(i)'!J24+'ACP_PS_11(i)'!O24+'ACP_PS_11(ii)'!E24+J24+O24</f>
        <v>2</v>
      </c>
      <c r="T24" s="445">
        <f>'ACP_Agri_9(ii)'!P24+ACP_MSME_10!P24+'ACP_PS_11(i)'!F24+'ACP_PS_11(i)'!K24+'ACP_PS_11(i)'!P24+'ACP_PS_11(ii)'!F24+K24+P24</f>
        <v>4.5</v>
      </c>
      <c r="U24" s="444">
        <f t="shared" si="2"/>
        <v>4.6391752577319592</v>
      </c>
    </row>
    <row r="25" spans="1:21" ht="12.75" customHeight="1" x14ac:dyDescent="0.2">
      <c r="A25" s="427">
        <v>19</v>
      </c>
      <c r="B25" s="439" t="s">
        <v>24</v>
      </c>
      <c r="C25" s="432">
        <v>0</v>
      </c>
      <c r="D25" s="433">
        <v>0</v>
      </c>
      <c r="E25" s="443">
        <v>0</v>
      </c>
      <c r="F25" s="443">
        <v>0</v>
      </c>
      <c r="G25" s="444">
        <v>0</v>
      </c>
      <c r="H25" s="432">
        <v>1</v>
      </c>
      <c r="I25" s="433">
        <v>4</v>
      </c>
      <c r="J25" s="443">
        <v>0</v>
      </c>
      <c r="K25" s="443">
        <v>0</v>
      </c>
      <c r="L25" s="444">
        <v>0</v>
      </c>
      <c r="M25" s="432">
        <v>50</v>
      </c>
      <c r="N25" s="433">
        <v>26</v>
      </c>
      <c r="O25" s="443">
        <v>0</v>
      </c>
      <c r="P25" s="443">
        <v>0</v>
      </c>
      <c r="Q25" s="445">
        <f>'ACP_Agri_9(ii)'!M25+ACP_MSME_10!C25+'ACP_PS_11(i)'!C25+'ACP_PS_11(i)'!H25+'ACP_PS_11(i)'!M25+'ACP_PS_11(ii)'!C25+H25+M25</f>
        <v>10601</v>
      </c>
      <c r="R25" s="445">
        <f>'ACP_Agri_9(ii)'!N25+ACP_MSME_10!D25+'ACP_PS_11(i)'!D25+'ACP_PS_11(i)'!I25+'ACP_PS_11(i)'!N25+'ACP_PS_11(ii)'!D25+I25+N25</f>
        <v>75000</v>
      </c>
      <c r="S25" s="445">
        <f>'ACP_Agri_9(ii)'!O25+ACP_MSME_10!O25+'ACP_PS_11(i)'!E25+'ACP_PS_11(i)'!J25+'ACP_PS_11(i)'!O25+'ACP_PS_11(ii)'!E25+J25+O25</f>
        <v>2904</v>
      </c>
      <c r="T25" s="445">
        <f>'ACP_Agri_9(ii)'!P25+ACP_MSME_10!P25+'ACP_PS_11(i)'!F25+'ACP_PS_11(i)'!K25+'ACP_PS_11(i)'!P25+'ACP_PS_11(ii)'!F25+K25+P25</f>
        <v>27004.820000000003</v>
      </c>
      <c r="U25" s="444">
        <f t="shared" si="2"/>
        <v>36.00642666666667</v>
      </c>
    </row>
    <row r="26" spans="1:21" ht="12.75" customHeight="1" x14ac:dyDescent="0.2">
      <c r="A26" s="427">
        <v>20</v>
      </c>
      <c r="B26" s="439" t="s">
        <v>25</v>
      </c>
      <c r="C26" s="432">
        <v>176</v>
      </c>
      <c r="D26" s="433">
        <v>1474</v>
      </c>
      <c r="E26" s="443">
        <v>2</v>
      </c>
      <c r="F26" s="443">
        <v>74.56</v>
      </c>
      <c r="G26" s="444">
        <f t="shared" ref="G26:G30" si="3">F26*100/D26</f>
        <v>5.0583446404341927</v>
      </c>
      <c r="H26" s="432">
        <v>130</v>
      </c>
      <c r="I26" s="433">
        <v>135</v>
      </c>
      <c r="J26" s="443">
        <v>0</v>
      </c>
      <c r="K26" s="443">
        <v>0</v>
      </c>
      <c r="L26" s="444">
        <f t="shared" ref="L26:L34" si="4">K26*100/I26</f>
        <v>0</v>
      </c>
      <c r="M26" s="432">
        <v>12933</v>
      </c>
      <c r="N26" s="433">
        <v>5957</v>
      </c>
      <c r="O26" s="443">
        <v>1510</v>
      </c>
      <c r="P26" s="443">
        <v>738.00000000000011</v>
      </c>
      <c r="Q26" s="445">
        <f>'ACP_Agri_9(ii)'!M26+ACP_MSME_10!C26+'ACP_PS_11(i)'!C26+'ACP_PS_11(i)'!H26+'ACP_PS_11(i)'!M26+'ACP_PS_11(ii)'!C26+H26+M26</f>
        <v>293162</v>
      </c>
      <c r="R26" s="445">
        <f>'ACP_Agri_9(ii)'!N26+ACP_MSME_10!D26+'ACP_PS_11(i)'!D26+'ACP_PS_11(i)'!I26+'ACP_PS_11(i)'!N26+'ACP_PS_11(ii)'!D26+I26+N26</f>
        <v>4553786</v>
      </c>
      <c r="S26" s="445">
        <f>'ACP_Agri_9(ii)'!O26+ACP_MSME_10!O26+'ACP_PS_11(i)'!E26+'ACP_PS_11(i)'!J26+'ACP_PS_11(i)'!O26+'ACP_PS_11(ii)'!E26+J26+O26</f>
        <v>89946</v>
      </c>
      <c r="T26" s="445">
        <f>'ACP_Agri_9(ii)'!P26+ACP_MSME_10!P26+'ACP_PS_11(i)'!F26+'ACP_PS_11(i)'!K26+'ACP_PS_11(i)'!P26+'ACP_PS_11(ii)'!F26+K26+P26</f>
        <v>2238463.9400000004</v>
      </c>
      <c r="U26" s="444">
        <f t="shared" si="2"/>
        <v>49.156107467500675</v>
      </c>
    </row>
    <row r="27" spans="1:21" ht="13.5" customHeight="1" x14ac:dyDescent="0.2">
      <c r="A27" s="427">
        <v>21</v>
      </c>
      <c r="B27" s="439" t="s">
        <v>26</v>
      </c>
      <c r="C27" s="432">
        <v>180</v>
      </c>
      <c r="D27" s="433">
        <v>1200</v>
      </c>
      <c r="E27" s="445">
        <v>0</v>
      </c>
      <c r="F27" s="445">
        <v>0</v>
      </c>
      <c r="G27" s="444">
        <f t="shared" si="3"/>
        <v>0</v>
      </c>
      <c r="H27" s="432">
        <v>8</v>
      </c>
      <c r="I27" s="433">
        <v>43</v>
      </c>
      <c r="J27" s="443">
        <v>3</v>
      </c>
      <c r="K27" s="443">
        <v>1007</v>
      </c>
      <c r="L27" s="444">
        <f t="shared" si="4"/>
        <v>2341.8604651162791</v>
      </c>
      <c r="M27" s="432">
        <v>4008</v>
      </c>
      <c r="N27" s="433">
        <v>1373</v>
      </c>
      <c r="O27" s="445">
        <v>43</v>
      </c>
      <c r="P27" s="445">
        <v>68.72999999999999</v>
      </c>
      <c r="Q27" s="445">
        <f>'ACP_Agri_9(ii)'!M27+ACP_MSME_10!C27+'ACP_PS_11(i)'!C27+'ACP_PS_11(i)'!H27+'ACP_PS_11(i)'!M27+'ACP_PS_11(ii)'!C27+H27+M27</f>
        <v>203128</v>
      </c>
      <c r="R27" s="445">
        <f>'ACP_Agri_9(ii)'!N27+ACP_MSME_10!D27+'ACP_PS_11(i)'!D27+'ACP_PS_11(i)'!I27+'ACP_PS_11(i)'!N27+'ACP_PS_11(ii)'!D27+I27+N27</f>
        <v>3038184</v>
      </c>
      <c r="S27" s="445">
        <f>'ACP_Agri_9(ii)'!O27+ACP_MSME_10!O27+'ACP_PS_11(i)'!E27+'ACP_PS_11(i)'!J27+'ACP_PS_11(i)'!O27+'ACP_PS_11(ii)'!E27+J27+O27</f>
        <v>43117</v>
      </c>
      <c r="T27" s="445">
        <f>'ACP_Agri_9(ii)'!P27+ACP_MSME_10!P27+'ACP_PS_11(i)'!F27+'ACP_PS_11(i)'!K27+'ACP_PS_11(i)'!P27+'ACP_PS_11(ii)'!F27+K27+P27</f>
        <v>1720783.8900000004</v>
      </c>
      <c r="U27" s="444">
        <f t="shared" si="2"/>
        <v>56.638567315211994</v>
      </c>
    </row>
    <row r="28" spans="1:21" ht="12.75" customHeight="1" x14ac:dyDescent="0.2">
      <c r="A28" s="427">
        <v>22</v>
      </c>
      <c r="B28" s="439" t="s">
        <v>27</v>
      </c>
      <c r="C28" s="432">
        <v>310</v>
      </c>
      <c r="D28" s="433">
        <v>323</v>
      </c>
      <c r="E28" s="443">
        <v>3</v>
      </c>
      <c r="F28" s="443">
        <v>16.059999999999999</v>
      </c>
      <c r="G28" s="444">
        <f t="shared" si="3"/>
        <v>4.9721362229102164</v>
      </c>
      <c r="H28" s="432">
        <v>21</v>
      </c>
      <c r="I28" s="433">
        <v>47</v>
      </c>
      <c r="J28" s="443">
        <v>13</v>
      </c>
      <c r="K28" s="443">
        <v>22.9</v>
      </c>
      <c r="L28" s="444">
        <f t="shared" si="4"/>
        <v>48.723404255319146</v>
      </c>
      <c r="M28" s="432">
        <v>646</v>
      </c>
      <c r="N28" s="433">
        <v>390</v>
      </c>
      <c r="O28" s="443">
        <v>0</v>
      </c>
      <c r="P28" s="443">
        <v>0</v>
      </c>
      <c r="Q28" s="445">
        <f>'ACP_Agri_9(ii)'!M28+ACP_MSME_10!C28+'ACP_PS_11(i)'!C28+'ACP_PS_11(i)'!H28+'ACP_PS_11(i)'!M28+'ACP_PS_11(ii)'!C28+H28+M28</f>
        <v>41902</v>
      </c>
      <c r="R28" s="445">
        <f>'ACP_Agri_9(ii)'!N28+ACP_MSME_10!D28+'ACP_PS_11(i)'!D28+'ACP_PS_11(i)'!I28+'ACP_PS_11(i)'!N28+'ACP_PS_11(ii)'!D28+I28+N28</f>
        <v>217247</v>
      </c>
      <c r="S28" s="445">
        <f>'ACP_Agri_9(ii)'!O28+ACP_MSME_10!O28+'ACP_PS_11(i)'!E28+'ACP_PS_11(i)'!J28+'ACP_PS_11(i)'!O28+'ACP_PS_11(ii)'!E28+J28+O28</f>
        <v>13830</v>
      </c>
      <c r="T28" s="445">
        <f>'ACP_Agri_9(ii)'!P28+ACP_MSME_10!P28+'ACP_PS_11(i)'!F28+'ACP_PS_11(i)'!K28+'ACP_PS_11(i)'!P28+'ACP_PS_11(ii)'!F28+K28+P28</f>
        <v>128449.47000000002</v>
      </c>
      <c r="U28" s="444">
        <f t="shared" si="2"/>
        <v>59.126004041482744</v>
      </c>
    </row>
    <row r="29" spans="1:21" ht="12.75" customHeight="1" x14ac:dyDescent="0.2">
      <c r="A29" s="427">
        <v>23</v>
      </c>
      <c r="B29" s="439" t="s">
        <v>28</v>
      </c>
      <c r="C29" s="432">
        <v>0</v>
      </c>
      <c r="D29" s="433">
        <v>0</v>
      </c>
      <c r="E29" s="443">
        <v>0</v>
      </c>
      <c r="F29" s="443">
        <v>0</v>
      </c>
      <c r="G29" s="444" t="e">
        <f t="shared" si="3"/>
        <v>#DIV/0!</v>
      </c>
      <c r="H29" s="432">
        <v>0</v>
      </c>
      <c r="I29" s="433">
        <v>0</v>
      </c>
      <c r="J29" s="443">
        <v>0</v>
      </c>
      <c r="K29" s="443">
        <v>0</v>
      </c>
      <c r="L29" s="444" t="e">
        <f t="shared" si="4"/>
        <v>#DIV/0!</v>
      </c>
      <c r="M29" s="432">
        <v>0</v>
      </c>
      <c r="N29" s="433">
        <v>0</v>
      </c>
      <c r="O29" s="443">
        <v>0</v>
      </c>
      <c r="P29" s="443">
        <v>0</v>
      </c>
      <c r="Q29" s="445">
        <f>'ACP_Agri_9(ii)'!M29+ACP_MSME_10!C29+'ACP_PS_11(i)'!C29+'ACP_PS_11(i)'!H29+'ACP_PS_11(i)'!M29+'ACP_PS_11(ii)'!C29+H29+M29</f>
        <v>102581</v>
      </c>
      <c r="R29" s="445">
        <f>'ACP_Agri_9(ii)'!N29+ACP_MSME_10!D29+'ACP_PS_11(i)'!D29+'ACP_PS_11(i)'!I29+'ACP_PS_11(i)'!N29+'ACP_PS_11(ii)'!D29+I29+N29</f>
        <v>420893</v>
      </c>
      <c r="S29" s="445">
        <f>'ACP_Agri_9(ii)'!O29+ACP_MSME_10!O29+'ACP_PS_11(i)'!E29+'ACP_PS_11(i)'!J29+'ACP_PS_11(i)'!O29+'ACP_PS_11(ii)'!E29+J29+O29</f>
        <v>97049</v>
      </c>
      <c r="T29" s="445">
        <f>'ACP_Agri_9(ii)'!P29+ACP_MSME_10!P29+'ACP_PS_11(i)'!F29+'ACP_PS_11(i)'!K29+'ACP_PS_11(i)'!P29+'ACP_PS_11(ii)'!F29+K29+P29</f>
        <v>305901.70999999996</v>
      </c>
      <c r="U29" s="444">
        <f t="shared" si="2"/>
        <v>72.679210630730367</v>
      </c>
    </row>
    <row r="30" spans="1:21" ht="12.75" customHeight="1" x14ac:dyDescent="0.2">
      <c r="A30" s="427">
        <v>24</v>
      </c>
      <c r="B30" s="439" t="s">
        <v>29</v>
      </c>
      <c r="C30" s="432">
        <v>16</v>
      </c>
      <c r="D30" s="433">
        <v>8</v>
      </c>
      <c r="E30" s="443">
        <v>7</v>
      </c>
      <c r="F30" s="443">
        <v>3.4299999999999997</v>
      </c>
      <c r="G30" s="444">
        <f t="shared" si="3"/>
        <v>42.875</v>
      </c>
      <c r="H30" s="432">
        <v>3</v>
      </c>
      <c r="I30" s="433">
        <v>23</v>
      </c>
      <c r="J30" s="443">
        <v>0</v>
      </c>
      <c r="K30" s="443">
        <v>0</v>
      </c>
      <c r="L30" s="444">
        <f t="shared" si="4"/>
        <v>0</v>
      </c>
      <c r="M30" s="432">
        <v>5248</v>
      </c>
      <c r="N30" s="433">
        <v>1953</v>
      </c>
      <c r="O30" s="443">
        <v>640</v>
      </c>
      <c r="P30" s="443">
        <v>304.62</v>
      </c>
      <c r="Q30" s="445">
        <f>'ACP_Agri_9(ii)'!M30+ACP_MSME_10!C30+'ACP_PS_11(i)'!C30+'ACP_PS_11(i)'!H30+'ACP_PS_11(i)'!M30+'ACP_PS_11(ii)'!C30+H30+M30</f>
        <v>295854</v>
      </c>
      <c r="R30" s="445">
        <f>'ACP_Agri_9(ii)'!N30+ACP_MSME_10!D30+'ACP_PS_11(i)'!D30+'ACP_PS_11(i)'!I30+'ACP_PS_11(i)'!N30+'ACP_PS_11(ii)'!D30+I30+N30</f>
        <v>672352</v>
      </c>
      <c r="S30" s="445">
        <f>'ACP_Agri_9(ii)'!O30+ACP_MSME_10!O30+'ACP_PS_11(i)'!E30+'ACP_PS_11(i)'!J30+'ACP_PS_11(i)'!O30+'ACP_PS_11(ii)'!E30+J30+O30</f>
        <v>58896</v>
      </c>
      <c r="T30" s="445">
        <f>'ACP_Agri_9(ii)'!P30+ACP_MSME_10!P30+'ACP_PS_11(i)'!F30+'ACP_PS_11(i)'!K30+'ACP_PS_11(i)'!P30+'ACP_PS_11(ii)'!F30+K30+P30</f>
        <v>147066.76</v>
      </c>
      <c r="U30" s="444">
        <f t="shared" si="2"/>
        <v>21.873476988244253</v>
      </c>
    </row>
    <row r="31" spans="1:21" ht="12.75" customHeight="1" x14ac:dyDescent="0.2">
      <c r="A31" s="427">
        <v>25</v>
      </c>
      <c r="B31" s="439" t="s">
        <v>30</v>
      </c>
      <c r="C31" s="432">
        <v>0</v>
      </c>
      <c r="D31" s="433">
        <v>0</v>
      </c>
      <c r="E31" s="443">
        <v>0</v>
      </c>
      <c r="F31" s="443">
        <v>0</v>
      </c>
      <c r="G31" s="444">
        <v>0</v>
      </c>
      <c r="H31" s="432">
        <v>0</v>
      </c>
      <c r="I31" s="433">
        <v>0</v>
      </c>
      <c r="J31" s="443">
        <v>0</v>
      </c>
      <c r="K31" s="443">
        <v>0</v>
      </c>
      <c r="L31" s="444">
        <v>0</v>
      </c>
      <c r="M31" s="432">
        <v>52</v>
      </c>
      <c r="N31" s="433">
        <v>178</v>
      </c>
      <c r="O31" s="443">
        <v>4</v>
      </c>
      <c r="P31" s="443">
        <v>20.599999999999998</v>
      </c>
      <c r="Q31" s="445">
        <f>'ACP_Agri_9(ii)'!M31+ACP_MSME_10!C31+'ACP_PS_11(i)'!C31+'ACP_PS_11(i)'!H31+'ACP_PS_11(i)'!M31+'ACP_PS_11(ii)'!C31+H31+M31</f>
        <v>129</v>
      </c>
      <c r="R31" s="445">
        <f>'ACP_Agri_9(ii)'!N31+ACP_MSME_10!D31+'ACP_PS_11(i)'!D31+'ACP_PS_11(i)'!I31+'ACP_PS_11(i)'!N31+'ACP_PS_11(ii)'!D31+I31+N31</f>
        <v>1892</v>
      </c>
      <c r="S31" s="445">
        <f>'ACP_Agri_9(ii)'!O31+ACP_MSME_10!O31+'ACP_PS_11(i)'!E31+'ACP_PS_11(i)'!J31+'ACP_PS_11(i)'!O31+'ACP_PS_11(ii)'!E31+J31+O31</f>
        <v>39</v>
      </c>
      <c r="T31" s="445">
        <f>'ACP_Agri_9(ii)'!P31+ACP_MSME_10!P31+'ACP_PS_11(i)'!F31+'ACP_PS_11(i)'!K31+'ACP_PS_11(i)'!P31+'ACP_PS_11(ii)'!F31+K31+P31</f>
        <v>343.55</v>
      </c>
      <c r="U31" s="444">
        <f t="shared" si="2"/>
        <v>18.158033826638476</v>
      </c>
    </row>
    <row r="32" spans="1:21" ht="12.75" customHeight="1" x14ac:dyDescent="0.2">
      <c r="A32" s="427">
        <v>26</v>
      </c>
      <c r="B32" s="439" t="s">
        <v>31</v>
      </c>
      <c r="C32" s="432">
        <v>0</v>
      </c>
      <c r="D32" s="433">
        <v>0</v>
      </c>
      <c r="E32" s="443">
        <v>0</v>
      </c>
      <c r="F32" s="443">
        <v>0</v>
      </c>
      <c r="G32" s="444">
        <v>0</v>
      </c>
      <c r="H32" s="432">
        <v>0</v>
      </c>
      <c r="I32" s="433">
        <v>0</v>
      </c>
      <c r="J32" s="443">
        <v>0</v>
      </c>
      <c r="K32" s="443">
        <v>0</v>
      </c>
      <c r="L32" s="444">
        <v>0</v>
      </c>
      <c r="M32" s="432">
        <v>6</v>
      </c>
      <c r="N32" s="433">
        <v>16</v>
      </c>
      <c r="O32" s="443">
        <v>1</v>
      </c>
      <c r="P32" s="443">
        <v>0</v>
      </c>
      <c r="Q32" s="445">
        <f>'ACP_Agri_9(ii)'!M32+ACP_MSME_10!C32+'ACP_PS_11(i)'!C32+'ACP_PS_11(i)'!H32+'ACP_PS_11(i)'!M32+'ACP_PS_11(ii)'!C32+H32+M32</f>
        <v>650</v>
      </c>
      <c r="R32" s="445">
        <f>'ACP_Agri_9(ii)'!N32+ACP_MSME_10!D32+'ACP_PS_11(i)'!D32+'ACP_PS_11(i)'!I32+'ACP_PS_11(i)'!N32+'ACP_PS_11(ii)'!D32+I32+N32</f>
        <v>12082</v>
      </c>
      <c r="S32" s="445">
        <f>'ACP_Agri_9(ii)'!O32+ACP_MSME_10!O32+'ACP_PS_11(i)'!E32+'ACP_PS_11(i)'!J32+'ACP_PS_11(i)'!O32+'ACP_PS_11(ii)'!E32+J32+O32</f>
        <v>272</v>
      </c>
      <c r="T32" s="445">
        <f>'ACP_Agri_9(ii)'!P32+ACP_MSME_10!P32+'ACP_PS_11(i)'!F32+'ACP_PS_11(i)'!K32+'ACP_PS_11(i)'!P32+'ACP_PS_11(ii)'!F32+K32+P32</f>
        <v>6491.6999999999989</v>
      </c>
      <c r="U32" s="444">
        <f t="shared" si="2"/>
        <v>53.730342658500241</v>
      </c>
    </row>
    <row r="33" spans="1:21" ht="12.75" customHeight="1" x14ac:dyDescent="0.2">
      <c r="A33" s="427">
        <v>27</v>
      </c>
      <c r="B33" s="439" t="s">
        <v>32</v>
      </c>
      <c r="C33" s="432">
        <v>0</v>
      </c>
      <c r="D33" s="433">
        <v>0</v>
      </c>
      <c r="E33" s="443">
        <v>0</v>
      </c>
      <c r="F33" s="443">
        <v>0</v>
      </c>
      <c r="G33" s="444">
        <v>0</v>
      </c>
      <c r="H33" s="432">
        <v>0</v>
      </c>
      <c r="I33" s="433">
        <v>0</v>
      </c>
      <c r="J33" s="443">
        <v>0</v>
      </c>
      <c r="K33" s="443">
        <v>0</v>
      </c>
      <c r="L33" s="444">
        <v>0</v>
      </c>
      <c r="M33" s="432">
        <v>2</v>
      </c>
      <c r="N33" s="433">
        <v>1</v>
      </c>
      <c r="O33" s="443">
        <v>0</v>
      </c>
      <c r="P33" s="443">
        <v>0</v>
      </c>
      <c r="Q33" s="445">
        <f>'ACP_Agri_9(ii)'!M33+ACP_MSME_10!C33+'ACP_PS_11(i)'!C33+'ACP_PS_11(i)'!H33+'ACP_PS_11(i)'!M33+'ACP_PS_11(ii)'!C33+H33+M33</f>
        <v>352</v>
      </c>
      <c r="R33" s="445">
        <f>'ACP_Agri_9(ii)'!N33+ACP_MSME_10!D33+'ACP_PS_11(i)'!D33+'ACP_PS_11(i)'!I33+'ACP_PS_11(i)'!N33+'ACP_PS_11(ii)'!D33+I33+N33</f>
        <v>10001</v>
      </c>
      <c r="S33" s="445">
        <f>'ACP_Agri_9(ii)'!O33+ACP_MSME_10!O33+'ACP_PS_11(i)'!E33+'ACP_PS_11(i)'!J33+'ACP_PS_11(i)'!O33+'ACP_PS_11(ii)'!E33+J33+O33</f>
        <v>7</v>
      </c>
      <c r="T33" s="445">
        <f>'ACP_Agri_9(ii)'!P33+ACP_MSME_10!P33+'ACP_PS_11(i)'!F33+'ACP_PS_11(i)'!K33+'ACP_PS_11(i)'!P33+'ACP_PS_11(ii)'!F33+K33+P33</f>
        <v>1040</v>
      </c>
      <c r="U33" s="444">
        <f t="shared" si="2"/>
        <v>10.398960103989602</v>
      </c>
    </row>
    <row r="34" spans="1:21" ht="12.75" customHeight="1" x14ac:dyDescent="0.2">
      <c r="A34" s="427">
        <v>28</v>
      </c>
      <c r="B34" s="439" t="s">
        <v>33</v>
      </c>
      <c r="C34" s="432">
        <v>0</v>
      </c>
      <c r="D34" s="433">
        <v>0</v>
      </c>
      <c r="E34" s="443">
        <v>0</v>
      </c>
      <c r="F34" s="443">
        <v>0</v>
      </c>
      <c r="G34" s="444">
        <v>0</v>
      </c>
      <c r="H34" s="432">
        <v>2</v>
      </c>
      <c r="I34" s="433">
        <v>13</v>
      </c>
      <c r="J34" s="443">
        <v>0</v>
      </c>
      <c r="K34" s="443">
        <v>0</v>
      </c>
      <c r="L34" s="444">
        <f t="shared" si="4"/>
        <v>0</v>
      </c>
      <c r="M34" s="432">
        <v>1704</v>
      </c>
      <c r="N34" s="433">
        <v>815</v>
      </c>
      <c r="O34" s="443">
        <v>83</v>
      </c>
      <c r="P34" s="443">
        <v>45.17</v>
      </c>
      <c r="Q34" s="445">
        <f>'ACP_Agri_9(ii)'!M34+ACP_MSME_10!C34+'ACP_PS_11(i)'!C34+'ACP_PS_11(i)'!H34+'ACP_PS_11(i)'!M34+'ACP_PS_11(ii)'!C34+H34+M34</f>
        <v>171252</v>
      </c>
      <c r="R34" s="445">
        <f>'ACP_Agri_9(ii)'!N34+ACP_MSME_10!D34+'ACP_PS_11(i)'!D34+'ACP_PS_11(i)'!I34+'ACP_PS_11(i)'!N34+'ACP_PS_11(ii)'!D34+I34+N34</f>
        <v>1112119</v>
      </c>
      <c r="S34" s="445">
        <f>'ACP_Agri_9(ii)'!O34+ACP_MSME_10!O34+'ACP_PS_11(i)'!E34+'ACP_PS_11(i)'!J34+'ACP_PS_11(i)'!O34+'ACP_PS_11(ii)'!E34+J34+O34</f>
        <v>14871</v>
      </c>
      <c r="T34" s="445">
        <f>'ACP_Agri_9(ii)'!P34+ACP_MSME_10!P34+'ACP_PS_11(i)'!F34+'ACP_PS_11(i)'!K34+'ACP_PS_11(i)'!P34+'ACP_PS_11(ii)'!F34+K34+P34</f>
        <v>312006.93</v>
      </c>
      <c r="U34" s="444">
        <f t="shared" si="2"/>
        <v>28.055174850892755</v>
      </c>
    </row>
    <row r="35" spans="1:21" ht="12.75" customHeight="1" x14ac:dyDescent="0.2">
      <c r="A35" s="427">
        <v>29</v>
      </c>
      <c r="B35" s="439" t="s">
        <v>34</v>
      </c>
      <c r="C35" s="432">
        <v>0</v>
      </c>
      <c r="D35" s="433">
        <v>0</v>
      </c>
      <c r="E35" s="443">
        <v>0</v>
      </c>
      <c r="F35" s="443">
        <v>0</v>
      </c>
      <c r="G35" s="444">
        <v>0</v>
      </c>
      <c r="H35" s="432">
        <v>0</v>
      </c>
      <c r="I35" s="433">
        <v>0</v>
      </c>
      <c r="J35" s="443">
        <v>0</v>
      </c>
      <c r="K35" s="443">
        <v>0</v>
      </c>
      <c r="L35" s="444">
        <v>0</v>
      </c>
      <c r="M35" s="432">
        <v>412</v>
      </c>
      <c r="N35" s="433">
        <v>74</v>
      </c>
      <c r="O35" s="443">
        <v>0</v>
      </c>
      <c r="P35" s="443">
        <v>0</v>
      </c>
      <c r="Q35" s="445">
        <v>8514</v>
      </c>
      <c r="R35" s="445">
        <v>6565</v>
      </c>
      <c r="S35" s="445">
        <v>1282</v>
      </c>
      <c r="T35" s="445">
        <v>6314.8499999999995</v>
      </c>
      <c r="U35" s="444">
        <f t="shared" si="2"/>
        <v>96.189642041127186</v>
      </c>
    </row>
    <row r="36" spans="1:21" ht="12.75" customHeight="1" x14ac:dyDescent="0.2">
      <c r="A36" s="427">
        <v>30</v>
      </c>
      <c r="B36" s="439" t="s">
        <v>35</v>
      </c>
      <c r="C36" s="432">
        <v>0</v>
      </c>
      <c r="D36" s="433">
        <v>0</v>
      </c>
      <c r="E36" s="443">
        <v>0</v>
      </c>
      <c r="F36" s="443">
        <v>0</v>
      </c>
      <c r="G36" s="444">
        <v>0</v>
      </c>
      <c r="H36" s="432">
        <v>0</v>
      </c>
      <c r="I36" s="433">
        <v>0</v>
      </c>
      <c r="J36" s="443">
        <v>0</v>
      </c>
      <c r="K36" s="443">
        <v>0</v>
      </c>
      <c r="L36" s="444">
        <v>0</v>
      </c>
      <c r="M36" s="432">
        <v>1435</v>
      </c>
      <c r="N36" s="433">
        <v>808</v>
      </c>
      <c r="O36" s="443">
        <v>426</v>
      </c>
      <c r="P36" s="443">
        <v>242.32999999999998</v>
      </c>
      <c r="Q36" s="445">
        <f>'ACP_Agri_9(ii)'!M36+ACP_MSME_10!C36+'ACP_PS_11(i)'!C36+'ACP_PS_11(i)'!H36+'ACP_PS_11(i)'!M36+'ACP_PS_11(ii)'!C36+H36+M36</f>
        <v>78682</v>
      </c>
      <c r="R36" s="445">
        <f>'ACP_Agri_9(ii)'!N36+ACP_MSME_10!D36+'ACP_PS_11(i)'!D36+'ACP_PS_11(i)'!I36+'ACP_PS_11(i)'!N36+'ACP_PS_11(ii)'!D36+I36+N36</f>
        <v>116398</v>
      </c>
      <c r="S36" s="445">
        <f>'ACP_Agri_9(ii)'!O36+ACP_MSME_10!O36+'ACP_PS_11(i)'!E36+'ACP_PS_11(i)'!J36+'ACP_PS_11(i)'!O36+'ACP_PS_11(ii)'!E36+J36+O36</f>
        <v>16273</v>
      </c>
      <c r="T36" s="445">
        <f>'ACP_Agri_9(ii)'!P36+ACP_MSME_10!P36+'ACP_PS_11(i)'!F36+'ACP_PS_11(i)'!K36+'ACP_PS_11(i)'!P36+'ACP_PS_11(ii)'!F36+K36+P36</f>
        <v>29710.220000000005</v>
      </c>
      <c r="U36" s="444">
        <f t="shared" si="2"/>
        <v>25.524682554683075</v>
      </c>
    </row>
    <row r="37" spans="1:21" ht="12.75" customHeight="1" x14ac:dyDescent="0.2">
      <c r="A37" s="427">
        <v>31</v>
      </c>
      <c r="B37" s="439" t="s">
        <v>36</v>
      </c>
      <c r="C37" s="432">
        <v>0</v>
      </c>
      <c r="D37" s="433">
        <v>0</v>
      </c>
      <c r="E37" s="443">
        <v>0</v>
      </c>
      <c r="F37" s="443">
        <v>0</v>
      </c>
      <c r="G37" s="444">
        <v>0</v>
      </c>
      <c r="H37" s="432">
        <v>0</v>
      </c>
      <c r="I37" s="433">
        <v>0</v>
      </c>
      <c r="J37" s="443">
        <v>0</v>
      </c>
      <c r="K37" s="443">
        <v>0</v>
      </c>
      <c r="L37" s="444">
        <v>0</v>
      </c>
      <c r="M37" s="432">
        <v>8</v>
      </c>
      <c r="N37" s="433">
        <v>342</v>
      </c>
      <c r="O37" s="443">
        <v>33</v>
      </c>
      <c r="P37" s="443">
        <v>268.62</v>
      </c>
      <c r="Q37" s="445">
        <f>'ACP_Agri_9(ii)'!M37+ACP_MSME_10!C37+'ACP_PS_11(i)'!C37+'ACP_PS_11(i)'!H37+'ACP_PS_11(i)'!M37+'ACP_PS_11(ii)'!C37+H37+M37</f>
        <v>857</v>
      </c>
      <c r="R37" s="445">
        <f>'ACP_Agri_9(ii)'!N37+ACP_MSME_10!D37+'ACP_PS_11(i)'!D37+'ACP_PS_11(i)'!I37+'ACP_PS_11(i)'!N37+'ACP_PS_11(ii)'!D37+I37+N37</f>
        <v>4835</v>
      </c>
      <c r="S37" s="445">
        <f>'ACP_Agri_9(ii)'!O37+ACP_MSME_10!O37+'ACP_PS_11(i)'!E37+'ACP_PS_11(i)'!J37+'ACP_PS_11(i)'!O37+'ACP_PS_11(ii)'!E37+J37+O37</f>
        <v>115</v>
      </c>
      <c r="T37" s="445">
        <f>'ACP_Agri_9(ii)'!P37+ACP_MSME_10!P37+'ACP_PS_11(i)'!F37+'ACP_PS_11(i)'!K37+'ACP_PS_11(i)'!P37+'ACP_PS_11(ii)'!F37+K37+P37</f>
        <v>1139.79</v>
      </c>
      <c r="U37" s="444">
        <f t="shared" si="2"/>
        <v>23.573733195449844</v>
      </c>
    </row>
    <row r="38" spans="1:21" ht="12.75" customHeight="1" x14ac:dyDescent="0.2">
      <c r="A38" s="427">
        <v>32</v>
      </c>
      <c r="B38" s="439" t="s">
        <v>38</v>
      </c>
      <c r="C38" s="432">
        <v>0</v>
      </c>
      <c r="D38" s="433">
        <v>0</v>
      </c>
      <c r="E38" s="443">
        <v>0</v>
      </c>
      <c r="F38" s="443">
        <v>0</v>
      </c>
      <c r="G38" s="444">
        <v>0</v>
      </c>
      <c r="H38" s="432">
        <v>0</v>
      </c>
      <c r="I38" s="433">
        <v>0</v>
      </c>
      <c r="J38" s="443">
        <v>0</v>
      </c>
      <c r="K38" s="443">
        <v>0</v>
      </c>
      <c r="L38" s="444">
        <v>0</v>
      </c>
      <c r="M38" s="432">
        <v>0</v>
      </c>
      <c r="N38" s="433">
        <v>0</v>
      </c>
      <c r="O38" s="443">
        <v>0</v>
      </c>
      <c r="P38" s="443">
        <v>0</v>
      </c>
      <c r="Q38" s="445">
        <f>'ACP_Agri_9(ii)'!M38+ACP_MSME_10!C38+'ACP_PS_11(i)'!C38+'ACP_PS_11(i)'!H38+'ACP_PS_11(i)'!M38+'ACP_PS_11(ii)'!C38+H38+M38</f>
        <v>1002</v>
      </c>
      <c r="R38" s="445">
        <f>'ACP_Agri_9(ii)'!N38+ACP_MSME_10!D38+'ACP_PS_11(i)'!D38+'ACP_PS_11(i)'!I38+'ACP_PS_11(i)'!N38+'ACP_PS_11(ii)'!D38+I38+N38</f>
        <v>4159</v>
      </c>
      <c r="S38" s="445">
        <f>'ACP_Agri_9(ii)'!O38+ACP_MSME_10!O38+'ACP_PS_11(i)'!E38+'ACP_PS_11(i)'!J38+'ACP_PS_11(i)'!O38+'ACP_PS_11(ii)'!E38+J38+O38</f>
        <v>231</v>
      </c>
      <c r="T38" s="445">
        <f>'ACP_Agri_9(ii)'!P38+ACP_MSME_10!P38+'ACP_PS_11(i)'!F38+'ACP_PS_11(i)'!K38+'ACP_PS_11(i)'!P38+'ACP_PS_11(ii)'!F38+K38+P38</f>
        <v>610.82000000000005</v>
      </c>
      <c r="U38" s="444">
        <f t="shared" si="2"/>
        <v>14.686703534503488</v>
      </c>
    </row>
    <row r="39" spans="1:21" ht="12.75" customHeight="1" x14ac:dyDescent="0.2">
      <c r="A39" s="427">
        <v>33</v>
      </c>
      <c r="B39" s="439" t="s">
        <v>39</v>
      </c>
      <c r="C39" s="432">
        <v>0</v>
      </c>
      <c r="D39" s="433">
        <v>0</v>
      </c>
      <c r="E39" s="443">
        <v>0</v>
      </c>
      <c r="F39" s="443">
        <v>0</v>
      </c>
      <c r="G39" s="444">
        <v>0</v>
      </c>
      <c r="H39" s="432">
        <v>0</v>
      </c>
      <c r="I39" s="433">
        <v>0</v>
      </c>
      <c r="J39" s="443">
        <v>0</v>
      </c>
      <c r="K39" s="443">
        <v>0</v>
      </c>
      <c r="L39" s="444">
        <v>0</v>
      </c>
      <c r="M39" s="432">
        <v>18</v>
      </c>
      <c r="N39" s="433">
        <v>38</v>
      </c>
      <c r="O39" s="443">
        <v>4</v>
      </c>
      <c r="P39" s="443">
        <v>2.46</v>
      </c>
      <c r="Q39" s="445">
        <f>'ACP_Agri_9(ii)'!M39+ACP_MSME_10!C39+'ACP_PS_11(i)'!C39+'ACP_PS_11(i)'!H39+'ACP_PS_11(i)'!M39+'ACP_PS_11(ii)'!C39+H39+M39</f>
        <v>73366</v>
      </c>
      <c r="R39" s="445">
        <f>'ACP_Agri_9(ii)'!N39+ACP_MSME_10!D39+'ACP_PS_11(i)'!D39+'ACP_PS_11(i)'!I39+'ACP_PS_11(i)'!N39+'ACP_PS_11(ii)'!D39+I39+N39</f>
        <v>572231</v>
      </c>
      <c r="S39" s="445">
        <f>'ACP_Agri_9(ii)'!O39+ACP_MSME_10!O39+'ACP_PS_11(i)'!E39+'ACP_PS_11(i)'!J39+'ACP_PS_11(i)'!O39+'ACP_PS_11(ii)'!E39+J39+O39</f>
        <v>15039</v>
      </c>
      <c r="T39" s="445">
        <f>'ACP_Agri_9(ii)'!P39+ACP_MSME_10!P39+'ACP_PS_11(i)'!F39+'ACP_PS_11(i)'!K39+'ACP_PS_11(i)'!P39+'ACP_PS_11(ii)'!F39+K39+P39</f>
        <v>197228.87999999998</v>
      </c>
      <c r="U39" s="444">
        <f t="shared" si="2"/>
        <v>34.46665420083847</v>
      </c>
    </row>
    <row r="40" spans="1:21" s="379" customFormat="1" ht="12.75" customHeight="1" x14ac:dyDescent="0.2">
      <c r="A40" s="422"/>
      <c r="B40" s="22" t="s">
        <v>103</v>
      </c>
      <c r="C40" s="437">
        <v>11284</v>
      </c>
      <c r="D40" s="438">
        <v>10758</v>
      </c>
      <c r="E40" s="446">
        <f>SUM(E19:E39)</f>
        <v>16</v>
      </c>
      <c r="F40" s="446">
        <f>SUM(F19:F39)</f>
        <v>661.9</v>
      </c>
      <c r="G40" s="447">
        <f t="shared" ref="G40:G43" si="5">F40*100/D40</f>
        <v>6.1526306004833611</v>
      </c>
      <c r="H40" s="437">
        <v>62478</v>
      </c>
      <c r="I40" s="438">
        <v>52507</v>
      </c>
      <c r="J40" s="446">
        <f>SUM(J19:J39)</f>
        <v>16</v>
      </c>
      <c r="K40" s="446">
        <f>SUM(K19:K39)</f>
        <v>1029.9000000000001</v>
      </c>
      <c r="L40" s="447">
        <f t="shared" ref="L40:L46" si="6">K40*100/I40</f>
        <v>1.9614527586797954</v>
      </c>
      <c r="M40" s="437">
        <v>67752</v>
      </c>
      <c r="N40" s="438">
        <v>35848</v>
      </c>
      <c r="O40" s="446">
        <f>SUM(O19:O39)</f>
        <v>8079</v>
      </c>
      <c r="P40" s="446">
        <f>SUM(P19:P39)</f>
        <v>5510.07</v>
      </c>
      <c r="Q40" s="448">
        <f>'ACP_Agri_9(ii)'!M40+ACP_MSME_10!C40+'ACP_PS_11(i)'!C40+'ACP_PS_11(i)'!H40+'ACP_PS_11(i)'!M40+'ACP_PS_11(ii)'!C40+H40+M40</f>
        <v>1749077</v>
      </c>
      <c r="R40" s="448">
        <f>'ACP_Agri_9(ii)'!N40+ACP_MSME_10!D40+'ACP_PS_11(i)'!D40+'ACP_PS_11(i)'!I40+'ACP_PS_11(i)'!N40+'ACP_PS_11(ii)'!D40+I40+N40</f>
        <v>13039428</v>
      </c>
      <c r="S40" s="448">
        <f>'ACP_Agri_9(ii)'!O40+ACP_MSME_10!O40+'ACP_PS_11(i)'!E40+'ACP_PS_11(i)'!J40+'ACP_PS_11(i)'!O40+'ACP_PS_11(ii)'!E40+J40+O40</f>
        <v>472743</v>
      </c>
      <c r="T40" s="448">
        <f>'ACP_Agri_9(ii)'!P40+ACP_MSME_10!P40+'ACP_PS_11(i)'!F40+'ACP_PS_11(i)'!K40+'ACP_PS_11(i)'!P40+'ACP_PS_11(ii)'!F40+K40+P40</f>
        <v>6184343.2100000028</v>
      </c>
      <c r="U40" s="447">
        <f t="shared" si="2"/>
        <v>47.428025293747567</v>
      </c>
    </row>
    <row r="41" spans="1:21" s="379" customFormat="1" ht="12.75" customHeight="1" x14ac:dyDescent="0.2">
      <c r="A41" s="422"/>
      <c r="B41" s="22" t="s">
        <v>41</v>
      </c>
      <c r="C41" s="441">
        <v>11992</v>
      </c>
      <c r="D41" s="442">
        <v>19135</v>
      </c>
      <c r="E41" s="446">
        <f>E40+E18</f>
        <v>67</v>
      </c>
      <c r="F41" s="446">
        <f>F40+F18</f>
        <v>1510.28</v>
      </c>
      <c r="G41" s="447">
        <f t="shared" si="5"/>
        <v>7.8927619545335777</v>
      </c>
      <c r="H41" s="441">
        <v>109136</v>
      </c>
      <c r="I41" s="442">
        <v>131885</v>
      </c>
      <c r="J41" s="446">
        <f>J40+J18</f>
        <v>25373</v>
      </c>
      <c r="K41" s="446">
        <f>K40+K18</f>
        <v>39702.19</v>
      </c>
      <c r="L41" s="447">
        <f t="shared" si="6"/>
        <v>30.103643325624596</v>
      </c>
      <c r="M41" s="441">
        <v>108009</v>
      </c>
      <c r="N41" s="442">
        <v>109716</v>
      </c>
      <c r="O41" s="446">
        <f>O40+O18</f>
        <v>10684</v>
      </c>
      <c r="P41" s="446">
        <f>P40+P18</f>
        <v>15428.920000000002</v>
      </c>
      <c r="Q41" s="448">
        <f>'ACP_Agri_9(ii)'!M41+ACP_MSME_10!C41+'ACP_PS_11(i)'!C41+'ACP_PS_11(i)'!H41+'ACP_PS_11(i)'!M41+'ACP_PS_11(ii)'!C41+H41+M41</f>
        <v>5372440</v>
      </c>
      <c r="R41" s="448">
        <f>'ACP_Agri_9(ii)'!N41+ACP_MSME_10!D41+'ACP_PS_11(i)'!D41+'ACP_PS_11(i)'!I41+'ACP_PS_11(i)'!N41+'ACP_PS_11(ii)'!D41+I41+N41</f>
        <v>28843293</v>
      </c>
      <c r="S41" s="448">
        <f>'ACP_Agri_9(ii)'!O41+ACP_MSME_10!O41+'ACP_PS_11(i)'!E41+'ACP_PS_11(i)'!J41+'ACP_PS_11(i)'!O41+'ACP_PS_11(ii)'!E41+J41+O41</f>
        <v>1557986</v>
      </c>
      <c r="T41" s="448">
        <f>'ACP_Agri_9(ii)'!P41+ACP_MSME_10!P41+'ACP_PS_11(i)'!F41+'ACP_PS_11(i)'!K41+'ACP_PS_11(i)'!P41+'ACP_PS_11(ii)'!F41+K41+P41</f>
        <v>12748855.589999998</v>
      </c>
      <c r="U41" s="447">
        <f t="shared" si="2"/>
        <v>44.200416332490185</v>
      </c>
    </row>
    <row r="42" spans="1:21" ht="12.75" customHeight="1" x14ac:dyDescent="0.2">
      <c r="A42" s="427">
        <v>34</v>
      </c>
      <c r="B42" s="20" t="s">
        <v>43</v>
      </c>
      <c r="C42" s="432">
        <v>64</v>
      </c>
      <c r="D42" s="433">
        <v>715</v>
      </c>
      <c r="E42" s="443">
        <v>12</v>
      </c>
      <c r="F42" s="443">
        <v>390.03</v>
      </c>
      <c r="G42" s="444">
        <f t="shared" si="5"/>
        <v>54.549650349650349</v>
      </c>
      <c r="H42" s="432">
        <v>1079</v>
      </c>
      <c r="I42" s="433">
        <v>1680</v>
      </c>
      <c r="J42" s="443">
        <v>234</v>
      </c>
      <c r="K42" s="443">
        <v>928.19000000000017</v>
      </c>
      <c r="L42" s="444">
        <f t="shared" si="6"/>
        <v>55.249404761904771</v>
      </c>
      <c r="M42" s="432">
        <v>90746</v>
      </c>
      <c r="N42" s="433">
        <v>146735</v>
      </c>
      <c r="O42" s="443">
        <v>41171</v>
      </c>
      <c r="P42" s="443">
        <v>51290.900000000009</v>
      </c>
      <c r="Q42" s="445">
        <f>'ACP_Agri_9(ii)'!M42+ACP_MSME_10!C42+'ACP_PS_11(i)'!C42+'ACP_PS_11(i)'!H42+'ACP_PS_11(i)'!M42+'ACP_PS_11(ii)'!C42+H42+M42</f>
        <v>1007824</v>
      </c>
      <c r="R42" s="445">
        <f>'ACP_Agri_9(ii)'!N42+ACP_MSME_10!D42+'ACP_PS_11(i)'!D42+'ACP_PS_11(i)'!I42+'ACP_PS_11(i)'!N42+'ACP_PS_11(ii)'!D42+I42+N42</f>
        <v>1643037</v>
      </c>
      <c r="S42" s="445">
        <f>'ACP_Agri_9(ii)'!O42+ACP_MSME_10!O42+'ACP_PS_11(i)'!E42+'ACP_PS_11(i)'!J42+'ACP_PS_11(i)'!O42+'ACP_PS_11(ii)'!E42+J42+O42</f>
        <v>399753</v>
      </c>
      <c r="T42" s="445">
        <f>'ACP_Agri_9(ii)'!P42+ACP_MSME_10!P42+'ACP_PS_11(i)'!F42+'ACP_PS_11(i)'!K42+'ACP_PS_11(i)'!P42+'ACP_PS_11(ii)'!F42+K42+P42</f>
        <v>624559.38999999955</v>
      </c>
      <c r="U42" s="444">
        <f t="shared" si="2"/>
        <v>38.01249697967846</v>
      </c>
    </row>
    <row r="43" spans="1:21" s="379" customFormat="1" ht="12.75" customHeight="1" x14ac:dyDescent="0.2">
      <c r="A43" s="422"/>
      <c r="B43" s="22" t="s">
        <v>44</v>
      </c>
      <c r="C43" s="437">
        <v>64</v>
      </c>
      <c r="D43" s="438">
        <v>715</v>
      </c>
      <c r="E43" s="446">
        <f>SUM(E42:E42)</f>
        <v>12</v>
      </c>
      <c r="F43" s="446">
        <f>SUM(F42:F42)</f>
        <v>390.03</v>
      </c>
      <c r="G43" s="447">
        <f t="shared" si="5"/>
        <v>54.549650349650349</v>
      </c>
      <c r="H43" s="437">
        <v>1079</v>
      </c>
      <c r="I43" s="438">
        <v>1680</v>
      </c>
      <c r="J43" s="446">
        <f>SUM(J42:J42)</f>
        <v>234</v>
      </c>
      <c r="K43" s="446">
        <f>SUM(K42:K42)</f>
        <v>928.19000000000017</v>
      </c>
      <c r="L43" s="447">
        <f t="shared" si="6"/>
        <v>55.249404761904771</v>
      </c>
      <c r="M43" s="437">
        <v>90746</v>
      </c>
      <c r="N43" s="438">
        <v>146735</v>
      </c>
      <c r="O43" s="446">
        <f>SUM(O42:O42)</f>
        <v>41171</v>
      </c>
      <c r="P43" s="446">
        <f>SUM(P42:P42)</f>
        <v>51290.900000000009</v>
      </c>
      <c r="Q43" s="448">
        <f>'ACP_Agri_9(ii)'!M43+ACP_MSME_10!C43+'ACP_PS_11(i)'!C43+'ACP_PS_11(i)'!H43+'ACP_PS_11(i)'!M43+'ACP_PS_11(ii)'!C43+H43+M43</f>
        <v>1007824</v>
      </c>
      <c r="R43" s="448">
        <f>'ACP_Agri_9(ii)'!N43+ACP_MSME_10!D43+'ACP_PS_11(i)'!D43+'ACP_PS_11(i)'!I43+'ACP_PS_11(i)'!N43+'ACP_PS_11(ii)'!D43+I43+N43</f>
        <v>1643037</v>
      </c>
      <c r="S43" s="448">
        <f>'ACP_Agri_9(ii)'!O43+ACP_MSME_10!O43+'ACP_PS_11(i)'!E43+'ACP_PS_11(i)'!J43+'ACP_PS_11(i)'!O43+'ACP_PS_11(ii)'!E43+J43+O43</f>
        <v>399753</v>
      </c>
      <c r="T43" s="448">
        <f>'ACP_Agri_9(ii)'!P43+ACP_MSME_10!P43+'ACP_PS_11(i)'!F43+'ACP_PS_11(i)'!K43+'ACP_PS_11(i)'!P43+'ACP_PS_11(ii)'!F43+K43+P43</f>
        <v>624559.38999999955</v>
      </c>
      <c r="U43" s="447">
        <f t="shared" si="2"/>
        <v>38.01249697967846</v>
      </c>
    </row>
    <row r="44" spans="1:21" ht="12.75" customHeight="1" x14ac:dyDescent="0.2">
      <c r="A44" s="427">
        <v>35</v>
      </c>
      <c r="B44" s="20" t="s">
        <v>45</v>
      </c>
      <c r="C44" s="437">
        <v>8</v>
      </c>
      <c r="D44" s="438">
        <v>6</v>
      </c>
      <c r="E44" s="443">
        <v>0</v>
      </c>
      <c r="F44" s="443">
        <v>0</v>
      </c>
      <c r="G44" s="444">
        <v>0</v>
      </c>
      <c r="H44" s="437">
        <v>83</v>
      </c>
      <c r="I44" s="438">
        <v>127</v>
      </c>
      <c r="J44" s="443">
        <v>0</v>
      </c>
      <c r="K44" s="443">
        <v>0</v>
      </c>
      <c r="L44" s="444">
        <f t="shared" si="6"/>
        <v>0</v>
      </c>
      <c r="M44" s="437">
        <v>1997</v>
      </c>
      <c r="N44" s="438">
        <v>353419</v>
      </c>
      <c r="O44" s="443">
        <v>549</v>
      </c>
      <c r="P44" s="443">
        <v>558.69000000000005</v>
      </c>
      <c r="Q44" s="445">
        <f>'ACP_Agri_9(ii)'!M44+ACP_MSME_10!C44+'ACP_PS_11(i)'!C44+'ACP_PS_11(i)'!H44+'ACP_PS_11(i)'!M44+'ACP_PS_11(ii)'!C44+H44+M44</f>
        <v>3226149</v>
      </c>
      <c r="R44" s="445">
        <f>'ACP_Agri_9(ii)'!N44+ACP_MSME_10!D44+'ACP_PS_11(i)'!D44+'ACP_PS_11(i)'!I44+'ACP_PS_11(i)'!N44+'ACP_PS_11(ii)'!D44+I44+N44</f>
        <v>3086275</v>
      </c>
      <c r="S44" s="445">
        <f>'ACP_Agri_9(ii)'!O44+ACP_MSME_10!O44+'ACP_PS_11(i)'!E44+'ACP_PS_11(i)'!J44+'ACP_PS_11(i)'!O44+'ACP_PS_11(ii)'!E44+J44+O44</f>
        <v>1557580</v>
      </c>
      <c r="T44" s="445">
        <f>'ACP_Agri_9(ii)'!P44+ACP_MSME_10!P44+'ACP_PS_11(i)'!F44+'ACP_PS_11(i)'!K44+'ACP_PS_11(i)'!P44+'ACP_PS_11(ii)'!F44+K44+P44</f>
        <v>1230262.4000000004</v>
      </c>
      <c r="U44" s="444">
        <f t="shared" si="2"/>
        <v>39.862371305214225</v>
      </c>
    </row>
    <row r="45" spans="1:21" s="379" customFormat="1" ht="12.75" customHeight="1" x14ac:dyDescent="0.2">
      <c r="A45" s="422"/>
      <c r="B45" s="22" t="s">
        <v>46</v>
      </c>
      <c r="C45" s="437">
        <v>8</v>
      </c>
      <c r="D45" s="438">
        <v>6</v>
      </c>
      <c r="E45" s="446">
        <f>E44</f>
        <v>0</v>
      </c>
      <c r="F45" s="446">
        <f>F44</f>
        <v>0</v>
      </c>
      <c r="G45" s="447">
        <v>0</v>
      </c>
      <c r="H45" s="437">
        <v>83</v>
      </c>
      <c r="I45" s="438">
        <v>127</v>
      </c>
      <c r="J45" s="446">
        <f>J44</f>
        <v>0</v>
      </c>
      <c r="K45" s="446">
        <f>K44</f>
        <v>0</v>
      </c>
      <c r="L45" s="447">
        <f t="shared" si="6"/>
        <v>0</v>
      </c>
      <c r="M45" s="437">
        <v>1997</v>
      </c>
      <c r="N45" s="438">
        <v>353419</v>
      </c>
      <c r="O45" s="446">
        <f>O44</f>
        <v>549</v>
      </c>
      <c r="P45" s="446">
        <f>P44</f>
        <v>558.69000000000005</v>
      </c>
      <c r="Q45" s="448">
        <f>'ACP_Agri_9(ii)'!M45+ACP_MSME_10!C45+'ACP_PS_11(i)'!C45+'ACP_PS_11(i)'!H45+'ACP_PS_11(i)'!M45+'ACP_PS_11(ii)'!C45+H45+M45</f>
        <v>3226149</v>
      </c>
      <c r="R45" s="448">
        <f>'ACP_Agri_9(ii)'!N45+ACP_MSME_10!D45+'ACP_PS_11(i)'!D45+'ACP_PS_11(i)'!I45+'ACP_PS_11(i)'!N45+'ACP_PS_11(ii)'!D45+I45+N45</f>
        <v>3086275</v>
      </c>
      <c r="S45" s="448">
        <f>'ACP_Agri_9(ii)'!O45+ACP_MSME_10!O45+'ACP_PS_11(i)'!E45+'ACP_PS_11(i)'!J45+'ACP_PS_11(i)'!O45+'ACP_PS_11(ii)'!E45+J45+O45</f>
        <v>1557580</v>
      </c>
      <c r="T45" s="448">
        <f>'ACP_Agri_9(ii)'!P45+ACP_MSME_10!P45+'ACP_PS_11(i)'!F45+'ACP_PS_11(i)'!K45+'ACP_PS_11(i)'!P45+'ACP_PS_11(ii)'!F45+K45+P45</f>
        <v>1230262.4000000004</v>
      </c>
      <c r="U45" s="447">
        <f t="shared" si="2"/>
        <v>39.862371305214225</v>
      </c>
    </row>
    <row r="46" spans="1:21" ht="12.75" customHeight="1" x14ac:dyDescent="0.2">
      <c r="A46" s="427">
        <v>36</v>
      </c>
      <c r="B46" s="20" t="s">
        <v>47</v>
      </c>
      <c r="C46" s="432">
        <v>0</v>
      </c>
      <c r="D46" s="433">
        <v>0</v>
      </c>
      <c r="E46" s="443">
        <v>0</v>
      </c>
      <c r="F46" s="443">
        <v>0</v>
      </c>
      <c r="G46" s="444">
        <v>0</v>
      </c>
      <c r="H46" s="432">
        <v>5</v>
      </c>
      <c r="I46" s="433">
        <v>2245</v>
      </c>
      <c r="J46" s="443">
        <v>6</v>
      </c>
      <c r="K46" s="443">
        <v>1820</v>
      </c>
      <c r="L46" s="444">
        <f t="shared" si="6"/>
        <v>81.069042316258347</v>
      </c>
      <c r="M46" s="432">
        <v>9323</v>
      </c>
      <c r="N46" s="433">
        <v>4455</v>
      </c>
      <c r="O46" s="443">
        <v>2129</v>
      </c>
      <c r="P46" s="443">
        <v>1272.5599999999995</v>
      </c>
      <c r="Q46" s="445">
        <f>'ACP_Agri_9(ii)'!M46+ACP_MSME_10!C46+'ACP_PS_11(i)'!C46+'ACP_PS_11(i)'!H46+'ACP_PS_11(i)'!M46+'ACP_PS_11(ii)'!C46+H46+M46</f>
        <v>184637</v>
      </c>
      <c r="R46" s="445">
        <f>'ACP_Agri_9(ii)'!N46+ACP_MSME_10!D46+'ACP_PS_11(i)'!D46+'ACP_PS_11(i)'!I46+'ACP_PS_11(i)'!N46+'ACP_PS_11(ii)'!D46+I46+N46</f>
        <v>486043</v>
      </c>
      <c r="S46" s="445">
        <f>'ACP_Agri_9(ii)'!O46+ACP_MSME_10!O46+'ACP_PS_11(i)'!E46+'ACP_PS_11(i)'!J46+'ACP_PS_11(i)'!O46+'ACP_PS_11(ii)'!E46+J46+O46</f>
        <v>39586</v>
      </c>
      <c r="T46" s="445">
        <f>'ACP_Agri_9(ii)'!P46+ACP_MSME_10!P46+'ACP_PS_11(i)'!F46+'ACP_PS_11(i)'!K46+'ACP_PS_11(i)'!P46+'ACP_PS_11(ii)'!F46+K46+P46</f>
        <v>90257.709999999992</v>
      </c>
      <c r="U46" s="444">
        <f t="shared" si="2"/>
        <v>18.569902251446887</v>
      </c>
    </row>
    <row r="47" spans="1:21" ht="12.75" customHeight="1" x14ac:dyDescent="0.2">
      <c r="A47" s="427">
        <v>37</v>
      </c>
      <c r="B47" s="20" t="s">
        <v>48</v>
      </c>
      <c r="C47" s="432">
        <v>20</v>
      </c>
      <c r="D47" s="433">
        <v>100</v>
      </c>
      <c r="E47" s="445">
        <v>0</v>
      </c>
      <c r="F47" s="445">
        <v>0</v>
      </c>
      <c r="G47" s="444">
        <v>0</v>
      </c>
      <c r="H47" s="432">
        <v>1</v>
      </c>
      <c r="I47" s="433">
        <v>7</v>
      </c>
      <c r="J47" s="443">
        <v>0</v>
      </c>
      <c r="K47" s="443">
        <v>0</v>
      </c>
      <c r="L47" s="444">
        <v>0</v>
      </c>
      <c r="M47" s="432">
        <v>17211</v>
      </c>
      <c r="N47" s="433">
        <v>7786</v>
      </c>
      <c r="O47" s="445">
        <v>481</v>
      </c>
      <c r="P47" s="445">
        <v>287.29999999999995</v>
      </c>
      <c r="Q47" s="445">
        <f>'ACP_Agri_9(ii)'!M47+ACP_MSME_10!C47+'ACP_PS_11(i)'!C47+'ACP_PS_11(i)'!H47+'ACP_PS_11(i)'!M47+'ACP_PS_11(ii)'!C47+H47+M47</f>
        <v>44232</v>
      </c>
      <c r="R47" s="445">
        <f>'ACP_Agri_9(ii)'!N47+ACP_MSME_10!D47+'ACP_PS_11(i)'!D47+'ACP_PS_11(i)'!I47+'ACP_PS_11(i)'!N47+'ACP_PS_11(ii)'!D47+I47+N47</f>
        <v>50975</v>
      </c>
      <c r="S47" s="445">
        <f>'ACP_Agri_9(ii)'!O47+ACP_MSME_10!O47+'ACP_PS_11(i)'!E47+'ACP_PS_11(i)'!J47+'ACP_PS_11(i)'!O47+'ACP_PS_11(ii)'!E47+J47+O47</f>
        <v>13317</v>
      </c>
      <c r="T47" s="445">
        <f>'ACP_Agri_9(ii)'!P47+ACP_MSME_10!P47+'ACP_PS_11(i)'!F47+'ACP_PS_11(i)'!K47+'ACP_PS_11(i)'!P47+'ACP_PS_11(ii)'!F47+K47+P47</f>
        <v>16433.030000000002</v>
      </c>
      <c r="U47" s="444">
        <f t="shared" si="2"/>
        <v>32.237430112800396</v>
      </c>
    </row>
    <row r="48" spans="1:21" ht="12.75" customHeight="1" x14ac:dyDescent="0.2">
      <c r="A48" s="427">
        <v>38</v>
      </c>
      <c r="B48" s="20" t="s">
        <v>49</v>
      </c>
      <c r="C48" s="432">
        <v>40</v>
      </c>
      <c r="D48" s="433">
        <v>200</v>
      </c>
      <c r="E48" s="445">
        <v>0</v>
      </c>
      <c r="F48" s="445">
        <v>0</v>
      </c>
      <c r="G48" s="444">
        <v>0</v>
      </c>
      <c r="H48" s="432">
        <v>0</v>
      </c>
      <c r="I48" s="433">
        <v>2</v>
      </c>
      <c r="J48" s="443">
        <v>0</v>
      </c>
      <c r="K48" s="443">
        <v>0</v>
      </c>
      <c r="L48" s="444">
        <v>0</v>
      </c>
      <c r="M48" s="432">
        <v>58728</v>
      </c>
      <c r="N48" s="433">
        <v>31018</v>
      </c>
      <c r="O48" s="445">
        <v>7746</v>
      </c>
      <c r="P48" s="445">
        <v>5055.119999999999</v>
      </c>
      <c r="Q48" s="445">
        <f>'ACP_Agri_9(ii)'!M48+ACP_MSME_10!C48+'ACP_PS_11(i)'!C48+'ACP_PS_11(i)'!H48+'ACP_PS_11(i)'!M48+'ACP_PS_11(ii)'!C48+H48+M48</f>
        <v>118146</v>
      </c>
      <c r="R48" s="445">
        <f>'ACP_Agri_9(ii)'!N48+ACP_MSME_10!D48+'ACP_PS_11(i)'!D48+'ACP_PS_11(i)'!I48+'ACP_PS_11(i)'!N48+'ACP_PS_11(ii)'!D48+I48+N48</f>
        <v>164664</v>
      </c>
      <c r="S48" s="445">
        <f>'ACP_Agri_9(ii)'!O48+ACP_MSME_10!O48+'ACP_PS_11(i)'!E48+'ACP_PS_11(i)'!J48+'ACP_PS_11(i)'!O48+'ACP_PS_11(ii)'!E48+J48+O48</f>
        <v>28152</v>
      </c>
      <c r="T48" s="445">
        <f>'ACP_Agri_9(ii)'!P48+ACP_MSME_10!P48+'ACP_PS_11(i)'!F48+'ACP_PS_11(i)'!K48+'ACP_PS_11(i)'!P48+'ACP_PS_11(ii)'!F48+K48+P48</f>
        <v>30182.689999999995</v>
      </c>
      <c r="U48" s="444">
        <f t="shared" si="2"/>
        <v>18.329865665840739</v>
      </c>
    </row>
    <row r="49" spans="1:21" ht="12.75" customHeight="1" x14ac:dyDescent="0.2">
      <c r="A49" s="427">
        <v>39</v>
      </c>
      <c r="B49" s="20" t="s">
        <v>51</v>
      </c>
      <c r="C49" s="432">
        <v>0</v>
      </c>
      <c r="D49" s="433">
        <v>0</v>
      </c>
      <c r="E49" s="443">
        <v>0</v>
      </c>
      <c r="F49" s="443">
        <v>0</v>
      </c>
      <c r="G49" s="444">
        <v>0</v>
      </c>
      <c r="H49" s="432">
        <v>1</v>
      </c>
      <c r="I49" s="433">
        <v>6</v>
      </c>
      <c r="J49" s="443">
        <v>0</v>
      </c>
      <c r="K49" s="443">
        <v>0</v>
      </c>
      <c r="L49" s="444">
        <v>0</v>
      </c>
      <c r="M49" s="432">
        <v>24475</v>
      </c>
      <c r="N49" s="433">
        <v>18321</v>
      </c>
      <c r="O49" s="443">
        <v>11535</v>
      </c>
      <c r="P49" s="443">
        <v>7908.7400000000007</v>
      </c>
      <c r="Q49" s="445">
        <f>'ACP_Agri_9(ii)'!M49+ACP_MSME_10!C49+'ACP_PS_11(i)'!C49+'ACP_PS_11(i)'!H49+'ACP_PS_11(i)'!M49+'ACP_PS_11(ii)'!C49+H49+M49</f>
        <v>158247</v>
      </c>
      <c r="R49" s="445">
        <f>'ACP_Agri_9(ii)'!N49+ACP_MSME_10!D49+'ACP_PS_11(i)'!D49+'ACP_PS_11(i)'!I49+'ACP_PS_11(i)'!N49+'ACP_PS_11(ii)'!D49+I49+N49</f>
        <v>151677</v>
      </c>
      <c r="S49" s="445">
        <f>'ACP_Agri_9(ii)'!O49+ACP_MSME_10!O49+'ACP_PS_11(i)'!E49+'ACP_PS_11(i)'!J49+'ACP_PS_11(i)'!O49+'ACP_PS_11(ii)'!E49+J49+O49</f>
        <v>44188</v>
      </c>
      <c r="T49" s="445">
        <f>'ACP_Agri_9(ii)'!P49+ACP_MSME_10!P49+'ACP_PS_11(i)'!F49+'ACP_PS_11(i)'!K49+'ACP_PS_11(i)'!P49+'ACP_PS_11(ii)'!F49+K49+P49</f>
        <v>41732.01</v>
      </c>
      <c r="U49" s="444">
        <f t="shared" si="2"/>
        <v>27.513736426748945</v>
      </c>
    </row>
    <row r="50" spans="1:21" ht="12.75" customHeight="1" x14ac:dyDescent="0.2">
      <c r="A50" s="427">
        <v>40</v>
      </c>
      <c r="B50" s="20" t="s">
        <v>1007</v>
      </c>
      <c r="C50" s="432">
        <v>0</v>
      </c>
      <c r="D50" s="433">
        <v>0</v>
      </c>
      <c r="E50" s="443">
        <v>0</v>
      </c>
      <c r="F50" s="443">
        <v>0</v>
      </c>
      <c r="G50" s="444">
        <v>0</v>
      </c>
      <c r="H50" s="432">
        <v>0</v>
      </c>
      <c r="I50" s="433">
        <v>0</v>
      </c>
      <c r="J50" s="443">
        <v>0</v>
      </c>
      <c r="K50" s="443">
        <v>0</v>
      </c>
      <c r="L50" s="444">
        <v>0</v>
      </c>
      <c r="M50" s="432">
        <v>61</v>
      </c>
      <c r="N50" s="433">
        <v>31</v>
      </c>
      <c r="O50" s="443">
        <v>14</v>
      </c>
      <c r="P50" s="443">
        <v>7.9</v>
      </c>
      <c r="Q50" s="445">
        <f>'ACP_Agri_9(ii)'!M50+ACP_MSME_10!C50+'ACP_PS_11(i)'!C50+'ACP_PS_11(i)'!H50+'ACP_PS_11(i)'!M50+'ACP_PS_11(ii)'!C50+H50+M50</f>
        <v>2145</v>
      </c>
      <c r="R50" s="445">
        <f>'ACP_Agri_9(ii)'!N50+ACP_MSME_10!D50+'ACP_PS_11(i)'!D50+'ACP_PS_11(i)'!I50+'ACP_PS_11(i)'!N50+'ACP_PS_11(ii)'!D50+I50+N50</f>
        <v>21952</v>
      </c>
      <c r="S50" s="445">
        <f>'ACP_Agri_9(ii)'!O50+ACP_MSME_10!O50+'ACP_PS_11(i)'!E50+'ACP_PS_11(i)'!J50+'ACP_PS_11(i)'!O50+'ACP_PS_11(ii)'!E50+J50+O50</f>
        <v>410</v>
      </c>
      <c r="T50" s="445">
        <f>'ACP_Agri_9(ii)'!P50+ACP_MSME_10!P50+'ACP_PS_11(i)'!F50+'ACP_PS_11(i)'!K50+'ACP_PS_11(i)'!P50+'ACP_PS_11(ii)'!F50+K50+P50</f>
        <v>4742.2</v>
      </c>
      <c r="U50" s="444">
        <f t="shared" si="2"/>
        <v>21.602587463556851</v>
      </c>
    </row>
    <row r="51" spans="1:21" ht="12.75" customHeight="1" x14ac:dyDescent="0.2">
      <c r="A51" s="427">
        <v>41</v>
      </c>
      <c r="B51" s="20" t="s">
        <v>52</v>
      </c>
      <c r="C51" s="432">
        <v>0</v>
      </c>
      <c r="D51" s="433">
        <v>0</v>
      </c>
      <c r="E51" s="443">
        <v>0</v>
      </c>
      <c r="F51" s="443">
        <v>0</v>
      </c>
      <c r="G51" s="444">
        <v>0</v>
      </c>
      <c r="H51" s="432">
        <v>1</v>
      </c>
      <c r="I51" s="433">
        <v>4</v>
      </c>
      <c r="J51" s="443">
        <v>0</v>
      </c>
      <c r="K51" s="443">
        <v>0</v>
      </c>
      <c r="L51" s="444">
        <v>0</v>
      </c>
      <c r="M51" s="432">
        <v>5807</v>
      </c>
      <c r="N51" s="433">
        <v>2711</v>
      </c>
      <c r="O51" s="443">
        <v>478</v>
      </c>
      <c r="P51" s="443">
        <v>295.22000000000003</v>
      </c>
      <c r="Q51" s="445">
        <f>'ACP_Agri_9(ii)'!M51+ACP_MSME_10!C51+'ACP_PS_11(i)'!C51+'ACP_PS_11(i)'!H51+'ACP_PS_11(i)'!M51+'ACP_PS_11(ii)'!C51+H51+M51</f>
        <v>17289</v>
      </c>
      <c r="R51" s="445">
        <f>'ACP_Agri_9(ii)'!N51+ACP_MSME_10!D51+'ACP_PS_11(i)'!D51+'ACP_PS_11(i)'!I51+'ACP_PS_11(i)'!N51+'ACP_PS_11(ii)'!D51+I51+N51</f>
        <v>61447</v>
      </c>
      <c r="S51" s="445">
        <f>'ACP_Agri_9(ii)'!O51+ACP_MSME_10!O51+'ACP_PS_11(i)'!E51+'ACP_PS_11(i)'!J51+'ACP_PS_11(i)'!O51+'ACP_PS_11(ii)'!E51+J51+O51</f>
        <v>13716</v>
      </c>
      <c r="T51" s="445">
        <f>'ACP_Agri_9(ii)'!P51+ACP_MSME_10!P51+'ACP_PS_11(i)'!F51+'ACP_PS_11(i)'!K51+'ACP_PS_11(i)'!P51+'ACP_PS_11(ii)'!F51+K51+P51</f>
        <v>11661.960000000001</v>
      </c>
      <c r="U51" s="444">
        <f t="shared" si="2"/>
        <v>18.978892378797987</v>
      </c>
    </row>
    <row r="52" spans="1:21" ht="12.75" customHeight="1" x14ac:dyDescent="0.2">
      <c r="A52" s="427">
        <v>42</v>
      </c>
      <c r="B52" s="20" t="s">
        <v>53</v>
      </c>
      <c r="C52" s="432">
        <v>0</v>
      </c>
      <c r="D52" s="433">
        <v>0</v>
      </c>
      <c r="E52" s="445">
        <v>244</v>
      </c>
      <c r="F52" s="445">
        <v>151.86000000000001</v>
      </c>
      <c r="G52" s="444">
        <v>0</v>
      </c>
      <c r="H52" s="432">
        <v>0</v>
      </c>
      <c r="I52" s="433">
        <v>0</v>
      </c>
      <c r="J52" s="443">
        <v>0</v>
      </c>
      <c r="K52" s="443">
        <v>0</v>
      </c>
      <c r="L52" s="444">
        <v>0</v>
      </c>
      <c r="M52" s="432">
        <v>9432</v>
      </c>
      <c r="N52" s="433">
        <v>6672</v>
      </c>
      <c r="O52" s="445">
        <v>3034</v>
      </c>
      <c r="P52" s="445">
        <v>1946.76</v>
      </c>
      <c r="Q52" s="445">
        <f>'ACP_Agri_9(ii)'!M52+ACP_MSME_10!C52+'ACP_PS_11(i)'!C52+'ACP_PS_11(i)'!H52+'ACP_PS_11(i)'!M52+'ACP_PS_11(ii)'!C52+H52+M52</f>
        <v>19365</v>
      </c>
      <c r="R52" s="445">
        <f>'ACP_Agri_9(ii)'!N52+ACP_MSME_10!D52+'ACP_PS_11(i)'!D52+'ACP_PS_11(i)'!I52+'ACP_PS_11(i)'!N52+'ACP_PS_11(ii)'!D52+I52+N52</f>
        <v>48511</v>
      </c>
      <c r="S52" s="445">
        <f>'ACP_Agri_9(ii)'!O52+ACP_MSME_10!O52+'ACP_PS_11(i)'!E52+'ACP_PS_11(i)'!J52+'ACP_PS_11(i)'!O52+'ACP_PS_11(ii)'!E52+J52+O52</f>
        <v>9733</v>
      </c>
      <c r="T52" s="445">
        <f>'ACP_Agri_9(ii)'!P52+ACP_MSME_10!P52+'ACP_PS_11(i)'!F52+'ACP_PS_11(i)'!K52+'ACP_PS_11(i)'!P52+'ACP_PS_11(ii)'!F52+K52+P52</f>
        <v>10920.69</v>
      </c>
      <c r="U52" s="444">
        <f t="shared" si="2"/>
        <v>22.511780833213084</v>
      </c>
    </row>
    <row r="53" spans="1:21" ht="12.75" customHeight="1" x14ac:dyDescent="0.2">
      <c r="A53" s="427">
        <v>43</v>
      </c>
      <c r="B53" s="20" t="s">
        <v>54</v>
      </c>
      <c r="C53" s="432">
        <v>6</v>
      </c>
      <c r="D53" s="433">
        <v>6</v>
      </c>
      <c r="E53" s="445">
        <v>1</v>
      </c>
      <c r="F53" s="445">
        <v>0.75</v>
      </c>
      <c r="G53" s="444">
        <v>0</v>
      </c>
      <c r="H53" s="432">
        <v>26</v>
      </c>
      <c r="I53" s="433">
        <v>31</v>
      </c>
      <c r="J53" s="443">
        <v>0</v>
      </c>
      <c r="K53" s="443">
        <v>0</v>
      </c>
      <c r="L53" s="444">
        <v>0</v>
      </c>
      <c r="M53" s="432">
        <v>14959</v>
      </c>
      <c r="N53" s="433">
        <v>5268</v>
      </c>
      <c r="O53" s="445">
        <v>3454</v>
      </c>
      <c r="P53" s="445">
        <v>1755.2700000000002</v>
      </c>
      <c r="Q53" s="445">
        <f>'ACP_Agri_9(ii)'!M53+ACP_MSME_10!C53+'ACP_PS_11(i)'!C53+'ACP_PS_11(i)'!H53+'ACP_PS_11(i)'!M53+'ACP_PS_11(ii)'!C53+H53+M53</f>
        <v>34573</v>
      </c>
      <c r="R53" s="445">
        <f>'ACP_Agri_9(ii)'!N53+ACP_MSME_10!D53+'ACP_PS_11(i)'!D53+'ACP_PS_11(i)'!I53+'ACP_PS_11(i)'!N53+'ACP_PS_11(ii)'!D53+I53+N53</f>
        <v>33603</v>
      </c>
      <c r="S53" s="445">
        <f>'ACP_Agri_9(ii)'!O53+ACP_MSME_10!O53+'ACP_PS_11(i)'!E53+'ACP_PS_11(i)'!J53+'ACP_PS_11(i)'!O53+'ACP_PS_11(ii)'!E53+J53+O53</f>
        <v>7934</v>
      </c>
      <c r="T53" s="445">
        <f>'ACP_Agri_9(ii)'!P53+ACP_MSME_10!P53+'ACP_PS_11(i)'!F53+'ACP_PS_11(i)'!K53+'ACP_PS_11(i)'!P53+'ACP_PS_11(ii)'!F53+K53+P53</f>
        <v>6007.6800000000012</v>
      </c>
      <c r="U53" s="444">
        <f t="shared" si="2"/>
        <v>17.878403713954114</v>
      </c>
    </row>
    <row r="54" spans="1:21" s="379" customFormat="1" ht="12.75" customHeight="1" x14ac:dyDescent="0.2">
      <c r="A54" s="422"/>
      <c r="B54" s="22" t="s">
        <v>55</v>
      </c>
      <c r="C54" s="437">
        <v>66</v>
      </c>
      <c r="D54" s="437">
        <v>306</v>
      </c>
      <c r="E54" s="437">
        <f>SUM(E46:E53)</f>
        <v>245</v>
      </c>
      <c r="F54" s="437">
        <f>SUM(F46:F53)</f>
        <v>152.61000000000001</v>
      </c>
      <c r="G54" s="447">
        <f>F54*100/D54</f>
        <v>49.872549019607852</v>
      </c>
      <c r="H54" s="437">
        <v>34</v>
      </c>
      <c r="I54" s="438">
        <v>2295</v>
      </c>
      <c r="J54" s="448">
        <f>SUM(J46:J53)</f>
        <v>6</v>
      </c>
      <c r="K54" s="448">
        <f>SUM(K46:K53)</f>
        <v>1820</v>
      </c>
      <c r="L54" s="447">
        <f>K54*100/I54</f>
        <v>79.302832244008712</v>
      </c>
      <c r="M54" s="437">
        <v>139996</v>
      </c>
      <c r="N54" s="438">
        <v>76262</v>
      </c>
      <c r="O54" s="448">
        <f t="shared" ref="O54:P54" si="7">SUM(O46:O53)</f>
        <v>28871</v>
      </c>
      <c r="P54" s="448">
        <f t="shared" si="7"/>
        <v>18528.87</v>
      </c>
      <c r="Q54" s="448">
        <f>'ACP_Agri_9(ii)'!M54+ACP_MSME_10!C54+'ACP_PS_11(i)'!C54+'ACP_PS_11(i)'!H54+'ACP_PS_11(i)'!M54+'ACP_PS_11(ii)'!C54+H54+M54</f>
        <v>659417</v>
      </c>
      <c r="R54" s="448">
        <f>'ACP_Agri_9(ii)'!N54+ACP_MSME_10!D54+'ACP_PS_11(i)'!D54+'ACP_PS_11(i)'!I54+'ACP_PS_11(i)'!N54+'ACP_PS_11(ii)'!D54+I54+N54</f>
        <v>1018872</v>
      </c>
      <c r="S54" s="448">
        <f>'ACP_Agri_9(ii)'!O54+ACP_MSME_10!O54+'ACP_PS_11(i)'!E54+'ACP_PS_11(i)'!J54+'ACP_PS_11(i)'!O54+'ACP_PS_11(ii)'!E54+J54+O54</f>
        <v>158421</v>
      </c>
      <c r="T54" s="448">
        <f>'ACP_Agri_9(ii)'!P54+ACP_MSME_10!P54+'ACP_PS_11(i)'!F54+'ACP_PS_11(i)'!K54+'ACP_PS_11(i)'!P54+'ACP_PS_11(ii)'!F54+K54+P54</f>
        <v>211937.97</v>
      </c>
      <c r="U54" s="447">
        <f t="shared" si="2"/>
        <v>20.801236072833486</v>
      </c>
    </row>
    <row r="55" spans="1:21" s="379" customFormat="1" ht="12.75" customHeight="1" x14ac:dyDescent="0.2">
      <c r="A55" s="22"/>
      <c r="B55" s="22" t="s">
        <v>5</v>
      </c>
      <c r="C55" s="441">
        <v>12130</v>
      </c>
      <c r="D55" s="442">
        <v>20162</v>
      </c>
      <c r="E55" s="448">
        <f>E54+E45+E43+E41</f>
        <v>324</v>
      </c>
      <c r="F55" s="448">
        <f>F54+F45+F43+F41</f>
        <v>2052.92</v>
      </c>
      <c r="G55" s="447">
        <f>F55*100/D55</f>
        <v>10.182124789207419</v>
      </c>
      <c r="H55" s="441">
        <v>110332</v>
      </c>
      <c r="I55" s="442">
        <v>135987</v>
      </c>
      <c r="J55" s="448">
        <f>J54+J45+J43+J41</f>
        <v>25613</v>
      </c>
      <c r="K55" s="448">
        <f>K54+K45+K43+K41</f>
        <v>42450.380000000005</v>
      </c>
      <c r="L55" s="447">
        <f>K55*100/I55</f>
        <v>31.216498635899018</v>
      </c>
      <c r="M55" s="441">
        <v>340748</v>
      </c>
      <c r="N55" s="442">
        <v>686132</v>
      </c>
      <c r="O55" s="448">
        <f>O54+O45+O43+O41</f>
        <v>81275</v>
      </c>
      <c r="P55" s="448">
        <f>P54+P45+P43+P41</f>
        <v>85807.38</v>
      </c>
      <c r="Q55" s="448">
        <f>'ACP_Agri_9(ii)'!M55+ACP_MSME_10!C55+'ACP_PS_11(i)'!C55+'ACP_PS_11(i)'!H55+'ACP_PS_11(i)'!M55+'ACP_PS_11(ii)'!C55+H55+M55</f>
        <v>10265830</v>
      </c>
      <c r="R55" s="448">
        <f>'ACP_Agri_9(ii)'!N55+ACP_MSME_10!D55+'ACP_PS_11(i)'!D55+'ACP_PS_11(i)'!I55+'ACP_PS_11(i)'!N55+'ACP_PS_11(ii)'!D55+I55+N55</f>
        <v>34591477</v>
      </c>
      <c r="S55" s="448">
        <f>'ACP_Agri_9(ii)'!O55+ACP_MSME_10!O55+'ACP_PS_11(i)'!E55+'ACP_PS_11(i)'!J55+'ACP_PS_11(i)'!O55+'ACP_PS_11(ii)'!E55+J55+O55</f>
        <v>3673740</v>
      </c>
      <c r="T55" s="448">
        <f>'ACP_Agri_9(ii)'!P55+ACP_MSME_10!P55+'ACP_PS_11(i)'!F55+'ACP_PS_11(i)'!K55+'ACP_PS_11(i)'!P55+'ACP_PS_11(ii)'!F55+K55+P55</f>
        <v>14815615.350000001</v>
      </c>
      <c r="U55" s="447">
        <f t="shared" si="2"/>
        <v>42.830247896035203</v>
      </c>
    </row>
    <row r="56" spans="1:21" ht="13.5" customHeight="1" x14ac:dyDescent="0.2">
      <c r="A56" s="2"/>
      <c r="B56" s="2"/>
      <c r="C56" s="8"/>
      <c r="D56" s="8"/>
      <c r="E56" s="8"/>
      <c r="F56" s="8"/>
      <c r="G56" s="429"/>
      <c r="H56" s="8"/>
      <c r="I56" s="8"/>
      <c r="J56" s="8"/>
      <c r="K56" s="425" t="s">
        <v>1035</v>
      </c>
      <c r="L56" s="429"/>
      <c r="M56" s="425"/>
      <c r="N56" s="8"/>
      <c r="O56" s="8"/>
      <c r="P56" s="8"/>
      <c r="Q56" s="8"/>
      <c r="R56" s="8"/>
      <c r="S56" s="425"/>
      <c r="T56" s="425"/>
      <c r="U56" s="429"/>
    </row>
    <row r="57" spans="1:21" ht="13.5" customHeight="1" x14ac:dyDescent="0.2">
      <c r="A57" s="2"/>
      <c r="B57" s="2"/>
      <c r="C57" s="8"/>
      <c r="D57" s="8"/>
      <c r="E57" s="429"/>
      <c r="F57" s="429"/>
      <c r="G57" s="429"/>
      <c r="H57" s="8"/>
      <c r="I57" s="8"/>
      <c r="J57" s="8"/>
      <c r="K57" s="8"/>
      <c r="L57" s="429"/>
      <c r="M57" s="8"/>
      <c r="N57" s="8"/>
      <c r="O57" s="8"/>
      <c r="P57" s="8"/>
      <c r="Q57" s="8"/>
      <c r="R57" s="8"/>
      <c r="S57" s="425"/>
      <c r="T57" s="425"/>
      <c r="U57" s="429"/>
    </row>
    <row r="58" spans="1:21" ht="13.5" customHeight="1" x14ac:dyDescent="0.2">
      <c r="A58" s="2"/>
      <c r="B58" s="2"/>
      <c r="C58" s="8"/>
      <c r="D58" s="8"/>
      <c r="E58" s="8"/>
      <c r="F58" s="8"/>
      <c r="G58" s="429"/>
      <c r="H58" s="8"/>
      <c r="I58" s="8"/>
      <c r="J58" s="8"/>
      <c r="K58" s="8"/>
      <c r="L58" s="429"/>
      <c r="M58" s="8"/>
      <c r="N58" s="8"/>
      <c r="O58" s="8"/>
      <c r="P58" s="8"/>
      <c r="Q58" s="8"/>
      <c r="R58" s="8"/>
      <c r="S58" s="425"/>
      <c r="T58" s="425"/>
      <c r="U58" s="429"/>
    </row>
    <row r="59" spans="1:21" ht="13.5" customHeight="1" x14ac:dyDescent="0.2">
      <c r="A59" s="2"/>
      <c r="B59" s="2"/>
      <c r="C59" s="8"/>
      <c r="D59" s="8"/>
      <c r="E59" s="8"/>
      <c r="F59" s="8"/>
      <c r="G59" s="8"/>
      <c r="H59" s="8"/>
      <c r="I59" s="8"/>
      <c r="J59" s="450"/>
      <c r="K59" s="8"/>
      <c r="L59" s="8"/>
      <c r="M59" s="8"/>
      <c r="N59" s="8"/>
      <c r="O59" s="8"/>
      <c r="P59" s="8"/>
      <c r="Q59" s="8"/>
      <c r="R59" s="8"/>
      <c r="S59" s="425"/>
      <c r="T59" s="425"/>
      <c r="U59" s="429"/>
    </row>
    <row r="60" spans="1:21" ht="13.5" customHeight="1" x14ac:dyDescent="0.2">
      <c r="A60" s="2"/>
      <c r="B60" s="2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3.5" customHeight="1" x14ac:dyDescent="0.2">
      <c r="A61" s="2"/>
      <c r="B61" s="2"/>
      <c r="C61" s="8"/>
      <c r="D61" s="8"/>
      <c r="E61" s="8"/>
      <c r="F61" s="8"/>
      <c r="G61" s="429"/>
      <c r="H61" s="8"/>
      <c r="I61" s="8"/>
      <c r="J61" s="8"/>
      <c r="K61" s="8"/>
      <c r="L61" s="429"/>
      <c r="M61" s="8"/>
      <c r="N61" s="8"/>
      <c r="O61" s="8"/>
      <c r="P61" s="8"/>
      <c r="Q61" s="8"/>
      <c r="R61" s="8"/>
      <c r="S61" s="425"/>
      <c r="T61" s="425"/>
      <c r="U61" s="429"/>
    </row>
    <row r="62" spans="1:21" ht="13.5" customHeight="1" x14ac:dyDescent="0.2">
      <c r="A62" s="2"/>
      <c r="B62" s="2"/>
      <c r="C62" s="8"/>
      <c r="D62" s="8"/>
      <c r="E62" s="8"/>
      <c r="F62" s="8"/>
      <c r="G62" s="429"/>
      <c r="H62" s="8"/>
      <c r="I62" s="8"/>
      <c r="J62" s="8"/>
      <c r="K62" s="8"/>
      <c r="L62" s="429"/>
      <c r="M62" s="8"/>
      <c r="N62" s="8"/>
      <c r="O62" s="8"/>
      <c r="P62" s="8"/>
      <c r="Q62" s="8"/>
      <c r="R62" s="8"/>
      <c r="S62" s="425"/>
      <c r="T62" s="425"/>
      <c r="U62" s="429"/>
    </row>
    <row r="63" spans="1:21" ht="13.5" customHeight="1" x14ac:dyDescent="0.2">
      <c r="A63" s="2"/>
      <c r="B63" s="2"/>
      <c r="C63" s="8"/>
      <c r="D63" s="8"/>
      <c r="E63" s="8"/>
      <c r="F63" s="8"/>
      <c r="G63" s="429"/>
      <c r="H63" s="8"/>
      <c r="I63" s="8"/>
      <c r="J63" s="8"/>
      <c r="K63" s="8"/>
      <c r="L63" s="429"/>
      <c r="M63" s="8"/>
      <c r="N63" s="8"/>
      <c r="O63" s="8"/>
      <c r="P63" s="8"/>
      <c r="Q63" s="8"/>
      <c r="R63" s="8"/>
      <c r="S63" s="425"/>
      <c r="T63" s="425"/>
      <c r="U63" s="429"/>
    </row>
    <row r="64" spans="1:21" ht="13.5" customHeight="1" x14ac:dyDescent="0.2">
      <c r="A64" s="2"/>
      <c r="B64" s="2"/>
      <c r="C64" s="8"/>
      <c r="D64" s="8"/>
      <c r="E64" s="8"/>
      <c r="F64" s="8"/>
      <c r="G64" s="429"/>
      <c r="H64" s="8"/>
      <c r="I64" s="8"/>
      <c r="J64" s="8"/>
      <c r="K64" s="8"/>
      <c r="L64" s="429"/>
      <c r="M64" s="8"/>
      <c r="N64" s="8"/>
      <c r="O64" s="8"/>
      <c r="P64" s="8"/>
      <c r="Q64" s="8"/>
      <c r="R64" s="8"/>
      <c r="S64" s="425"/>
      <c r="T64" s="425"/>
      <c r="U64" s="429"/>
    </row>
    <row r="65" spans="1:21" ht="13.5" customHeight="1" x14ac:dyDescent="0.2">
      <c r="A65" s="2"/>
      <c r="B65" s="2"/>
      <c r="C65" s="8"/>
      <c r="D65" s="8"/>
      <c r="E65" s="8"/>
      <c r="F65" s="8"/>
      <c r="G65" s="429"/>
      <c r="H65" s="8"/>
      <c r="I65" s="8"/>
      <c r="J65" s="8"/>
      <c r="K65" s="8"/>
      <c r="L65" s="429"/>
      <c r="M65" s="8"/>
      <c r="N65" s="8"/>
      <c r="O65" s="8"/>
      <c r="P65" s="8"/>
      <c r="Q65" s="8"/>
      <c r="R65" s="8"/>
      <c r="S65" s="425"/>
      <c r="T65" s="425"/>
      <c r="U65" s="429"/>
    </row>
    <row r="66" spans="1:21" ht="13.5" customHeight="1" x14ac:dyDescent="0.2">
      <c r="A66" s="2"/>
      <c r="B66" s="2"/>
      <c r="C66" s="8"/>
      <c r="D66" s="8"/>
      <c r="E66" s="8"/>
      <c r="F66" s="8"/>
      <c r="G66" s="429"/>
      <c r="H66" s="8"/>
      <c r="I66" s="8"/>
      <c r="J66" s="8"/>
      <c r="K66" s="8"/>
      <c r="L66" s="429"/>
      <c r="M66" s="8"/>
      <c r="N66" s="8"/>
      <c r="O66" s="8"/>
      <c r="P66" s="8"/>
      <c r="Q66" s="8"/>
      <c r="R66" s="8"/>
      <c r="S66" s="425"/>
      <c r="T66" s="425"/>
      <c r="U66" s="429"/>
    </row>
    <row r="67" spans="1:21" ht="13.5" customHeight="1" x14ac:dyDescent="0.2">
      <c r="A67" s="2"/>
      <c r="B67" s="2"/>
      <c r="C67" s="8"/>
      <c r="D67" s="8"/>
      <c r="E67" s="8"/>
      <c r="F67" s="8"/>
      <c r="G67" s="429"/>
      <c r="H67" s="8"/>
      <c r="I67" s="8"/>
      <c r="J67" s="8"/>
      <c r="K67" s="8"/>
      <c r="L67" s="429"/>
      <c r="M67" s="8"/>
      <c r="N67" s="8"/>
      <c r="O67" s="8"/>
      <c r="P67" s="8"/>
      <c r="Q67" s="8"/>
      <c r="R67" s="8"/>
      <c r="S67" s="425"/>
      <c r="T67" s="425"/>
      <c r="U67" s="429"/>
    </row>
    <row r="68" spans="1:21" ht="13.5" customHeight="1" x14ac:dyDescent="0.2">
      <c r="A68" s="2"/>
      <c r="B68" s="2"/>
      <c r="C68" s="8"/>
      <c r="D68" s="8"/>
      <c r="E68" s="8"/>
      <c r="F68" s="8"/>
      <c r="G68" s="429"/>
      <c r="H68" s="8"/>
      <c r="I68" s="8"/>
      <c r="J68" s="8"/>
      <c r="K68" s="8"/>
      <c r="L68" s="429"/>
      <c r="M68" s="8"/>
      <c r="N68" s="8"/>
      <c r="O68" s="8"/>
      <c r="P68" s="8"/>
      <c r="Q68" s="8"/>
      <c r="R68" s="8"/>
      <c r="S68" s="425"/>
      <c r="T68" s="425"/>
      <c r="U68" s="429"/>
    </row>
    <row r="69" spans="1:21" ht="13.5" customHeight="1" x14ac:dyDescent="0.2">
      <c r="A69" s="2"/>
      <c r="B69" s="2"/>
      <c r="C69" s="8"/>
      <c r="D69" s="8"/>
      <c r="E69" s="8"/>
      <c r="F69" s="8"/>
      <c r="G69" s="429"/>
      <c r="H69" s="8"/>
      <c r="I69" s="8"/>
      <c r="J69" s="8"/>
      <c r="K69" s="8"/>
      <c r="L69" s="429"/>
      <c r="M69" s="8"/>
      <c r="N69" s="8"/>
      <c r="O69" s="8"/>
      <c r="P69" s="8"/>
      <c r="Q69" s="8"/>
      <c r="R69" s="8"/>
      <c r="S69" s="425"/>
      <c r="T69" s="425"/>
      <c r="U69" s="429"/>
    </row>
    <row r="70" spans="1:21" ht="13.5" customHeight="1" x14ac:dyDescent="0.2">
      <c r="A70" s="2"/>
      <c r="B70" s="2"/>
      <c r="C70" s="8"/>
      <c r="D70" s="8"/>
      <c r="E70" s="8"/>
      <c r="F70" s="8"/>
      <c r="G70" s="429"/>
      <c r="H70" s="8"/>
      <c r="I70" s="8"/>
      <c r="J70" s="8"/>
      <c r="K70" s="8"/>
      <c r="L70" s="429"/>
      <c r="M70" s="8"/>
      <c r="N70" s="8"/>
      <c r="O70" s="8"/>
      <c r="P70" s="8"/>
      <c r="Q70" s="8"/>
      <c r="R70" s="8"/>
      <c r="S70" s="425"/>
      <c r="T70" s="425"/>
      <c r="U70" s="429"/>
    </row>
    <row r="71" spans="1:21" ht="13.5" customHeight="1" x14ac:dyDescent="0.2">
      <c r="A71" s="2"/>
      <c r="B71" s="2"/>
      <c r="C71" s="8"/>
      <c r="D71" s="8"/>
      <c r="E71" s="8"/>
      <c r="F71" s="8"/>
      <c r="G71" s="429"/>
      <c r="H71" s="8"/>
      <c r="I71" s="8"/>
      <c r="J71" s="8"/>
      <c r="K71" s="8"/>
      <c r="L71" s="429"/>
      <c r="M71" s="8"/>
      <c r="N71" s="8"/>
      <c r="O71" s="8"/>
      <c r="P71" s="8"/>
      <c r="Q71" s="8"/>
      <c r="R71" s="8"/>
      <c r="S71" s="425"/>
      <c r="T71" s="425"/>
      <c r="U71" s="429"/>
    </row>
    <row r="72" spans="1:21" ht="13.5" customHeight="1" x14ac:dyDescent="0.2">
      <c r="A72" s="2"/>
      <c r="B72" s="2"/>
      <c r="C72" s="8"/>
      <c r="D72" s="8"/>
      <c r="E72" s="8"/>
      <c r="F72" s="8"/>
      <c r="G72" s="429"/>
      <c r="H72" s="8"/>
      <c r="I72" s="8"/>
      <c r="J72" s="8"/>
      <c r="K72" s="8"/>
      <c r="L72" s="429"/>
      <c r="M72" s="8"/>
      <c r="N72" s="8"/>
      <c r="O72" s="8"/>
      <c r="P72" s="8"/>
      <c r="Q72" s="8"/>
      <c r="R72" s="8"/>
      <c r="S72" s="425"/>
      <c r="T72" s="425"/>
      <c r="U72" s="429"/>
    </row>
    <row r="73" spans="1:21" ht="13.5" customHeight="1" x14ac:dyDescent="0.2">
      <c r="A73" s="2"/>
      <c r="B73" s="2"/>
      <c r="C73" s="8"/>
      <c r="D73" s="8"/>
      <c r="E73" s="8"/>
      <c r="F73" s="8"/>
      <c r="G73" s="429"/>
      <c r="H73" s="8"/>
      <c r="I73" s="8"/>
      <c r="J73" s="8"/>
      <c r="K73" s="8"/>
      <c r="L73" s="429"/>
      <c r="M73" s="8"/>
      <c r="N73" s="8"/>
      <c r="O73" s="8"/>
      <c r="P73" s="8"/>
      <c r="Q73" s="8"/>
      <c r="R73" s="8"/>
      <c r="S73" s="425"/>
      <c r="T73" s="425"/>
      <c r="U73" s="429"/>
    </row>
    <row r="74" spans="1:21" ht="13.5" customHeight="1" x14ac:dyDescent="0.2">
      <c r="A74" s="2"/>
      <c r="B74" s="2"/>
      <c r="C74" s="8"/>
      <c r="D74" s="8"/>
      <c r="E74" s="8"/>
      <c r="F74" s="8"/>
      <c r="G74" s="429"/>
      <c r="H74" s="8"/>
      <c r="I74" s="8"/>
      <c r="J74" s="8"/>
      <c r="K74" s="8"/>
      <c r="L74" s="429"/>
      <c r="M74" s="8"/>
      <c r="N74" s="8"/>
      <c r="O74" s="8"/>
      <c r="P74" s="8"/>
      <c r="Q74" s="8"/>
      <c r="R74" s="8"/>
      <c r="S74" s="425"/>
      <c r="T74" s="425"/>
      <c r="U74" s="429"/>
    </row>
    <row r="75" spans="1:21" ht="13.5" customHeight="1" x14ac:dyDescent="0.2">
      <c r="A75" s="2"/>
      <c r="B75" s="2"/>
      <c r="C75" s="8"/>
      <c r="D75" s="8"/>
      <c r="E75" s="8"/>
      <c r="F75" s="8"/>
      <c r="G75" s="429"/>
      <c r="H75" s="8"/>
      <c r="I75" s="8"/>
      <c r="J75" s="8"/>
      <c r="K75" s="8"/>
      <c r="L75" s="429"/>
      <c r="M75" s="8"/>
      <c r="N75" s="8"/>
      <c r="O75" s="8"/>
      <c r="P75" s="8"/>
      <c r="Q75" s="8"/>
      <c r="R75" s="8"/>
      <c r="S75" s="425"/>
      <c r="T75" s="425"/>
      <c r="U75" s="429"/>
    </row>
    <row r="76" spans="1:21" ht="13.5" customHeight="1" x14ac:dyDescent="0.2">
      <c r="A76" s="2"/>
      <c r="B76" s="2"/>
      <c r="C76" s="8"/>
      <c r="D76" s="8"/>
      <c r="E76" s="8"/>
      <c r="F76" s="8"/>
      <c r="G76" s="429"/>
      <c r="H76" s="8"/>
      <c r="I76" s="8"/>
      <c r="J76" s="8"/>
      <c r="K76" s="8"/>
      <c r="L76" s="429"/>
      <c r="M76" s="8"/>
      <c r="N76" s="8"/>
      <c r="O76" s="8"/>
      <c r="P76" s="8"/>
      <c r="Q76" s="8"/>
      <c r="R76" s="8"/>
      <c r="S76" s="425"/>
      <c r="T76" s="425"/>
      <c r="U76" s="429"/>
    </row>
    <row r="77" spans="1:21" ht="13.5" customHeight="1" x14ac:dyDescent="0.2">
      <c r="A77" s="2"/>
      <c r="B77" s="2"/>
      <c r="C77" s="8"/>
      <c r="D77" s="8"/>
      <c r="E77" s="8"/>
      <c r="F77" s="8"/>
      <c r="G77" s="429"/>
      <c r="H77" s="8"/>
      <c r="I77" s="8"/>
      <c r="J77" s="8"/>
      <c r="K77" s="8"/>
      <c r="L77" s="429"/>
      <c r="M77" s="8"/>
      <c r="N77" s="8"/>
      <c r="O77" s="8"/>
      <c r="P77" s="8"/>
      <c r="Q77" s="8"/>
      <c r="R77" s="8"/>
      <c r="S77" s="425"/>
      <c r="T77" s="425"/>
      <c r="U77" s="429"/>
    </row>
    <row r="78" spans="1:21" ht="13.5" customHeight="1" x14ac:dyDescent="0.2">
      <c r="A78" s="2"/>
      <c r="B78" s="2"/>
      <c r="C78" s="8"/>
      <c r="D78" s="8"/>
      <c r="E78" s="8"/>
      <c r="F78" s="8"/>
      <c r="G78" s="429"/>
      <c r="H78" s="8"/>
      <c r="I78" s="8"/>
      <c r="J78" s="8"/>
      <c r="K78" s="8"/>
      <c r="L78" s="429"/>
      <c r="M78" s="8"/>
      <c r="N78" s="8"/>
      <c r="O78" s="8"/>
      <c r="P78" s="8"/>
      <c r="Q78" s="8"/>
      <c r="R78" s="8"/>
      <c r="S78" s="425"/>
      <c r="T78" s="425"/>
      <c r="U78" s="429"/>
    </row>
    <row r="79" spans="1:21" ht="13.5" customHeight="1" x14ac:dyDescent="0.2">
      <c r="A79" s="2"/>
      <c r="B79" s="2"/>
      <c r="C79" s="8"/>
      <c r="D79" s="8"/>
      <c r="E79" s="8"/>
      <c r="F79" s="8"/>
      <c r="G79" s="429"/>
      <c r="H79" s="8"/>
      <c r="I79" s="8"/>
      <c r="J79" s="8"/>
      <c r="K79" s="8"/>
      <c r="L79" s="429"/>
      <c r="M79" s="8"/>
      <c r="N79" s="8"/>
      <c r="O79" s="8"/>
      <c r="P79" s="8"/>
      <c r="Q79" s="8"/>
      <c r="R79" s="8"/>
      <c r="S79" s="425"/>
      <c r="T79" s="425"/>
      <c r="U79" s="429"/>
    </row>
    <row r="80" spans="1:21" ht="13.5" customHeight="1" x14ac:dyDescent="0.2">
      <c r="A80" s="2"/>
      <c r="B80" s="2"/>
      <c r="C80" s="8"/>
      <c r="D80" s="8"/>
      <c r="E80" s="8"/>
      <c r="F80" s="8"/>
      <c r="G80" s="429"/>
      <c r="H80" s="8"/>
      <c r="I80" s="8"/>
      <c r="J80" s="8"/>
      <c r="K80" s="8"/>
      <c r="L80" s="429"/>
      <c r="M80" s="8"/>
      <c r="N80" s="8"/>
      <c r="O80" s="8"/>
      <c r="P80" s="8"/>
      <c r="Q80" s="8"/>
      <c r="R80" s="8"/>
      <c r="S80" s="425"/>
      <c r="T80" s="425"/>
      <c r="U80" s="429"/>
    </row>
    <row r="81" spans="1:21" ht="13.5" customHeight="1" x14ac:dyDescent="0.2">
      <c r="A81" s="2"/>
      <c r="B81" s="2"/>
      <c r="C81" s="8"/>
      <c r="D81" s="8"/>
      <c r="E81" s="8"/>
      <c r="F81" s="8"/>
      <c r="G81" s="429"/>
      <c r="H81" s="8"/>
      <c r="I81" s="8"/>
      <c r="J81" s="8"/>
      <c r="K81" s="8"/>
      <c r="L81" s="429"/>
      <c r="M81" s="8"/>
      <c r="N81" s="8"/>
      <c r="O81" s="8"/>
      <c r="P81" s="8"/>
      <c r="Q81" s="8"/>
      <c r="R81" s="8"/>
      <c r="S81" s="425"/>
      <c r="T81" s="425"/>
      <c r="U81" s="429"/>
    </row>
    <row r="82" spans="1:21" ht="13.5" customHeight="1" x14ac:dyDescent="0.2">
      <c r="A82" s="2"/>
      <c r="B82" s="2"/>
      <c r="C82" s="8"/>
      <c r="D82" s="8"/>
      <c r="E82" s="8"/>
      <c r="F82" s="8"/>
      <c r="G82" s="429"/>
      <c r="H82" s="8"/>
      <c r="I82" s="8"/>
      <c r="J82" s="8"/>
      <c r="K82" s="8"/>
      <c r="L82" s="429"/>
      <c r="M82" s="8"/>
      <c r="N82" s="8"/>
      <c r="O82" s="8"/>
      <c r="P82" s="8"/>
      <c r="Q82" s="8"/>
      <c r="R82" s="8"/>
      <c r="S82" s="425"/>
      <c r="T82" s="425"/>
      <c r="U82" s="429"/>
    </row>
    <row r="83" spans="1:21" ht="13.5" customHeight="1" x14ac:dyDescent="0.2">
      <c r="A83" s="2"/>
      <c r="B83" s="2"/>
      <c r="C83" s="8"/>
      <c r="D83" s="8"/>
      <c r="E83" s="8"/>
      <c r="F83" s="8"/>
      <c r="G83" s="429"/>
      <c r="H83" s="8"/>
      <c r="I83" s="8"/>
      <c r="J83" s="8"/>
      <c r="K83" s="8"/>
      <c r="L83" s="429"/>
      <c r="M83" s="8"/>
      <c r="N83" s="8"/>
      <c r="O83" s="8"/>
      <c r="P83" s="8"/>
      <c r="Q83" s="8"/>
      <c r="R83" s="8"/>
      <c r="S83" s="425"/>
      <c r="T83" s="425"/>
      <c r="U83" s="429"/>
    </row>
    <row r="84" spans="1:21" ht="13.5" customHeight="1" x14ac:dyDescent="0.2">
      <c r="A84" s="2"/>
      <c r="B84" s="2"/>
      <c r="C84" s="8"/>
      <c r="D84" s="8"/>
      <c r="E84" s="8"/>
      <c r="F84" s="8"/>
      <c r="G84" s="429"/>
      <c r="H84" s="8"/>
      <c r="I84" s="8"/>
      <c r="J84" s="8"/>
      <c r="K84" s="8"/>
      <c r="L84" s="429"/>
      <c r="M84" s="8"/>
      <c r="N84" s="8"/>
      <c r="O84" s="8"/>
      <c r="P84" s="8"/>
      <c r="Q84" s="8"/>
      <c r="R84" s="8"/>
      <c r="S84" s="425"/>
      <c r="T84" s="425"/>
      <c r="U84" s="429"/>
    </row>
    <row r="85" spans="1:21" ht="13.5" customHeight="1" x14ac:dyDescent="0.2">
      <c r="A85" s="2"/>
      <c r="B85" s="2"/>
      <c r="C85" s="8"/>
      <c r="D85" s="8"/>
      <c r="E85" s="8"/>
      <c r="F85" s="8"/>
      <c r="G85" s="429"/>
      <c r="H85" s="8"/>
      <c r="I85" s="8"/>
      <c r="J85" s="8"/>
      <c r="K85" s="8"/>
      <c r="L85" s="429"/>
      <c r="M85" s="8"/>
      <c r="N85" s="8"/>
      <c r="O85" s="8"/>
      <c r="P85" s="8"/>
      <c r="Q85" s="8"/>
      <c r="R85" s="8"/>
      <c r="S85" s="425"/>
      <c r="T85" s="425"/>
      <c r="U85" s="429"/>
    </row>
    <row r="86" spans="1:21" ht="13.5" customHeight="1" x14ac:dyDescent="0.2">
      <c r="A86" s="2"/>
      <c r="B86" s="2"/>
      <c r="C86" s="8"/>
      <c r="D86" s="8"/>
      <c r="E86" s="8"/>
      <c r="F86" s="8"/>
      <c r="G86" s="429"/>
      <c r="H86" s="8"/>
      <c r="I86" s="8"/>
      <c r="J86" s="8"/>
      <c r="K86" s="8"/>
      <c r="L86" s="429"/>
      <c r="M86" s="8"/>
      <c r="N86" s="8"/>
      <c r="O86" s="8"/>
      <c r="P86" s="8"/>
      <c r="Q86" s="8"/>
      <c r="R86" s="8"/>
      <c r="S86" s="425"/>
      <c r="T86" s="425"/>
      <c r="U86" s="429"/>
    </row>
    <row r="87" spans="1:21" ht="13.5" customHeight="1" x14ac:dyDescent="0.2">
      <c r="A87" s="2"/>
      <c r="B87" s="2"/>
      <c r="C87" s="8"/>
      <c r="D87" s="8"/>
      <c r="E87" s="8"/>
      <c r="F87" s="8"/>
      <c r="G87" s="429"/>
      <c r="H87" s="8"/>
      <c r="I87" s="8"/>
      <c r="J87" s="8"/>
      <c r="K87" s="8"/>
      <c r="L87" s="429"/>
      <c r="M87" s="8"/>
      <c r="N87" s="8"/>
      <c r="O87" s="8"/>
      <c r="P87" s="8"/>
      <c r="Q87" s="8"/>
      <c r="R87" s="8"/>
      <c r="S87" s="425"/>
      <c r="T87" s="425"/>
      <c r="U87" s="429"/>
    </row>
    <row r="88" spans="1:21" ht="13.5" customHeight="1" x14ac:dyDescent="0.2">
      <c r="A88" s="2"/>
      <c r="B88" s="2"/>
      <c r="C88" s="8"/>
      <c r="D88" s="8"/>
      <c r="E88" s="8"/>
      <c r="F88" s="8"/>
      <c r="G88" s="429"/>
      <c r="H88" s="8"/>
      <c r="I88" s="8"/>
      <c r="J88" s="8"/>
      <c r="K88" s="8"/>
      <c r="L88" s="429"/>
      <c r="M88" s="8"/>
      <c r="N88" s="8"/>
      <c r="O88" s="8"/>
      <c r="P88" s="8"/>
      <c r="Q88" s="8"/>
      <c r="R88" s="8"/>
      <c r="S88" s="425"/>
      <c r="T88" s="425"/>
      <c r="U88" s="429"/>
    </row>
    <row r="89" spans="1:21" ht="13.5" customHeight="1" x14ac:dyDescent="0.2">
      <c r="A89" s="2"/>
      <c r="B89" s="2"/>
      <c r="C89" s="8"/>
      <c r="D89" s="8"/>
      <c r="E89" s="8"/>
      <c r="F89" s="8"/>
      <c r="G89" s="429"/>
      <c r="H89" s="8"/>
      <c r="I89" s="8"/>
      <c r="J89" s="8"/>
      <c r="K89" s="8"/>
      <c r="L89" s="429"/>
      <c r="M89" s="8"/>
      <c r="N89" s="8"/>
      <c r="O89" s="8"/>
      <c r="P89" s="8"/>
      <c r="Q89" s="8"/>
      <c r="R89" s="8"/>
      <c r="S89" s="425"/>
      <c r="T89" s="425"/>
      <c r="U89" s="429"/>
    </row>
    <row r="90" spans="1:21" ht="13.5" customHeight="1" x14ac:dyDescent="0.2">
      <c r="A90" s="2"/>
      <c r="B90" s="2"/>
      <c r="C90" s="8"/>
      <c r="D90" s="8"/>
      <c r="E90" s="8"/>
      <c r="F90" s="8"/>
      <c r="G90" s="429"/>
      <c r="H90" s="8"/>
      <c r="I90" s="8"/>
      <c r="J90" s="8"/>
      <c r="K90" s="8"/>
      <c r="L90" s="429"/>
      <c r="M90" s="8"/>
      <c r="N90" s="8"/>
      <c r="O90" s="8"/>
      <c r="P90" s="8"/>
      <c r="Q90" s="8"/>
      <c r="R90" s="8"/>
      <c r="S90" s="425"/>
      <c r="T90" s="425"/>
      <c r="U90" s="429"/>
    </row>
    <row r="91" spans="1:21" ht="13.5" customHeight="1" x14ac:dyDescent="0.2">
      <c r="A91" s="2"/>
      <c r="B91" s="2"/>
      <c r="C91" s="8"/>
      <c r="D91" s="8"/>
      <c r="E91" s="8"/>
      <c r="F91" s="8"/>
      <c r="G91" s="429"/>
      <c r="H91" s="8"/>
      <c r="I91" s="8"/>
      <c r="J91" s="8"/>
      <c r="K91" s="8"/>
      <c r="L91" s="429"/>
      <c r="M91" s="8"/>
      <c r="N91" s="8"/>
      <c r="O91" s="8"/>
      <c r="P91" s="8"/>
      <c r="Q91" s="8"/>
      <c r="R91" s="8"/>
      <c r="S91" s="425"/>
      <c r="T91" s="425"/>
      <c r="U91" s="429"/>
    </row>
    <row r="92" spans="1:21" ht="13.5" customHeight="1" x14ac:dyDescent="0.2">
      <c r="A92" s="2"/>
      <c r="B92" s="2"/>
      <c r="C92" s="8"/>
      <c r="D92" s="8"/>
      <c r="E92" s="8"/>
      <c r="F92" s="8"/>
      <c r="G92" s="429"/>
      <c r="H92" s="8"/>
      <c r="I92" s="8"/>
      <c r="J92" s="8"/>
      <c r="K92" s="8"/>
      <c r="L92" s="429"/>
      <c r="M92" s="8"/>
      <c r="N92" s="8"/>
      <c r="O92" s="8"/>
      <c r="P92" s="8"/>
      <c r="Q92" s="8"/>
      <c r="R92" s="8"/>
      <c r="S92" s="425"/>
      <c r="T92" s="425"/>
      <c r="U92" s="429"/>
    </row>
    <row r="93" spans="1:21" ht="13.5" customHeight="1" x14ac:dyDescent="0.2">
      <c r="A93" s="2"/>
      <c r="B93" s="2"/>
      <c r="C93" s="8"/>
      <c r="D93" s="8"/>
      <c r="E93" s="8"/>
      <c r="F93" s="8"/>
      <c r="G93" s="429"/>
      <c r="H93" s="8"/>
      <c r="I93" s="8"/>
      <c r="J93" s="8"/>
      <c r="K93" s="8"/>
      <c r="L93" s="429"/>
      <c r="M93" s="8"/>
      <c r="N93" s="8"/>
      <c r="O93" s="8"/>
      <c r="P93" s="8"/>
      <c r="Q93" s="8"/>
      <c r="R93" s="8"/>
      <c r="S93" s="425"/>
      <c r="T93" s="425"/>
      <c r="U93" s="429"/>
    </row>
    <row r="94" spans="1:21" ht="13.5" customHeight="1" x14ac:dyDescent="0.2">
      <c r="A94" s="2"/>
      <c r="B94" s="2"/>
      <c r="C94" s="8"/>
      <c r="D94" s="8"/>
      <c r="E94" s="8"/>
      <c r="F94" s="8"/>
      <c r="G94" s="429"/>
      <c r="H94" s="8"/>
      <c r="I94" s="8"/>
      <c r="J94" s="8"/>
      <c r="K94" s="8"/>
      <c r="L94" s="429"/>
      <c r="M94" s="8"/>
      <c r="N94" s="8"/>
      <c r="O94" s="8"/>
      <c r="P94" s="8"/>
      <c r="Q94" s="8"/>
      <c r="R94" s="8"/>
      <c r="S94" s="425"/>
      <c r="T94" s="425"/>
      <c r="U94" s="429"/>
    </row>
    <row r="95" spans="1:21" ht="13.5" customHeight="1" x14ac:dyDescent="0.2">
      <c r="A95" s="2"/>
      <c r="B95" s="2"/>
      <c r="C95" s="8"/>
      <c r="D95" s="8"/>
      <c r="E95" s="8"/>
      <c r="F95" s="8"/>
      <c r="G95" s="429"/>
      <c r="H95" s="8"/>
      <c r="I95" s="8"/>
      <c r="J95" s="8"/>
      <c r="K95" s="8"/>
      <c r="L95" s="429"/>
      <c r="M95" s="8"/>
      <c r="N95" s="8"/>
      <c r="O95" s="8"/>
      <c r="P95" s="8"/>
      <c r="Q95" s="8"/>
      <c r="R95" s="8"/>
      <c r="S95" s="425"/>
      <c r="T95" s="425"/>
      <c r="U95" s="429"/>
    </row>
    <row r="96" spans="1:21" ht="13.5" customHeight="1" x14ac:dyDescent="0.2">
      <c r="A96" s="2"/>
      <c r="B96" s="2"/>
      <c r="C96" s="8"/>
      <c r="D96" s="8"/>
      <c r="E96" s="8"/>
      <c r="F96" s="8"/>
      <c r="G96" s="429"/>
      <c r="H96" s="8"/>
      <c r="I96" s="8"/>
      <c r="J96" s="8"/>
      <c r="K96" s="8"/>
      <c r="L96" s="429"/>
      <c r="M96" s="8"/>
      <c r="N96" s="8"/>
      <c r="O96" s="8"/>
      <c r="P96" s="8"/>
      <c r="Q96" s="8"/>
      <c r="R96" s="8"/>
      <c r="S96" s="425"/>
      <c r="T96" s="425"/>
      <c r="U96" s="429"/>
    </row>
    <row r="97" spans="1:21" ht="13.5" customHeight="1" x14ac:dyDescent="0.2">
      <c r="A97" s="2"/>
      <c r="B97" s="2"/>
      <c r="C97" s="8"/>
      <c r="D97" s="8"/>
      <c r="E97" s="8"/>
      <c r="F97" s="8"/>
      <c r="G97" s="429"/>
      <c r="H97" s="8"/>
      <c r="I97" s="8"/>
      <c r="J97" s="8"/>
      <c r="K97" s="8"/>
      <c r="L97" s="429"/>
      <c r="M97" s="8"/>
      <c r="N97" s="8"/>
      <c r="O97" s="8"/>
      <c r="P97" s="8"/>
      <c r="Q97" s="8"/>
      <c r="R97" s="8"/>
      <c r="S97" s="425"/>
      <c r="T97" s="425"/>
      <c r="U97" s="429"/>
    </row>
    <row r="98" spans="1:21" ht="13.5" customHeight="1" x14ac:dyDescent="0.2">
      <c r="A98" s="2"/>
      <c r="B98" s="2"/>
      <c r="C98" s="8"/>
      <c r="D98" s="8"/>
      <c r="E98" s="8"/>
      <c r="F98" s="8"/>
      <c r="G98" s="429"/>
      <c r="H98" s="8"/>
      <c r="I98" s="8"/>
      <c r="J98" s="8"/>
      <c r="K98" s="8"/>
      <c r="L98" s="429"/>
      <c r="M98" s="8"/>
      <c r="N98" s="8"/>
      <c r="O98" s="8"/>
      <c r="P98" s="8"/>
      <c r="Q98" s="8"/>
      <c r="R98" s="8"/>
      <c r="S98" s="425"/>
      <c r="T98" s="425"/>
      <c r="U98" s="429"/>
    </row>
  </sheetData>
  <autoFilter ref="S5:T54" xr:uid="{00000000-0009-0000-0000-00000D000000}"/>
  <mergeCells count="18">
    <mergeCell ref="U3:U5"/>
    <mergeCell ref="A1:T1"/>
    <mergeCell ref="A3:A5"/>
    <mergeCell ref="B3:B5"/>
    <mergeCell ref="S4:T4"/>
    <mergeCell ref="Q4:R4"/>
    <mergeCell ref="L3:L5"/>
    <mergeCell ref="C3:F3"/>
    <mergeCell ref="C4:D4"/>
    <mergeCell ref="E4:F4"/>
    <mergeCell ref="H3:K3"/>
    <mergeCell ref="G3:G5"/>
    <mergeCell ref="H4:I4"/>
    <mergeCell ref="J4:K4"/>
    <mergeCell ref="Q3:T3"/>
    <mergeCell ref="M3:P3"/>
    <mergeCell ref="M4:N4"/>
    <mergeCell ref="O4:P4"/>
  </mergeCells>
  <pageMargins left="1" right="0.2" top="0.25" bottom="0.25" header="0" footer="0"/>
  <pageSetup paperSize="9" scale="7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Q98"/>
  <sheetViews>
    <sheetView zoomScaleNormal="100" workbookViewId="0">
      <pane xSplit="2" ySplit="5" topLeftCell="C51" activePane="bottomRight" state="frozen"/>
      <selection pane="topRight" activeCell="C1" sqref="C1"/>
      <selection pane="bottomLeft" activeCell="A6" sqref="A6"/>
      <selection pane="bottomRight" activeCell="H56" sqref="H56"/>
    </sheetView>
  </sheetViews>
  <sheetFormatPr defaultColWidth="14.28515625" defaultRowHeight="15" customHeight="1" x14ac:dyDescent="0.2"/>
  <cols>
    <col min="1" max="1" width="4.42578125" style="99" customWidth="1"/>
    <col min="2" max="2" width="23.140625" style="99" customWidth="1"/>
    <col min="3" max="3" width="9.5703125" style="99" customWidth="1"/>
    <col min="4" max="4" width="11.42578125" style="99" customWidth="1"/>
    <col min="5" max="5" width="7" style="99" customWidth="1"/>
    <col min="6" max="6" width="8.5703125" style="99" customWidth="1"/>
    <col min="7" max="7" width="6.140625" style="99" customWidth="1"/>
    <col min="8" max="8" width="7.85546875" style="99" customWidth="1"/>
    <col min="9" max="9" width="8.7109375" style="99" customWidth="1"/>
    <col min="10" max="10" width="10.42578125" style="99" customWidth="1"/>
    <col min="11" max="11" width="8" style="99" customWidth="1"/>
    <col min="12" max="14" width="10.42578125" style="99" customWidth="1"/>
    <col min="15" max="15" width="10.85546875" style="99" customWidth="1"/>
    <col min="16" max="16" width="11.140625" style="99" customWidth="1"/>
    <col min="17" max="17" width="9" style="99" customWidth="1"/>
    <col min="18" max="16384" width="14.28515625" style="99"/>
  </cols>
  <sheetData>
    <row r="1" spans="1:17" ht="13.5" customHeight="1" x14ac:dyDescent="0.2">
      <c r="A1" s="477" t="s">
        <v>1076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</row>
    <row r="2" spans="1:17" ht="13.5" customHeight="1" x14ac:dyDescent="0.2">
      <c r="A2" s="84"/>
      <c r="B2" s="86" t="s">
        <v>73</v>
      </c>
      <c r="C2" s="118"/>
      <c r="D2" s="118"/>
      <c r="E2" s="118"/>
      <c r="F2" s="118"/>
      <c r="G2" s="119"/>
      <c r="H2" s="119"/>
      <c r="I2" s="118"/>
      <c r="J2" s="118"/>
      <c r="K2" s="118"/>
      <c r="L2" s="118"/>
      <c r="M2" s="118"/>
      <c r="N2" s="118" t="s">
        <v>141</v>
      </c>
      <c r="O2" s="119"/>
      <c r="P2" s="119"/>
      <c r="Q2" s="118"/>
    </row>
    <row r="3" spans="1:17" ht="15" customHeight="1" x14ac:dyDescent="0.2">
      <c r="A3" s="543" t="s">
        <v>142</v>
      </c>
      <c r="B3" s="543" t="s">
        <v>143</v>
      </c>
      <c r="C3" s="544" t="s">
        <v>144</v>
      </c>
      <c r="D3" s="520"/>
      <c r="E3" s="545" t="s">
        <v>113</v>
      </c>
      <c r="F3" s="530"/>
      <c r="G3" s="545" t="s">
        <v>97</v>
      </c>
      <c r="H3" s="530"/>
      <c r="I3" s="545" t="s">
        <v>98</v>
      </c>
      <c r="J3" s="530"/>
      <c r="K3" s="545" t="s">
        <v>114</v>
      </c>
      <c r="L3" s="530"/>
      <c r="M3" s="545" t="s">
        <v>101</v>
      </c>
      <c r="N3" s="530"/>
      <c r="O3" s="545" t="s">
        <v>115</v>
      </c>
      <c r="P3" s="530"/>
      <c r="Q3" s="546" t="s">
        <v>145</v>
      </c>
    </row>
    <row r="4" spans="1:17" ht="15" customHeight="1" x14ac:dyDescent="0.2">
      <c r="A4" s="522"/>
      <c r="B4" s="522"/>
      <c r="C4" s="543" t="s">
        <v>82</v>
      </c>
      <c r="D4" s="543" t="s">
        <v>83</v>
      </c>
      <c r="E4" s="531"/>
      <c r="F4" s="532"/>
      <c r="G4" s="531"/>
      <c r="H4" s="532"/>
      <c r="I4" s="531"/>
      <c r="J4" s="532"/>
      <c r="K4" s="531"/>
      <c r="L4" s="532"/>
      <c r="M4" s="531"/>
      <c r="N4" s="532"/>
      <c r="O4" s="531"/>
      <c r="P4" s="532"/>
      <c r="Q4" s="522"/>
    </row>
    <row r="5" spans="1:17" ht="15" customHeight="1" x14ac:dyDescent="0.2">
      <c r="A5" s="523"/>
      <c r="B5" s="523"/>
      <c r="C5" s="523"/>
      <c r="D5" s="523"/>
      <c r="E5" s="212" t="s">
        <v>82</v>
      </c>
      <c r="F5" s="212" t="s">
        <v>83</v>
      </c>
      <c r="G5" s="212" t="s">
        <v>82</v>
      </c>
      <c r="H5" s="212" t="s">
        <v>83</v>
      </c>
      <c r="I5" s="212" t="s">
        <v>82</v>
      </c>
      <c r="J5" s="212" t="s">
        <v>83</v>
      </c>
      <c r="K5" s="212" t="s">
        <v>82</v>
      </c>
      <c r="L5" s="212" t="s">
        <v>83</v>
      </c>
      <c r="M5" s="212" t="s">
        <v>82</v>
      </c>
      <c r="N5" s="212" t="s">
        <v>83</v>
      </c>
      <c r="O5" s="212" t="s">
        <v>82</v>
      </c>
      <c r="P5" s="212" t="s">
        <v>83</v>
      </c>
      <c r="Q5" s="523"/>
    </row>
    <row r="6" spans="1:17" ht="12.75" customHeight="1" x14ac:dyDescent="0.2">
      <c r="A6" s="139">
        <v>1</v>
      </c>
      <c r="B6" s="140" t="s">
        <v>6</v>
      </c>
      <c r="C6" s="292">
        <v>47113</v>
      </c>
      <c r="D6" s="292">
        <v>479714</v>
      </c>
      <c r="E6" s="241">
        <v>21</v>
      </c>
      <c r="F6" s="241">
        <v>4139.92</v>
      </c>
      <c r="G6" s="241">
        <v>78</v>
      </c>
      <c r="H6" s="241">
        <v>827.04000000000019</v>
      </c>
      <c r="I6" s="241">
        <v>1351</v>
      </c>
      <c r="J6" s="241">
        <v>17785.520000000004</v>
      </c>
      <c r="K6" s="241">
        <v>3005</v>
      </c>
      <c r="L6" s="241">
        <v>10896.15</v>
      </c>
      <c r="M6" s="241">
        <v>7990</v>
      </c>
      <c r="N6" s="241">
        <v>159268.37999999995</v>
      </c>
      <c r="O6" s="140">
        <f t="shared" ref="O6:P21" si="0">E6+G6+I6+K6+M6</f>
        <v>12445</v>
      </c>
      <c r="P6" s="140">
        <f t="shared" si="0"/>
        <v>192917.00999999995</v>
      </c>
      <c r="Q6" s="140">
        <f t="shared" ref="Q6:Q22" si="1">P6*100/D6</f>
        <v>40.21500519059272</v>
      </c>
    </row>
    <row r="7" spans="1:17" ht="12.75" customHeight="1" x14ac:dyDescent="0.2">
      <c r="A7" s="139">
        <v>2</v>
      </c>
      <c r="B7" s="140" t="s">
        <v>7</v>
      </c>
      <c r="C7" s="292">
        <v>74526</v>
      </c>
      <c r="D7" s="292">
        <v>491964</v>
      </c>
      <c r="E7" s="241">
        <v>0</v>
      </c>
      <c r="F7" s="241">
        <v>0</v>
      </c>
      <c r="G7" s="241">
        <v>2680</v>
      </c>
      <c r="H7" s="241">
        <v>6793.4000000000005</v>
      </c>
      <c r="I7" s="241">
        <v>380</v>
      </c>
      <c r="J7" s="241">
        <v>9652.510000000002</v>
      </c>
      <c r="K7" s="241">
        <v>84</v>
      </c>
      <c r="L7" s="241">
        <v>256.23</v>
      </c>
      <c r="M7" s="243">
        <v>22672</v>
      </c>
      <c r="N7" s="241">
        <v>425900.10000000027</v>
      </c>
      <c r="O7" s="140">
        <f t="shared" si="0"/>
        <v>25816</v>
      </c>
      <c r="P7" s="140">
        <f t="shared" si="0"/>
        <v>442602.24000000028</v>
      </c>
      <c r="Q7" s="140">
        <f t="shared" si="1"/>
        <v>89.96638778447209</v>
      </c>
    </row>
    <row r="8" spans="1:17" ht="12.75" customHeight="1" x14ac:dyDescent="0.2">
      <c r="A8" s="139">
        <v>3</v>
      </c>
      <c r="B8" s="140" t="s">
        <v>8</v>
      </c>
      <c r="C8" s="292">
        <v>93636</v>
      </c>
      <c r="D8" s="292">
        <v>175912</v>
      </c>
      <c r="E8" s="241">
        <v>0</v>
      </c>
      <c r="F8" s="241">
        <v>0</v>
      </c>
      <c r="G8" s="241">
        <v>26</v>
      </c>
      <c r="H8" s="241">
        <v>225.39999999999998</v>
      </c>
      <c r="I8" s="241">
        <v>324</v>
      </c>
      <c r="J8" s="241">
        <v>8597.65</v>
      </c>
      <c r="K8" s="241">
        <v>219</v>
      </c>
      <c r="L8" s="241">
        <v>1423.5299999999995</v>
      </c>
      <c r="M8" s="241">
        <v>6209</v>
      </c>
      <c r="N8" s="241">
        <v>49285.349999999991</v>
      </c>
      <c r="O8" s="140">
        <f t="shared" si="0"/>
        <v>6778</v>
      </c>
      <c r="P8" s="140">
        <f t="shared" si="0"/>
        <v>59531.929999999993</v>
      </c>
      <c r="Q8" s="140">
        <f t="shared" si="1"/>
        <v>33.841881167856648</v>
      </c>
    </row>
    <row r="9" spans="1:17" ht="12.75" customHeight="1" x14ac:dyDescent="0.2">
      <c r="A9" s="139">
        <v>4</v>
      </c>
      <c r="B9" s="140" t="s">
        <v>9</v>
      </c>
      <c r="C9" s="292">
        <v>80114</v>
      </c>
      <c r="D9" s="292">
        <v>452626</v>
      </c>
      <c r="E9" s="241">
        <v>8</v>
      </c>
      <c r="F9" s="241">
        <v>555.38000000000011</v>
      </c>
      <c r="G9" s="241">
        <v>77</v>
      </c>
      <c r="H9" s="241">
        <v>596.1500000000002</v>
      </c>
      <c r="I9" s="241">
        <v>582</v>
      </c>
      <c r="J9" s="241">
        <v>8539.74</v>
      </c>
      <c r="K9" s="365">
        <v>24406</v>
      </c>
      <c r="L9" s="365">
        <v>69268.310000000012</v>
      </c>
      <c r="M9" s="241">
        <v>1621</v>
      </c>
      <c r="N9" s="241">
        <v>1130345.4799999993</v>
      </c>
      <c r="O9" s="140">
        <f t="shared" si="0"/>
        <v>26694</v>
      </c>
      <c r="P9" s="140">
        <f t="shared" si="0"/>
        <v>1209305.0599999994</v>
      </c>
      <c r="Q9" s="140">
        <f t="shared" si="1"/>
        <v>267.17534123094993</v>
      </c>
    </row>
    <row r="10" spans="1:17" ht="12.75" customHeight="1" x14ac:dyDescent="0.2">
      <c r="A10" s="139">
        <v>5</v>
      </c>
      <c r="B10" s="140" t="s">
        <v>10</v>
      </c>
      <c r="C10" s="292">
        <v>70618</v>
      </c>
      <c r="D10" s="292">
        <v>381568</v>
      </c>
      <c r="E10" s="241">
        <v>0</v>
      </c>
      <c r="F10" s="241">
        <v>0</v>
      </c>
      <c r="G10" s="241">
        <v>0</v>
      </c>
      <c r="H10" s="241">
        <v>0</v>
      </c>
      <c r="I10" s="365">
        <v>5</v>
      </c>
      <c r="J10" s="365">
        <v>4.5599999999999996</v>
      </c>
      <c r="K10" s="365">
        <v>12170</v>
      </c>
      <c r="L10" s="365">
        <v>59499.310000000027</v>
      </c>
      <c r="M10" s="241">
        <v>17629</v>
      </c>
      <c r="N10" s="241">
        <v>569677.01</v>
      </c>
      <c r="O10" s="140">
        <f t="shared" si="0"/>
        <v>29804</v>
      </c>
      <c r="P10" s="140">
        <f t="shared" si="0"/>
        <v>629180.88</v>
      </c>
      <c r="Q10" s="140">
        <f t="shared" si="1"/>
        <v>164.89351308285811</v>
      </c>
    </row>
    <row r="11" spans="1:17" ht="12.75" customHeight="1" x14ac:dyDescent="0.2">
      <c r="A11" s="139">
        <v>6</v>
      </c>
      <c r="B11" s="140" t="s">
        <v>11</v>
      </c>
      <c r="C11" s="292">
        <v>33319</v>
      </c>
      <c r="D11" s="292">
        <v>200401</v>
      </c>
      <c r="E11" s="241">
        <v>7</v>
      </c>
      <c r="F11" s="241">
        <v>8414.5399999999991</v>
      </c>
      <c r="G11" s="241">
        <v>11</v>
      </c>
      <c r="H11" s="241">
        <v>114.56000000000002</v>
      </c>
      <c r="I11" s="241">
        <v>301</v>
      </c>
      <c r="J11" s="241">
        <v>6702.2899999999991</v>
      </c>
      <c r="K11" s="241">
        <v>8165</v>
      </c>
      <c r="L11" s="241">
        <v>47025.319999999985</v>
      </c>
      <c r="M11" s="241">
        <v>659</v>
      </c>
      <c r="N11" s="241">
        <v>315110.84999999998</v>
      </c>
      <c r="O11" s="140">
        <f t="shared" si="0"/>
        <v>9143</v>
      </c>
      <c r="P11" s="140">
        <f t="shared" si="0"/>
        <v>377367.55999999994</v>
      </c>
      <c r="Q11" s="140">
        <f t="shared" si="1"/>
        <v>188.30622601683621</v>
      </c>
    </row>
    <row r="12" spans="1:17" ht="12.75" customHeight="1" x14ac:dyDescent="0.2">
      <c r="A12" s="139">
        <v>7</v>
      </c>
      <c r="B12" s="140" t="s">
        <v>12</v>
      </c>
      <c r="C12" s="292">
        <v>15721</v>
      </c>
      <c r="D12" s="292">
        <v>105508</v>
      </c>
      <c r="E12" s="241">
        <v>2</v>
      </c>
      <c r="F12" s="241">
        <v>480.01</v>
      </c>
      <c r="G12" s="241">
        <v>6</v>
      </c>
      <c r="H12" s="241">
        <v>42.870000000000005</v>
      </c>
      <c r="I12" s="241">
        <v>113</v>
      </c>
      <c r="J12" s="241">
        <v>1572.63</v>
      </c>
      <c r="K12" s="241">
        <v>39</v>
      </c>
      <c r="L12" s="241">
        <v>252.36</v>
      </c>
      <c r="M12" s="241">
        <v>4191</v>
      </c>
      <c r="N12" s="241">
        <v>31292.179999999997</v>
      </c>
      <c r="O12" s="140">
        <f t="shared" si="0"/>
        <v>4351</v>
      </c>
      <c r="P12" s="140">
        <f t="shared" si="0"/>
        <v>33640.049999999996</v>
      </c>
      <c r="Q12" s="140">
        <f t="shared" si="1"/>
        <v>31.883885582135946</v>
      </c>
    </row>
    <row r="13" spans="1:17" ht="12.75" customHeight="1" x14ac:dyDescent="0.2">
      <c r="A13" s="139">
        <v>8</v>
      </c>
      <c r="B13" s="140" t="s">
        <v>967</v>
      </c>
      <c r="C13" s="292">
        <v>5037</v>
      </c>
      <c r="D13" s="292">
        <v>38841</v>
      </c>
      <c r="E13" s="241">
        <v>0</v>
      </c>
      <c r="F13" s="241">
        <v>0</v>
      </c>
      <c r="G13" s="241">
        <v>2</v>
      </c>
      <c r="H13" s="241">
        <v>24.73</v>
      </c>
      <c r="I13" s="241">
        <v>33</v>
      </c>
      <c r="J13" s="241">
        <v>1217.4499999999998</v>
      </c>
      <c r="K13" s="241">
        <v>55</v>
      </c>
      <c r="L13" s="241">
        <v>215.24</v>
      </c>
      <c r="M13" s="241">
        <v>1360</v>
      </c>
      <c r="N13" s="241">
        <v>14867.979999999998</v>
      </c>
      <c r="O13" s="140">
        <f t="shared" si="0"/>
        <v>1450</v>
      </c>
      <c r="P13" s="140">
        <f t="shared" si="0"/>
        <v>16325.399999999998</v>
      </c>
      <c r="Q13" s="140">
        <f t="shared" si="1"/>
        <v>42.03135861589557</v>
      </c>
    </row>
    <row r="14" spans="1:17" ht="13.5" customHeight="1" x14ac:dyDescent="0.2">
      <c r="A14" s="139">
        <v>9</v>
      </c>
      <c r="B14" s="140" t="s">
        <v>13</v>
      </c>
      <c r="C14" s="292">
        <v>30921</v>
      </c>
      <c r="D14" s="292">
        <v>1310336</v>
      </c>
      <c r="E14" s="365">
        <v>20</v>
      </c>
      <c r="F14" s="365">
        <v>85623.43</v>
      </c>
      <c r="G14" s="241">
        <v>51</v>
      </c>
      <c r="H14" s="241">
        <v>466.04999999999995</v>
      </c>
      <c r="I14" s="241">
        <v>774</v>
      </c>
      <c r="J14" s="241">
        <v>17910.149999999998</v>
      </c>
      <c r="K14" s="241">
        <v>662</v>
      </c>
      <c r="L14" s="241">
        <v>4032.8700000000008</v>
      </c>
      <c r="M14" s="241">
        <v>4864</v>
      </c>
      <c r="N14" s="241">
        <v>1221509.8199999991</v>
      </c>
      <c r="O14" s="140">
        <f t="shared" si="0"/>
        <v>6371</v>
      </c>
      <c r="P14" s="140">
        <f t="shared" si="0"/>
        <v>1329542.3199999991</v>
      </c>
      <c r="Q14" s="140">
        <f t="shared" si="1"/>
        <v>101.46575534824649</v>
      </c>
    </row>
    <row r="15" spans="1:17" ht="12.75" customHeight="1" x14ac:dyDescent="0.2">
      <c r="A15" s="139">
        <v>10</v>
      </c>
      <c r="B15" s="140" t="s">
        <v>14</v>
      </c>
      <c r="C15" s="292">
        <v>571251</v>
      </c>
      <c r="D15" s="292">
        <v>3872761</v>
      </c>
      <c r="E15" s="241">
        <v>18</v>
      </c>
      <c r="F15" s="241">
        <v>851.65</v>
      </c>
      <c r="G15" s="241">
        <v>980</v>
      </c>
      <c r="H15" s="241">
        <v>5847.42</v>
      </c>
      <c r="I15" s="241">
        <v>9774</v>
      </c>
      <c r="J15" s="241">
        <v>144374.76000000015</v>
      </c>
      <c r="K15" s="241">
        <v>2045</v>
      </c>
      <c r="L15" s="241">
        <v>5429.670000000001</v>
      </c>
      <c r="M15" s="241">
        <v>136029</v>
      </c>
      <c r="N15" s="241">
        <v>632777.06000000006</v>
      </c>
      <c r="O15" s="140">
        <f t="shared" si="0"/>
        <v>148846</v>
      </c>
      <c r="P15" s="140">
        <f t="shared" si="0"/>
        <v>789280.56000000029</v>
      </c>
      <c r="Q15" s="140">
        <f t="shared" si="1"/>
        <v>20.380306453199676</v>
      </c>
    </row>
    <row r="16" spans="1:17" ht="12.75" customHeight="1" x14ac:dyDescent="0.2">
      <c r="A16" s="139">
        <v>11</v>
      </c>
      <c r="B16" s="140" t="s">
        <v>15</v>
      </c>
      <c r="C16" s="292">
        <v>11123</v>
      </c>
      <c r="D16" s="292">
        <v>198460</v>
      </c>
      <c r="E16" s="241">
        <v>0</v>
      </c>
      <c r="F16" s="241">
        <v>0</v>
      </c>
      <c r="G16" s="241">
        <v>9</v>
      </c>
      <c r="H16" s="241">
        <v>87.25</v>
      </c>
      <c r="I16" s="241">
        <v>814</v>
      </c>
      <c r="J16" s="241">
        <v>12919.150000000003</v>
      </c>
      <c r="K16" s="241">
        <v>2175</v>
      </c>
      <c r="L16" s="241">
        <v>16313.840000000004</v>
      </c>
      <c r="M16" s="241">
        <v>1844</v>
      </c>
      <c r="N16" s="241">
        <v>205685.7</v>
      </c>
      <c r="O16" s="140">
        <f t="shared" si="0"/>
        <v>4842</v>
      </c>
      <c r="P16" s="140">
        <f t="shared" si="0"/>
        <v>235005.94</v>
      </c>
      <c r="Q16" s="140">
        <f t="shared" si="1"/>
        <v>118.41476368033861</v>
      </c>
    </row>
    <row r="17" spans="1:17" ht="12.75" customHeight="1" x14ac:dyDescent="0.2">
      <c r="A17" s="139">
        <v>12</v>
      </c>
      <c r="B17" s="140" t="s">
        <v>16</v>
      </c>
      <c r="C17" s="292">
        <v>64294</v>
      </c>
      <c r="D17" s="292">
        <v>1123268</v>
      </c>
      <c r="E17" s="365">
        <v>41</v>
      </c>
      <c r="F17" s="365">
        <v>17387.190000000002</v>
      </c>
      <c r="G17" s="241">
        <v>144</v>
      </c>
      <c r="H17" s="241">
        <v>1077.7600000000004</v>
      </c>
      <c r="I17" s="241">
        <v>455</v>
      </c>
      <c r="J17" s="241">
        <v>10377</v>
      </c>
      <c r="K17" s="241">
        <v>5819</v>
      </c>
      <c r="L17" s="241">
        <v>52307.380000000005</v>
      </c>
      <c r="M17" s="241">
        <v>7782</v>
      </c>
      <c r="N17" s="241">
        <v>133089.53999999992</v>
      </c>
      <c r="O17" s="140">
        <f t="shared" si="0"/>
        <v>14241</v>
      </c>
      <c r="P17" s="140">
        <f t="shared" si="0"/>
        <v>214238.86999999994</v>
      </c>
      <c r="Q17" s="140">
        <f t="shared" si="1"/>
        <v>19.072818775216593</v>
      </c>
    </row>
    <row r="18" spans="1:17" s="122" customFormat="1" ht="12.75" customHeight="1" x14ac:dyDescent="0.2">
      <c r="A18" s="138"/>
      <c r="B18" s="141" t="s">
        <v>17</v>
      </c>
      <c r="C18" s="288">
        <v>1097673</v>
      </c>
      <c r="D18" s="288">
        <v>8831359</v>
      </c>
      <c r="E18" s="242">
        <f t="shared" ref="E18:N18" si="2">SUM(E6:E17)</f>
        <v>117</v>
      </c>
      <c r="F18" s="242">
        <f t="shared" si="2"/>
        <v>117452.12</v>
      </c>
      <c r="G18" s="242">
        <f t="shared" si="2"/>
        <v>4064</v>
      </c>
      <c r="H18" s="242">
        <f t="shared" si="2"/>
        <v>16102.63</v>
      </c>
      <c r="I18" s="242">
        <f t="shared" si="2"/>
        <v>14906</v>
      </c>
      <c r="J18" s="242">
        <f t="shared" si="2"/>
        <v>239653.41000000015</v>
      </c>
      <c r="K18" s="242">
        <f t="shared" si="2"/>
        <v>58844</v>
      </c>
      <c r="L18" s="242">
        <f t="shared" si="2"/>
        <v>266920.20999999996</v>
      </c>
      <c r="M18" s="242">
        <f t="shared" si="2"/>
        <v>212850</v>
      </c>
      <c r="N18" s="242">
        <f t="shared" si="2"/>
        <v>4888809.4499999993</v>
      </c>
      <c r="O18" s="141">
        <f t="shared" si="0"/>
        <v>290781</v>
      </c>
      <c r="P18" s="141">
        <f t="shared" si="0"/>
        <v>5528937.8199999994</v>
      </c>
      <c r="Q18" s="141">
        <f t="shared" si="1"/>
        <v>62.60574187959066</v>
      </c>
    </row>
    <row r="19" spans="1:17" ht="12.75" customHeight="1" x14ac:dyDescent="0.2">
      <c r="A19" s="139">
        <v>13</v>
      </c>
      <c r="B19" s="106" t="s">
        <v>18</v>
      </c>
      <c r="C19" s="292">
        <v>91499</v>
      </c>
      <c r="D19" s="292">
        <v>1032726</v>
      </c>
      <c r="E19" s="241">
        <v>2</v>
      </c>
      <c r="F19" s="241">
        <v>7.7</v>
      </c>
      <c r="G19" s="241">
        <v>55</v>
      </c>
      <c r="H19" s="241">
        <v>851.4899999999999</v>
      </c>
      <c r="I19" s="241">
        <v>325</v>
      </c>
      <c r="J19" s="241">
        <v>7220.63</v>
      </c>
      <c r="K19" s="241">
        <v>3130</v>
      </c>
      <c r="L19" s="241">
        <v>12835.770000000006</v>
      </c>
      <c r="M19" s="241">
        <v>22622</v>
      </c>
      <c r="N19" s="241">
        <v>437876.0499999997</v>
      </c>
      <c r="O19" s="140">
        <f t="shared" si="0"/>
        <v>26134</v>
      </c>
      <c r="P19" s="140">
        <f t="shared" si="0"/>
        <v>458791.63999999972</v>
      </c>
      <c r="Q19" s="140">
        <f t="shared" si="1"/>
        <v>44.425301580477274</v>
      </c>
    </row>
    <row r="20" spans="1:17" ht="12.75" customHeight="1" x14ac:dyDescent="0.2">
      <c r="A20" s="139">
        <v>14</v>
      </c>
      <c r="B20" s="106" t="s">
        <v>19</v>
      </c>
      <c r="C20" s="292">
        <v>73466</v>
      </c>
      <c r="D20" s="292">
        <v>169769</v>
      </c>
      <c r="E20" s="241">
        <v>0</v>
      </c>
      <c r="F20" s="241">
        <v>0</v>
      </c>
      <c r="G20" s="241">
        <v>0</v>
      </c>
      <c r="H20" s="241">
        <v>0</v>
      </c>
      <c r="I20" s="241">
        <v>599</v>
      </c>
      <c r="J20" s="241">
        <v>6067.72</v>
      </c>
      <c r="K20" s="241">
        <v>977</v>
      </c>
      <c r="L20" s="241">
        <v>6771.0399999999972</v>
      </c>
      <c r="M20" s="241">
        <v>9814</v>
      </c>
      <c r="N20" s="241">
        <v>16595.82</v>
      </c>
      <c r="O20" s="140">
        <f t="shared" si="0"/>
        <v>11390</v>
      </c>
      <c r="P20" s="140">
        <f t="shared" si="0"/>
        <v>29434.579999999998</v>
      </c>
      <c r="Q20" s="140">
        <f t="shared" si="1"/>
        <v>17.338018130518527</v>
      </c>
    </row>
    <row r="21" spans="1:17" ht="12.75" customHeight="1" x14ac:dyDescent="0.2">
      <c r="A21" s="139">
        <v>15</v>
      </c>
      <c r="B21" s="106" t="s">
        <v>20</v>
      </c>
      <c r="C21" s="292">
        <v>697</v>
      </c>
      <c r="D21" s="292">
        <v>11945</v>
      </c>
      <c r="E21" s="241">
        <v>0</v>
      </c>
      <c r="F21" s="241">
        <v>0</v>
      </c>
      <c r="G21" s="241">
        <v>0</v>
      </c>
      <c r="H21" s="241">
        <v>0</v>
      </c>
      <c r="I21" s="241">
        <v>0</v>
      </c>
      <c r="J21" s="241">
        <v>0</v>
      </c>
      <c r="K21" s="241">
        <v>178</v>
      </c>
      <c r="L21" s="241">
        <v>523.05999999999995</v>
      </c>
      <c r="M21" s="241">
        <v>3</v>
      </c>
      <c r="N21" s="241">
        <v>27.18</v>
      </c>
      <c r="O21" s="140">
        <f t="shared" si="0"/>
        <v>181</v>
      </c>
      <c r="P21" s="140">
        <f t="shared" si="0"/>
        <v>550.2399999999999</v>
      </c>
      <c r="Q21" s="140">
        <f t="shared" si="1"/>
        <v>4.6064462118041014</v>
      </c>
    </row>
    <row r="22" spans="1:17" ht="12.75" customHeight="1" x14ac:dyDescent="0.2">
      <c r="A22" s="139">
        <v>16</v>
      </c>
      <c r="B22" s="106" t="s">
        <v>21</v>
      </c>
      <c r="C22" s="292">
        <v>838</v>
      </c>
      <c r="D22" s="292">
        <v>4010</v>
      </c>
      <c r="E22" s="241">
        <v>0</v>
      </c>
      <c r="F22" s="241">
        <v>0</v>
      </c>
      <c r="G22" s="241">
        <v>3</v>
      </c>
      <c r="H22" s="241">
        <v>54.72</v>
      </c>
      <c r="I22" s="241">
        <v>9</v>
      </c>
      <c r="J22" s="241">
        <v>294.84000000000003</v>
      </c>
      <c r="K22" s="241">
        <v>397</v>
      </c>
      <c r="L22" s="241">
        <v>960.21</v>
      </c>
      <c r="M22" s="241">
        <v>52</v>
      </c>
      <c r="N22" s="241">
        <v>1178.4100000000001</v>
      </c>
      <c r="O22" s="140">
        <f t="shared" ref="O22:P41" si="3">E22+G22+I22+K22+M22</f>
        <v>461</v>
      </c>
      <c r="P22" s="140">
        <f t="shared" si="3"/>
        <v>2488.1800000000003</v>
      </c>
      <c r="Q22" s="140">
        <f t="shared" si="1"/>
        <v>62.049376558603498</v>
      </c>
    </row>
    <row r="23" spans="1:17" ht="12.75" customHeight="1" x14ac:dyDescent="0.2">
      <c r="A23" s="139">
        <v>17</v>
      </c>
      <c r="B23" s="106" t="s">
        <v>22</v>
      </c>
      <c r="C23" s="292">
        <v>6689</v>
      </c>
      <c r="D23" s="292">
        <v>23544</v>
      </c>
      <c r="E23" s="241">
        <v>148</v>
      </c>
      <c r="F23" s="241">
        <v>358.8</v>
      </c>
      <c r="G23" s="241">
        <v>28</v>
      </c>
      <c r="H23" s="241">
        <v>66.78</v>
      </c>
      <c r="I23" s="241">
        <v>45</v>
      </c>
      <c r="J23" s="241">
        <v>1107.3899999999999</v>
      </c>
      <c r="K23" s="241">
        <v>0</v>
      </c>
      <c r="L23" s="241">
        <v>0</v>
      </c>
      <c r="M23" s="241">
        <v>5190</v>
      </c>
      <c r="N23" s="241">
        <v>13296.659999999998</v>
      </c>
      <c r="O23" s="140">
        <f t="shared" si="3"/>
        <v>5411</v>
      </c>
      <c r="P23" s="140">
        <f t="shared" si="3"/>
        <v>14829.629999999997</v>
      </c>
      <c r="Q23" s="140">
        <f t="shared" ref="Q23:Q55" si="4">P23*100/D23</f>
        <v>62.986875637104987</v>
      </c>
    </row>
    <row r="24" spans="1:17" ht="12.75" customHeight="1" x14ac:dyDescent="0.2">
      <c r="A24" s="139">
        <v>18</v>
      </c>
      <c r="B24" s="106" t="s">
        <v>23</v>
      </c>
      <c r="C24" s="292">
        <v>236</v>
      </c>
      <c r="D24" s="292">
        <v>100</v>
      </c>
      <c r="E24" s="241">
        <v>0</v>
      </c>
      <c r="F24" s="241">
        <v>0</v>
      </c>
      <c r="G24" s="241">
        <v>0</v>
      </c>
      <c r="H24" s="241">
        <v>0</v>
      </c>
      <c r="I24" s="241">
        <v>0</v>
      </c>
      <c r="J24" s="241">
        <v>0</v>
      </c>
      <c r="K24" s="241">
        <v>0</v>
      </c>
      <c r="L24" s="241">
        <v>0</v>
      </c>
      <c r="M24" s="241">
        <v>81</v>
      </c>
      <c r="N24" s="241">
        <v>280.94</v>
      </c>
      <c r="O24" s="140">
        <f t="shared" si="3"/>
        <v>81</v>
      </c>
      <c r="P24" s="140">
        <f t="shared" si="3"/>
        <v>280.94</v>
      </c>
      <c r="Q24" s="140">
        <f t="shared" si="4"/>
        <v>280.94</v>
      </c>
    </row>
    <row r="25" spans="1:17" ht="12.75" customHeight="1" x14ac:dyDescent="0.2">
      <c r="A25" s="139">
        <v>19</v>
      </c>
      <c r="B25" s="106" t="s">
        <v>24</v>
      </c>
      <c r="C25" s="292">
        <v>12133</v>
      </c>
      <c r="D25" s="292">
        <v>75759</v>
      </c>
      <c r="E25" s="241">
        <v>0</v>
      </c>
      <c r="F25" s="241">
        <v>0</v>
      </c>
      <c r="G25" s="241">
        <v>0</v>
      </c>
      <c r="H25" s="241">
        <v>0</v>
      </c>
      <c r="I25" s="241">
        <v>9</v>
      </c>
      <c r="J25" s="241">
        <v>338.95</v>
      </c>
      <c r="K25" s="241">
        <v>80</v>
      </c>
      <c r="L25" s="241">
        <v>218.95</v>
      </c>
      <c r="M25" s="241">
        <v>2568</v>
      </c>
      <c r="N25" s="241">
        <v>32578.420000000006</v>
      </c>
      <c r="O25" s="140">
        <f t="shared" si="3"/>
        <v>2657</v>
      </c>
      <c r="P25" s="140">
        <f t="shared" si="3"/>
        <v>33136.320000000007</v>
      </c>
      <c r="Q25" s="140">
        <f t="shared" si="4"/>
        <v>43.739120104542046</v>
      </c>
    </row>
    <row r="26" spans="1:17" ht="12.75" customHeight="1" x14ac:dyDescent="0.2">
      <c r="A26" s="139">
        <v>20</v>
      </c>
      <c r="B26" s="106" t="s">
        <v>25</v>
      </c>
      <c r="C26" s="292">
        <v>185004</v>
      </c>
      <c r="D26" s="292">
        <v>2120829</v>
      </c>
      <c r="E26" s="365">
        <v>4881</v>
      </c>
      <c r="F26" s="365">
        <v>81951.579999999929</v>
      </c>
      <c r="G26" s="241">
        <v>0</v>
      </c>
      <c r="H26" s="241">
        <v>0</v>
      </c>
      <c r="I26" s="241">
        <v>2790</v>
      </c>
      <c r="J26" s="241">
        <v>55624.24000000002</v>
      </c>
      <c r="K26" s="241">
        <v>10576</v>
      </c>
      <c r="L26" s="241">
        <v>65581.12000000001</v>
      </c>
      <c r="M26" s="241">
        <v>33830</v>
      </c>
      <c r="N26" s="241">
        <v>606416.5699999996</v>
      </c>
      <c r="O26" s="140">
        <f t="shared" si="3"/>
        <v>52077</v>
      </c>
      <c r="P26" s="140">
        <f t="shared" si="3"/>
        <v>809573.50999999954</v>
      </c>
      <c r="Q26" s="140">
        <f t="shared" si="4"/>
        <v>38.172502827903593</v>
      </c>
    </row>
    <row r="27" spans="1:17" ht="12.75" customHeight="1" x14ac:dyDescent="0.2">
      <c r="A27" s="139">
        <v>21</v>
      </c>
      <c r="B27" s="106" t="s">
        <v>26</v>
      </c>
      <c r="C27" s="292">
        <v>493716</v>
      </c>
      <c r="D27" s="292">
        <v>1332428</v>
      </c>
      <c r="E27" s="241">
        <v>0</v>
      </c>
      <c r="F27" s="241">
        <v>0</v>
      </c>
      <c r="G27" s="241">
        <v>51</v>
      </c>
      <c r="H27" s="241">
        <v>1332.1599999999999</v>
      </c>
      <c r="I27" s="241">
        <v>824</v>
      </c>
      <c r="J27" s="241">
        <v>33182.149999999994</v>
      </c>
      <c r="K27" s="241">
        <v>5317</v>
      </c>
      <c r="L27" s="241">
        <v>40444.19000000001</v>
      </c>
      <c r="M27" s="241">
        <v>284784</v>
      </c>
      <c r="N27" s="241">
        <v>582195.06999999995</v>
      </c>
      <c r="O27" s="140">
        <f t="shared" si="3"/>
        <v>290976</v>
      </c>
      <c r="P27" s="140">
        <f t="shared" si="3"/>
        <v>657153.56999999995</v>
      </c>
      <c r="Q27" s="140">
        <f t="shared" si="4"/>
        <v>49.320006034097148</v>
      </c>
    </row>
    <row r="28" spans="1:17" ht="12.75" customHeight="1" x14ac:dyDescent="0.2">
      <c r="A28" s="139">
        <v>22</v>
      </c>
      <c r="B28" s="106" t="s">
        <v>27</v>
      </c>
      <c r="C28" s="292">
        <v>20592</v>
      </c>
      <c r="D28" s="292">
        <v>158908</v>
      </c>
      <c r="E28" s="241">
        <v>0</v>
      </c>
      <c r="F28" s="241">
        <v>0</v>
      </c>
      <c r="G28" s="241">
        <v>6</v>
      </c>
      <c r="H28" s="241">
        <v>31.34</v>
      </c>
      <c r="I28" s="241">
        <v>285</v>
      </c>
      <c r="J28" s="241">
        <v>6733.7800000000007</v>
      </c>
      <c r="K28" s="241">
        <v>291</v>
      </c>
      <c r="L28" s="241">
        <v>2312.0600000000004</v>
      </c>
      <c r="M28" s="241">
        <v>7102</v>
      </c>
      <c r="N28" s="241">
        <v>93549.750000000044</v>
      </c>
      <c r="O28" s="140">
        <f t="shared" si="3"/>
        <v>7684</v>
      </c>
      <c r="P28" s="140">
        <f t="shared" si="3"/>
        <v>102626.93000000005</v>
      </c>
      <c r="Q28" s="140">
        <f t="shared" si="4"/>
        <v>64.582607546504931</v>
      </c>
    </row>
    <row r="29" spans="1:17" ht="12.75" customHeight="1" x14ac:dyDescent="0.2">
      <c r="A29" s="139">
        <v>23</v>
      </c>
      <c r="B29" s="106" t="s">
        <v>28</v>
      </c>
      <c r="C29" s="292">
        <v>407858</v>
      </c>
      <c r="D29" s="292">
        <v>301583</v>
      </c>
      <c r="E29" s="241">
        <v>75</v>
      </c>
      <c r="F29" s="241">
        <v>1406.58</v>
      </c>
      <c r="G29" s="241">
        <v>64</v>
      </c>
      <c r="H29" s="241">
        <v>2549.6799999999998</v>
      </c>
      <c r="I29" s="241">
        <v>1078</v>
      </c>
      <c r="J29" s="241">
        <v>17504.73</v>
      </c>
      <c r="K29" s="365">
        <v>43676</v>
      </c>
      <c r="L29" s="365">
        <v>66078.55</v>
      </c>
      <c r="M29" s="241">
        <v>408659</v>
      </c>
      <c r="N29" s="241">
        <v>311694.08000000007</v>
      </c>
      <c r="O29" s="140">
        <f t="shared" si="3"/>
        <v>453552</v>
      </c>
      <c r="P29" s="140">
        <f t="shared" si="3"/>
        <v>399233.62000000011</v>
      </c>
      <c r="Q29" s="140">
        <f t="shared" si="4"/>
        <v>132.37935162127843</v>
      </c>
    </row>
    <row r="30" spans="1:17" ht="12.75" customHeight="1" x14ac:dyDescent="0.2">
      <c r="A30" s="139">
        <v>24</v>
      </c>
      <c r="B30" s="106" t="s">
        <v>29</v>
      </c>
      <c r="C30" s="292">
        <v>66831</v>
      </c>
      <c r="D30" s="292">
        <v>176963</v>
      </c>
      <c r="E30" s="241">
        <v>0</v>
      </c>
      <c r="F30" s="241">
        <v>0</v>
      </c>
      <c r="G30" s="241">
        <v>0</v>
      </c>
      <c r="H30" s="241">
        <v>0</v>
      </c>
      <c r="I30" s="241">
        <v>152</v>
      </c>
      <c r="J30" s="241">
        <v>2677.2599999999989</v>
      </c>
      <c r="K30" s="241">
        <v>0</v>
      </c>
      <c r="L30" s="241">
        <v>0</v>
      </c>
      <c r="M30" s="241">
        <v>14191</v>
      </c>
      <c r="N30" s="241">
        <v>53265.269999999982</v>
      </c>
      <c r="O30" s="140">
        <f t="shared" si="3"/>
        <v>14343</v>
      </c>
      <c r="P30" s="140">
        <f t="shared" si="3"/>
        <v>55942.529999999984</v>
      </c>
      <c r="Q30" s="140">
        <f t="shared" si="4"/>
        <v>31.612557427258796</v>
      </c>
    </row>
    <row r="31" spans="1:17" ht="12.75" customHeight="1" x14ac:dyDescent="0.2">
      <c r="A31" s="139">
        <v>25</v>
      </c>
      <c r="B31" s="106" t="s">
        <v>30</v>
      </c>
      <c r="C31" s="292">
        <v>91</v>
      </c>
      <c r="D31" s="292">
        <v>528</v>
      </c>
      <c r="E31" s="241">
        <v>0</v>
      </c>
      <c r="F31" s="241">
        <v>0</v>
      </c>
      <c r="G31" s="241">
        <v>0</v>
      </c>
      <c r="H31" s="241">
        <v>0</v>
      </c>
      <c r="I31" s="241">
        <v>0</v>
      </c>
      <c r="J31" s="241">
        <v>0</v>
      </c>
      <c r="K31" s="241">
        <v>15</v>
      </c>
      <c r="L31" s="241">
        <v>141.88</v>
      </c>
      <c r="M31" s="241">
        <v>15</v>
      </c>
      <c r="N31" s="241">
        <v>150.29999999999998</v>
      </c>
      <c r="O31" s="140">
        <f t="shared" si="3"/>
        <v>30</v>
      </c>
      <c r="P31" s="140">
        <f t="shared" si="3"/>
        <v>292.17999999999995</v>
      </c>
      <c r="Q31" s="140">
        <f t="shared" si="4"/>
        <v>55.337121212121204</v>
      </c>
    </row>
    <row r="32" spans="1:17" ht="12.75" customHeight="1" x14ac:dyDescent="0.2">
      <c r="A32" s="139">
        <v>26</v>
      </c>
      <c r="B32" s="106" t="s">
        <v>31</v>
      </c>
      <c r="C32" s="292">
        <v>1226</v>
      </c>
      <c r="D32" s="292">
        <v>14423</v>
      </c>
      <c r="E32" s="241">
        <v>0</v>
      </c>
      <c r="F32" s="241">
        <v>0</v>
      </c>
      <c r="G32" s="241">
        <v>0</v>
      </c>
      <c r="H32" s="241">
        <v>0</v>
      </c>
      <c r="I32" s="241">
        <v>8</v>
      </c>
      <c r="J32" s="241">
        <v>249.75</v>
      </c>
      <c r="K32" s="241">
        <v>69</v>
      </c>
      <c r="L32" s="241">
        <v>817.48</v>
      </c>
      <c r="M32" s="241">
        <v>456</v>
      </c>
      <c r="N32" s="241">
        <v>1179.79</v>
      </c>
      <c r="O32" s="140">
        <f t="shared" si="3"/>
        <v>533</v>
      </c>
      <c r="P32" s="140">
        <f t="shared" si="3"/>
        <v>2247.02</v>
      </c>
      <c r="Q32" s="140">
        <f t="shared" si="4"/>
        <v>15.579421756916037</v>
      </c>
    </row>
    <row r="33" spans="1:17" ht="12.75" customHeight="1" x14ac:dyDescent="0.2">
      <c r="A33" s="139">
        <v>27</v>
      </c>
      <c r="B33" s="106" t="s">
        <v>32</v>
      </c>
      <c r="C33" s="292">
        <v>888</v>
      </c>
      <c r="D33" s="292">
        <v>6321</v>
      </c>
      <c r="E33" s="241">
        <v>0</v>
      </c>
      <c r="F33" s="241">
        <v>0</v>
      </c>
      <c r="G33" s="241">
        <v>0</v>
      </c>
      <c r="H33" s="241">
        <v>0</v>
      </c>
      <c r="I33" s="241">
        <v>0</v>
      </c>
      <c r="J33" s="241">
        <v>0</v>
      </c>
      <c r="K33" s="241">
        <v>61</v>
      </c>
      <c r="L33" s="241">
        <v>440.34</v>
      </c>
      <c r="M33" s="241">
        <v>12</v>
      </c>
      <c r="N33" s="241">
        <v>2333.75</v>
      </c>
      <c r="O33" s="140">
        <f t="shared" si="3"/>
        <v>73</v>
      </c>
      <c r="P33" s="140">
        <f t="shared" si="3"/>
        <v>2774.09</v>
      </c>
      <c r="Q33" s="140">
        <f t="shared" si="4"/>
        <v>43.886884986552758</v>
      </c>
    </row>
    <row r="34" spans="1:17" ht="12.75" customHeight="1" x14ac:dyDescent="0.2">
      <c r="A34" s="139">
        <v>28</v>
      </c>
      <c r="B34" s="106" t="s">
        <v>33</v>
      </c>
      <c r="C34" s="292">
        <v>32870</v>
      </c>
      <c r="D34" s="292">
        <v>268875</v>
      </c>
      <c r="E34" s="241">
        <v>0</v>
      </c>
      <c r="F34" s="241">
        <v>0</v>
      </c>
      <c r="G34" s="241">
        <v>0</v>
      </c>
      <c r="H34" s="241">
        <v>0</v>
      </c>
      <c r="I34" s="241">
        <v>0</v>
      </c>
      <c r="J34" s="241">
        <v>0</v>
      </c>
      <c r="K34" s="241">
        <v>0</v>
      </c>
      <c r="L34" s="241">
        <v>0</v>
      </c>
      <c r="M34" s="241">
        <v>7173</v>
      </c>
      <c r="N34" s="241">
        <v>137228.57</v>
      </c>
      <c r="O34" s="140">
        <f t="shared" si="3"/>
        <v>7173</v>
      </c>
      <c r="P34" s="140">
        <f t="shared" si="3"/>
        <v>137228.57</v>
      </c>
      <c r="Q34" s="140">
        <f t="shared" si="4"/>
        <v>51.038054858205484</v>
      </c>
    </row>
    <row r="35" spans="1:17" ht="12.75" customHeight="1" x14ac:dyDescent="0.2">
      <c r="A35" s="139">
        <v>29</v>
      </c>
      <c r="B35" s="106" t="s">
        <v>34</v>
      </c>
      <c r="C35" s="292">
        <v>7</v>
      </c>
      <c r="D35" s="292">
        <v>21</v>
      </c>
      <c r="E35" s="241">
        <v>0</v>
      </c>
      <c r="F35" s="241">
        <v>0</v>
      </c>
      <c r="G35" s="241">
        <v>0</v>
      </c>
      <c r="H35" s="241">
        <v>0</v>
      </c>
      <c r="I35" s="241">
        <v>0</v>
      </c>
      <c r="J35" s="241">
        <v>0</v>
      </c>
      <c r="K35" s="241">
        <v>0</v>
      </c>
      <c r="L35" s="241">
        <v>0</v>
      </c>
      <c r="M35" s="241">
        <v>1</v>
      </c>
      <c r="N35" s="241">
        <v>9</v>
      </c>
      <c r="O35" s="140">
        <v>4</v>
      </c>
      <c r="P35" s="140">
        <v>9.01</v>
      </c>
      <c r="Q35" s="140">
        <f t="shared" si="4"/>
        <v>42.904761904761905</v>
      </c>
    </row>
    <row r="36" spans="1:17" ht="12.75" customHeight="1" x14ac:dyDescent="0.2">
      <c r="A36" s="139">
        <v>30</v>
      </c>
      <c r="B36" s="106" t="s">
        <v>35</v>
      </c>
      <c r="C36" s="292">
        <v>3240</v>
      </c>
      <c r="D36" s="292">
        <v>55025</v>
      </c>
      <c r="E36" s="241">
        <v>2</v>
      </c>
      <c r="F36" s="241">
        <v>27.36</v>
      </c>
      <c r="G36" s="241">
        <v>0</v>
      </c>
      <c r="H36" s="241">
        <v>0</v>
      </c>
      <c r="I36" s="241">
        <v>34</v>
      </c>
      <c r="J36" s="241">
        <v>1133.7</v>
      </c>
      <c r="K36" s="241">
        <v>69</v>
      </c>
      <c r="L36" s="241">
        <v>56.429999999999993</v>
      </c>
      <c r="M36" s="241">
        <v>1000</v>
      </c>
      <c r="N36" s="241">
        <v>26915.26</v>
      </c>
      <c r="O36" s="140">
        <f t="shared" si="3"/>
        <v>1105</v>
      </c>
      <c r="P36" s="140">
        <f t="shared" si="3"/>
        <v>28132.75</v>
      </c>
      <c r="Q36" s="140">
        <f t="shared" si="4"/>
        <v>51.127214902317128</v>
      </c>
    </row>
    <row r="37" spans="1:17" ht="12.75" customHeight="1" x14ac:dyDescent="0.2">
      <c r="A37" s="139">
        <v>31</v>
      </c>
      <c r="B37" s="106" t="s">
        <v>36</v>
      </c>
      <c r="C37" s="292">
        <v>1096</v>
      </c>
      <c r="D37" s="292">
        <v>6123</v>
      </c>
      <c r="E37" s="241">
        <v>0</v>
      </c>
      <c r="F37" s="241">
        <v>0</v>
      </c>
      <c r="G37" s="241">
        <v>0</v>
      </c>
      <c r="H37" s="241">
        <v>0</v>
      </c>
      <c r="I37" s="241">
        <v>1</v>
      </c>
      <c r="J37" s="241">
        <v>18.2</v>
      </c>
      <c r="K37" s="241">
        <v>297</v>
      </c>
      <c r="L37" s="241">
        <v>959.40999999999985</v>
      </c>
      <c r="M37" s="241">
        <v>249</v>
      </c>
      <c r="N37" s="241">
        <v>20767.75</v>
      </c>
      <c r="O37" s="140">
        <f t="shared" si="3"/>
        <v>547</v>
      </c>
      <c r="P37" s="140">
        <f t="shared" si="3"/>
        <v>21745.360000000001</v>
      </c>
      <c r="Q37" s="140">
        <f t="shared" si="4"/>
        <v>355.14225053078559</v>
      </c>
    </row>
    <row r="38" spans="1:17" ht="12.75" customHeight="1" x14ac:dyDescent="0.2">
      <c r="A38" s="139">
        <v>32</v>
      </c>
      <c r="B38" s="106" t="s">
        <v>38</v>
      </c>
      <c r="C38" s="292">
        <v>455</v>
      </c>
      <c r="D38" s="292">
        <v>3667</v>
      </c>
      <c r="E38" s="241">
        <v>0</v>
      </c>
      <c r="F38" s="241">
        <v>0</v>
      </c>
      <c r="G38" s="241">
        <v>0</v>
      </c>
      <c r="H38" s="241">
        <v>0</v>
      </c>
      <c r="I38" s="241">
        <v>0</v>
      </c>
      <c r="J38" s="241">
        <v>0</v>
      </c>
      <c r="K38" s="241">
        <v>0</v>
      </c>
      <c r="L38" s="241">
        <v>0</v>
      </c>
      <c r="M38" s="241">
        <v>0</v>
      </c>
      <c r="N38" s="241">
        <v>0</v>
      </c>
      <c r="O38" s="140">
        <f t="shared" si="3"/>
        <v>0</v>
      </c>
      <c r="P38" s="140">
        <f t="shared" si="3"/>
        <v>0</v>
      </c>
      <c r="Q38" s="140">
        <f t="shared" si="4"/>
        <v>0</v>
      </c>
    </row>
    <row r="39" spans="1:17" ht="12.75" customHeight="1" x14ac:dyDescent="0.2">
      <c r="A39" s="139">
        <v>33</v>
      </c>
      <c r="B39" s="106" t="s">
        <v>39</v>
      </c>
      <c r="C39" s="292">
        <v>71761</v>
      </c>
      <c r="D39" s="292">
        <v>179110</v>
      </c>
      <c r="E39" s="241">
        <v>0</v>
      </c>
      <c r="F39" s="241">
        <v>0</v>
      </c>
      <c r="G39" s="241">
        <v>17</v>
      </c>
      <c r="H39" s="241">
        <v>327.9</v>
      </c>
      <c r="I39" s="241">
        <v>659</v>
      </c>
      <c r="J39" s="241">
        <v>10638.98</v>
      </c>
      <c r="K39" s="241">
        <v>552</v>
      </c>
      <c r="L39" s="241">
        <v>1810.96</v>
      </c>
      <c r="M39" s="241">
        <v>48169</v>
      </c>
      <c r="N39" s="241">
        <v>86055.860000000015</v>
      </c>
      <c r="O39" s="140">
        <f t="shared" si="3"/>
        <v>49397</v>
      </c>
      <c r="P39" s="140">
        <f t="shared" si="3"/>
        <v>98833.700000000012</v>
      </c>
      <c r="Q39" s="140">
        <f t="shared" si="4"/>
        <v>55.180447769527113</v>
      </c>
    </row>
    <row r="40" spans="1:17" s="122" customFormat="1" ht="12.75" customHeight="1" x14ac:dyDescent="0.2">
      <c r="A40" s="138"/>
      <c r="B40" s="141" t="s">
        <v>103</v>
      </c>
      <c r="C40" s="288">
        <v>1471193</v>
      </c>
      <c r="D40" s="288">
        <v>5942657</v>
      </c>
      <c r="E40" s="242">
        <f t="shared" ref="E40:O40" si="5">SUM(E19:E39)</f>
        <v>5108</v>
      </c>
      <c r="F40" s="242">
        <f t="shared" si="5"/>
        <v>83752.019999999931</v>
      </c>
      <c r="G40" s="242">
        <f t="shared" si="5"/>
        <v>224</v>
      </c>
      <c r="H40" s="242">
        <f t="shared" si="5"/>
        <v>5214.07</v>
      </c>
      <c r="I40" s="242">
        <v>21898</v>
      </c>
      <c r="J40" s="242">
        <v>533417.56259769993</v>
      </c>
      <c r="K40" s="242">
        <f t="shared" si="5"/>
        <v>65685</v>
      </c>
      <c r="L40" s="242">
        <f t="shared" si="5"/>
        <v>199951.45</v>
      </c>
      <c r="M40" s="242">
        <f t="shared" si="5"/>
        <v>845971</v>
      </c>
      <c r="N40" s="242">
        <f t="shared" si="5"/>
        <v>2423594.4999999986</v>
      </c>
      <c r="O40" s="242">
        <f t="shared" si="5"/>
        <v>923809</v>
      </c>
      <c r="P40" s="141">
        <f t="shared" si="3"/>
        <v>3245929.6025976986</v>
      </c>
      <c r="Q40" s="141">
        <f t="shared" si="4"/>
        <v>54.620847250610268</v>
      </c>
    </row>
    <row r="41" spans="1:17" s="122" customFormat="1" ht="12.75" customHeight="1" x14ac:dyDescent="0.2">
      <c r="A41" s="138"/>
      <c r="B41" s="141" t="s">
        <v>41</v>
      </c>
      <c r="C41" s="289">
        <v>2568866</v>
      </c>
      <c r="D41" s="289">
        <v>14774016</v>
      </c>
      <c r="E41" s="141">
        <f t="shared" ref="E41:N41" si="6">E40+E18</f>
        <v>5225</v>
      </c>
      <c r="F41" s="141">
        <f t="shared" si="6"/>
        <v>201204.13999999993</v>
      </c>
      <c r="G41" s="141">
        <f t="shared" si="6"/>
        <v>4288</v>
      </c>
      <c r="H41" s="141">
        <f t="shared" si="6"/>
        <v>21316.699999999997</v>
      </c>
      <c r="I41" s="141">
        <f t="shared" si="6"/>
        <v>36804</v>
      </c>
      <c r="J41" s="141">
        <f t="shared" si="6"/>
        <v>773070.97259770008</v>
      </c>
      <c r="K41" s="141">
        <f t="shared" si="6"/>
        <v>124529</v>
      </c>
      <c r="L41" s="141">
        <f t="shared" si="6"/>
        <v>466871.66</v>
      </c>
      <c r="M41" s="141">
        <f t="shared" si="6"/>
        <v>1058821</v>
      </c>
      <c r="N41" s="141">
        <f t="shared" si="6"/>
        <v>7312403.9499999974</v>
      </c>
      <c r="O41" s="141">
        <f t="shared" si="3"/>
        <v>1229667</v>
      </c>
      <c r="P41" s="141">
        <f t="shared" si="3"/>
        <v>8774867.422597697</v>
      </c>
      <c r="Q41" s="141">
        <f t="shared" si="4"/>
        <v>59.393921210033184</v>
      </c>
    </row>
    <row r="42" spans="1:17" ht="12.75" customHeight="1" x14ac:dyDescent="0.2">
      <c r="A42" s="139">
        <v>34</v>
      </c>
      <c r="B42" s="140" t="s">
        <v>43</v>
      </c>
      <c r="C42" s="292">
        <v>67875</v>
      </c>
      <c r="D42" s="292">
        <v>261459</v>
      </c>
      <c r="E42" s="241">
        <v>0</v>
      </c>
      <c r="F42" s="241">
        <v>0</v>
      </c>
      <c r="G42" s="241">
        <v>5</v>
      </c>
      <c r="H42" s="241">
        <v>76.430000000000007</v>
      </c>
      <c r="I42" s="241">
        <v>69</v>
      </c>
      <c r="J42" s="241">
        <v>1527.5099999999998</v>
      </c>
      <c r="K42" s="241">
        <v>835</v>
      </c>
      <c r="L42" s="241">
        <v>76.430000000000007</v>
      </c>
      <c r="M42" s="241">
        <v>20231</v>
      </c>
      <c r="N42" s="241">
        <v>66380.14</v>
      </c>
      <c r="O42" s="140">
        <f t="shared" ref="O42:P48" si="7">E42+G42+I42+K42+M42</f>
        <v>21140</v>
      </c>
      <c r="P42" s="140">
        <f t="shared" si="7"/>
        <v>68060.509999999995</v>
      </c>
      <c r="Q42" s="140">
        <f t="shared" si="4"/>
        <v>26.031045020442971</v>
      </c>
    </row>
    <row r="43" spans="1:17" s="122" customFormat="1" ht="11.45" customHeight="1" x14ac:dyDescent="0.2">
      <c r="A43" s="138"/>
      <c r="B43" s="141" t="s">
        <v>44</v>
      </c>
      <c r="C43" s="288">
        <v>67875</v>
      </c>
      <c r="D43" s="288">
        <v>261459</v>
      </c>
      <c r="E43" s="242">
        <f t="shared" ref="E43:P43" si="8">SUM(E42:E42)</f>
        <v>0</v>
      </c>
      <c r="F43" s="242">
        <f t="shared" si="8"/>
        <v>0</v>
      </c>
      <c r="G43" s="242">
        <f t="shared" si="8"/>
        <v>5</v>
      </c>
      <c r="H43" s="242">
        <f t="shared" si="8"/>
        <v>76.430000000000007</v>
      </c>
      <c r="I43" s="242">
        <f t="shared" si="8"/>
        <v>69</v>
      </c>
      <c r="J43" s="242">
        <f t="shared" si="8"/>
        <v>1527.5099999999998</v>
      </c>
      <c r="K43" s="242">
        <f t="shared" si="8"/>
        <v>835</v>
      </c>
      <c r="L43" s="242">
        <f t="shared" si="8"/>
        <v>76.430000000000007</v>
      </c>
      <c r="M43" s="242">
        <f t="shared" si="8"/>
        <v>20231</v>
      </c>
      <c r="N43" s="242">
        <f t="shared" si="8"/>
        <v>66380.14</v>
      </c>
      <c r="O43" s="242">
        <f t="shared" si="8"/>
        <v>21140</v>
      </c>
      <c r="P43" s="242">
        <f t="shared" si="8"/>
        <v>68060.509999999995</v>
      </c>
      <c r="Q43" s="141">
        <f t="shared" si="4"/>
        <v>26.031045020442971</v>
      </c>
    </row>
    <row r="44" spans="1:17" ht="12.75" customHeight="1" x14ac:dyDescent="0.2">
      <c r="A44" s="139">
        <v>35</v>
      </c>
      <c r="B44" s="140" t="s">
        <v>45</v>
      </c>
      <c r="C44" s="292">
        <v>31532</v>
      </c>
      <c r="D44" s="292">
        <v>150570</v>
      </c>
      <c r="E44" s="241">
        <v>0</v>
      </c>
      <c r="F44" s="241">
        <v>0</v>
      </c>
      <c r="G44" s="241">
        <v>0</v>
      </c>
      <c r="H44" s="241">
        <v>0</v>
      </c>
      <c r="I44" s="241">
        <v>0</v>
      </c>
      <c r="J44" s="241">
        <v>0</v>
      </c>
      <c r="K44" s="241">
        <v>3381</v>
      </c>
      <c r="L44" s="241">
        <v>6070.8300000000017</v>
      </c>
      <c r="M44" s="241">
        <v>7383</v>
      </c>
      <c r="N44" s="241">
        <v>63062.070000000007</v>
      </c>
      <c r="O44" s="140">
        <f t="shared" si="7"/>
        <v>10764</v>
      </c>
      <c r="P44" s="140">
        <f t="shared" si="7"/>
        <v>69132.900000000009</v>
      </c>
      <c r="Q44" s="140">
        <f t="shared" si="4"/>
        <v>45.914126319984064</v>
      </c>
    </row>
    <row r="45" spans="1:17" s="122" customFormat="1" ht="12.75" customHeight="1" x14ac:dyDescent="0.2">
      <c r="A45" s="138"/>
      <c r="B45" s="141" t="s">
        <v>46</v>
      </c>
      <c r="C45" s="288">
        <v>31532</v>
      </c>
      <c r="D45" s="288">
        <v>150570</v>
      </c>
      <c r="E45" s="288">
        <f t="shared" ref="E45:P45" si="9">E44</f>
        <v>0</v>
      </c>
      <c r="F45" s="288">
        <f t="shared" si="9"/>
        <v>0</v>
      </c>
      <c r="G45" s="288">
        <f t="shared" si="9"/>
        <v>0</v>
      </c>
      <c r="H45" s="288">
        <f t="shared" si="9"/>
        <v>0</v>
      </c>
      <c r="I45" s="288">
        <f t="shared" si="9"/>
        <v>0</v>
      </c>
      <c r="J45" s="288">
        <f t="shared" si="9"/>
        <v>0</v>
      </c>
      <c r="K45" s="288">
        <f t="shared" si="9"/>
        <v>3381</v>
      </c>
      <c r="L45" s="288">
        <f t="shared" si="9"/>
        <v>6070.8300000000017</v>
      </c>
      <c r="M45" s="288">
        <f t="shared" si="9"/>
        <v>7383</v>
      </c>
      <c r="N45" s="288">
        <f t="shared" si="9"/>
        <v>63062.070000000007</v>
      </c>
      <c r="O45" s="288">
        <f t="shared" si="9"/>
        <v>10764</v>
      </c>
      <c r="P45" s="288">
        <f t="shared" si="9"/>
        <v>69132.900000000009</v>
      </c>
      <c r="Q45" s="141">
        <f t="shared" si="4"/>
        <v>45.914126319984064</v>
      </c>
    </row>
    <row r="46" spans="1:17" ht="12.75" customHeight="1" x14ac:dyDescent="0.2">
      <c r="A46" s="139">
        <v>36</v>
      </c>
      <c r="B46" s="140" t="s">
        <v>47</v>
      </c>
      <c r="C46" s="292">
        <v>58777</v>
      </c>
      <c r="D46" s="292">
        <v>203619</v>
      </c>
      <c r="E46" s="241">
        <v>0</v>
      </c>
      <c r="F46" s="241">
        <v>0</v>
      </c>
      <c r="G46" s="241">
        <v>0</v>
      </c>
      <c r="H46" s="241">
        <v>0</v>
      </c>
      <c r="I46" s="241">
        <v>384</v>
      </c>
      <c r="J46" s="241">
        <v>5956.880000000001</v>
      </c>
      <c r="K46" s="241">
        <v>0</v>
      </c>
      <c r="L46" s="241">
        <v>0</v>
      </c>
      <c r="M46" s="241">
        <v>17618</v>
      </c>
      <c r="N46" s="241">
        <v>83836.000000000029</v>
      </c>
      <c r="O46" s="140">
        <f t="shared" si="7"/>
        <v>18002</v>
      </c>
      <c r="P46" s="140">
        <f t="shared" si="7"/>
        <v>89792.880000000034</v>
      </c>
      <c r="Q46" s="140">
        <f t="shared" si="4"/>
        <v>44.098478039868596</v>
      </c>
    </row>
    <row r="47" spans="1:17" ht="12.75" customHeight="1" x14ac:dyDescent="0.2">
      <c r="A47" s="139">
        <v>37</v>
      </c>
      <c r="B47" s="140" t="s">
        <v>48</v>
      </c>
      <c r="C47" s="292">
        <v>4051</v>
      </c>
      <c r="D47" s="292">
        <v>18364</v>
      </c>
      <c r="E47" s="241">
        <v>0</v>
      </c>
      <c r="F47" s="241">
        <v>0</v>
      </c>
      <c r="G47" s="241">
        <v>0</v>
      </c>
      <c r="H47" s="241">
        <v>0</v>
      </c>
      <c r="I47" s="241">
        <v>2</v>
      </c>
      <c r="J47" s="241">
        <v>18.3</v>
      </c>
      <c r="K47" s="241">
        <v>0</v>
      </c>
      <c r="L47" s="241">
        <v>0</v>
      </c>
      <c r="M47" s="241">
        <v>925</v>
      </c>
      <c r="N47" s="241">
        <v>5052.3900000000003</v>
      </c>
      <c r="O47" s="140">
        <f t="shared" si="7"/>
        <v>927</v>
      </c>
      <c r="P47" s="140">
        <f t="shared" si="7"/>
        <v>5070.6900000000005</v>
      </c>
      <c r="Q47" s="140">
        <f t="shared" si="4"/>
        <v>27.612121542147683</v>
      </c>
    </row>
    <row r="48" spans="1:17" ht="12.75" customHeight="1" x14ac:dyDescent="0.2">
      <c r="A48" s="139">
        <v>38</v>
      </c>
      <c r="B48" s="140" t="s">
        <v>49</v>
      </c>
      <c r="C48" s="292">
        <v>14234</v>
      </c>
      <c r="D48" s="292">
        <v>19453</v>
      </c>
      <c r="E48" s="241">
        <v>0</v>
      </c>
      <c r="F48" s="241">
        <v>0</v>
      </c>
      <c r="G48" s="241">
        <v>0</v>
      </c>
      <c r="H48" s="241">
        <v>0</v>
      </c>
      <c r="I48" s="241">
        <v>0</v>
      </c>
      <c r="J48" s="241">
        <v>0</v>
      </c>
      <c r="K48" s="241">
        <v>0</v>
      </c>
      <c r="L48" s="241">
        <v>0</v>
      </c>
      <c r="M48" s="241">
        <v>3260</v>
      </c>
      <c r="N48" s="241">
        <v>7195.3399999999983</v>
      </c>
      <c r="O48" s="140">
        <f t="shared" si="7"/>
        <v>3260</v>
      </c>
      <c r="P48" s="140">
        <f t="shared" si="7"/>
        <v>7195.3399999999983</v>
      </c>
      <c r="Q48" s="140">
        <f t="shared" si="4"/>
        <v>36.988330848712273</v>
      </c>
    </row>
    <row r="49" spans="1:17" ht="12.75" customHeight="1" x14ac:dyDescent="0.2">
      <c r="A49" s="139">
        <v>39</v>
      </c>
      <c r="B49" s="140" t="s">
        <v>51</v>
      </c>
      <c r="C49" s="292">
        <v>24355</v>
      </c>
      <c r="D49" s="292">
        <v>20801</v>
      </c>
      <c r="E49" s="241">
        <v>0</v>
      </c>
      <c r="F49" s="241">
        <v>0</v>
      </c>
      <c r="G49" s="241">
        <v>0</v>
      </c>
      <c r="H49" s="241">
        <v>0</v>
      </c>
      <c r="I49" s="241">
        <v>84</v>
      </c>
      <c r="J49" s="241">
        <v>422.71999999999997</v>
      </c>
      <c r="K49" s="241">
        <v>0</v>
      </c>
      <c r="L49" s="241">
        <v>0</v>
      </c>
      <c r="M49" s="241">
        <v>11892</v>
      </c>
      <c r="N49" s="241">
        <v>9263.119999999999</v>
      </c>
      <c r="O49" s="140">
        <f t="shared" ref="O49:P53" si="10">E49+G49+I49+K49+M49</f>
        <v>11976</v>
      </c>
      <c r="P49" s="140">
        <f t="shared" si="10"/>
        <v>9685.8399999999983</v>
      </c>
      <c r="Q49" s="140">
        <f t="shared" si="4"/>
        <v>46.564299793279162</v>
      </c>
    </row>
    <row r="50" spans="1:17" ht="12.75" customHeight="1" x14ac:dyDescent="0.2">
      <c r="A50" s="139">
        <v>40</v>
      </c>
      <c r="B50" s="140" t="s">
        <v>1007</v>
      </c>
      <c r="C50" s="292">
        <v>1276</v>
      </c>
      <c r="D50" s="292">
        <v>6043</v>
      </c>
      <c r="E50" s="241">
        <v>0</v>
      </c>
      <c r="F50" s="241">
        <v>0</v>
      </c>
      <c r="G50" s="241">
        <v>0</v>
      </c>
      <c r="H50" s="241">
        <v>0</v>
      </c>
      <c r="I50" s="241">
        <v>9</v>
      </c>
      <c r="J50" s="241">
        <v>134.88999999999999</v>
      </c>
      <c r="K50" s="241">
        <v>15</v>
      </c>
      <c r="L50" s="241">
        <v>97.44</v>
      </c>
      <c r="M50" s="241">
        <v>204</v>
      </c>
      <c r="N50" s="241">
        <v>969.56</v>
      </c>
      <c r="O50" s="140">
        <f t="shared" si="10"/>
        <v>228</v>
      </c>
      <c r="P50" s="140">
        <f t="shared" si="10"/>
        <v>1201.8899999999999</v>
      </c>
      <c r="Q50" s="140">
        <v>0</v>
      </c>
    </row>
    <row r="51" spans="1:17" ht="12.75" customHeight="1" x14ac:dyDescent="0.2">
      <c r="A51" s="139">
        <v>41</v>
      </c>
      <c r="B51" s="140" t="s">
        <v>52</v>
      </c>
      <c r="C51" s="292">
        <v>12407</v>
      </c>
      <c r="D51" s="292">
        <v>12798</v>
      </c>
      <c r="E51" s="241">
        <v>0</v>
      </c>
      <c r="F51" s="241">
        <v>0</v>
      </c>
      <c r="G51" s="241">
        <v>0</v>
      </c>
      <c r="H51" s="241">
        <v>0</v>
      </c>
      <c r="I51" s="241">
        <v>9</v>
      </c>
      <c r="J51" s="241">
        <v>94.56</v>
      </c>
      <c r="K51" s="241">
        <v>866</v>
      </c>
      <c r="L51" s="241">
        <v>966.40000000000009</v>
      </c>
      <c r="M51" s="241">
        <v>5801</v>
      </c>
      <c r="N51" s="241">
        <v>4573.7300000000023</v>
      </c>
      <c r="O51" s="140">
        <f t="shared" si="10"/>
        <v>6676</v>
      </c>
      <c r="P51" s="140">
        <f t="shared" si="10"/>
        <v>5634.6900000000023</v>
      </c>
      <c r="Q51" s="140">
        <f t="shared" si="4"/>
        <v>44.027894983591203</v>
      </c>
    </row>
    <row r="52" spans="1:17" ht="12.75" customHeight="1" x14ac:dyDescent="0.2">
      <c r="A52" s="139">
        <v>42</v>
      </c>
      <c r="B52" s="140" t="s">
        <v>53</v>
      </c>
      <c r="C52" s="292">
        <v>3148</v>
      </c>
      <c r="D52" s="292">
        <v>14872</v>
      </c>
      <c r="E52" s="241">
        <v>0</v>
      </c>
      <c r="F52" s="241">
        <v>0</v>
      </c>
      <c r="G52" s="241">
        <v>0</v>
      </c>
      <c r="H52" s="241">
        <v>0</v>
      </c>
      <c r="I52" s="241">
        <v>311</v>
      </c>
      <c r="J52" s="241">
        <v>3029.400000000001</v>
      </c>
      <c r="K52" s="241">
        <v>0</v>
      </c>
      <c r="L52" s="241">
        <v>0</v>
      </c>
      <c r="M52" s="241">
        <v>519</v>
      </c>
      <c r="N52" s="241">
        <v>1222.92</v>
      </c>
      <c r="O52" s="140">
        <f t="shared" si="10"/>
        <v>830</v>
      </c>
      <c r="P52" s="140">
        <f t="shared" si="10"/>
        <v>4252.3200000000015</v>
      </c>
      <c r="Q52" s="140">
        <v>0</v>
      </c>
    </row>
    <row r="53" spans="1:17" ht="12.75" customHeight="1" x14ac:dyDescent="0.2">
      <c r="A53" s="139">
        <v>43</v>
      </c>
      <c r="B53" s="140" t="s">
        <v>54</v>
      </c>
      <c r="C53" s="292">
        <v>8396</v>
      </c>
      <c r="D53" s="292">
        <v>12089</v>
      </c>
      <c r="E53" s="241">
        <v>0</v>
      </c>
      <c r="F53" s="241">
        <v>0</v>
      </c>
      <c r="G53" s="241">
        <v>0</v>
      </c>
      <c r="H53" s="241">
        <v>0</v>
      </c>
      <c r="I53" s="241">
        <v>0</v>
      </c>
      <c r="J53" s="241">
        <v>0</v>
      </c>
      <c r="K53" s="241">
        <v>0</v>
      </c>
      <c r="L53" s="241">
        <v>0</v>
      </c>
      <c r="M53" s="241">
        <v>3309</v>
      </c>
      <c r="N53" s="241">
        <v>2825.9900000000002</v>
      </c>
      <c r="O53" s="140">
        <f t="shared" si="10"/>
        <v>3309</v>
      </c>
      <c r="P53" s="140">
        <f t="shared" si="10"/>
        <v>2825.9900000000002</v>
      </c>
      <c r="Q53" s="140">
        <f t="shared" si="4"/>
        <v>23.376540656795434</v>
      </c>
    </row>
    <row r="54" spans="1:17" s="122" customFormat="1" ht="12.75" customHeight="1" x14ac:dyDescent="0.2">
      <c r="A54" s="138"/>
      <c r="B54" s="141" t="s">
        <v>55</v>
      </c>
      <c r="C54" s="288">
        <v>126644</v>
      </c>
      <c r="D54" s="288">
        <v>308039</v>
      </c>
      <c r="E54" s="288">
        <f t="shared" ref="E54:P54" si="11">SUM(E46:E53)</f>
        <v>0</v>
      </c>
      <c r="F54" s="288">
        <f t="shared" si="11"/>
        <v>0</v>
      </c>
      <c r="G54" s="288">
        <f t="shared" si="11"/>
        <v>0</v>
      </c>
      <c r="H54" s="288">
        <f t="shared" si="11"/>
        <v>0</v>
      </c>
      <c r="I54" s="288">
        <f t="shared" si="11"/>
        <v>799</v>
      </c>
      <c r="J54" s="288">
        <f t="shared" si="11"/>
        <v>9656.7500000000036</v>
      </c>
      <c r="K54" s="288">
        <f t="shared" si="11"/>
        <v>881</v>
      </c>
      <c r="L54" s="288">
        <f t="shared" si="11"/>
        <v>1063.8400000000001</v>
      </c>
      <c r="M54" s="288">
        <f t="shared" si="11"/>
        <v>43528</v>
      </c>
      <c r="N54" s="288">
        <f t="shared" si="11"/>
        <v>114939.05000000002</v>
      </c>
      <c r="O54" s="288">
        <f t="shared" si="11"/>
        <v>45208</v>
      </c>
      <c r="P54" s="288">
        <f t="shared" si="11"/>
        <v>125659.64000000004</v>
      </c>
      <c r="Q54" s="141">
        <f t="shared" si="4"/>
        <v>40.793419015124719</v>
      </c>
    </row>
    <row r="55" spans="1:17" s="122" customFormat="1" ht="12.75" customHeight="1" x14ac:dyDescent="0.2">
      <c r="A55" s="141"/>
      <c r="B55" s="141" t="s">
        <v>5</v>
      </c>
      <c r="C55" s="289">
        <v>2794917</v>
      </c>
      <c r="D55" s="289">
        <v>15494084</v>
      </c>
      <c r="E55" s="289">
        <f t="shared" ref="E55:P55" si="12">E54+E45+E43+E41</f>
        <v>5225</v>
      </c>
      <c r="F55" s="289">
        <f t="shared" si="12"/>
        <v>201204.13999999993</v>
      </c>
      <c r="G55" s="289">
        <f t="shared" si="12"/>
        <v>4293</v>
      </c>
      <c r="H55" s="289">
        <f t="shared" si="12"/>
        <v>21393.129999999997</v>
      </c>
      <c r="I55" s="289">
        <f t="shared" si="12"/>
        <v>37672</v>
      </c>
      <c r="J55" s="289">
        <f t="shared" si="12"/>
        <v>784255.23259770009</v>
      </c>
      <c r="K55" s="289">
        <f t="shared" si="12"/>
        <v>129626</v>
      </c>
      <c r="L55" s="289">
        <f t="shared" si="12"/>
        <v>474082.75999999995</v>
      </c>
      <c r="M55" s="289">
        <f t="shared" si="12"/>
        <v>1129963</v>
      </c>
      <c r="N55" s="289">
        <f t="shared" si="12"/>
        <v>7556785.2099999972</v>
      </c>
      <c r="O55" s="289">
        <f t="shared" si="12"/>
        <v>1306779</v>
      </c>
      <c r="P55" s="289">
        <f t="shared" si="12"/>
        <v>9037720.4725976977</v>
      </c>
      <c r="Q55" s="141">
        <f t="shared" si="4"/>
        <v>58.330137313039593</v>
      </c>
    </row>
    <row r="56" spans="1:17" ht="13.5" customHeight="1" x14ac:dyDescent="0.2">
      <c r="A56" s="84"/>
      <c r="B56" s="84"/>
      <c r="C56" s="118"/>
      <c r="D56" s="118"/>
      <c r="E56" s="118"/>
      <c r="F56" s="118"/>
      <c r="G56" s="118"/>
      <c r="H56" s="119" t="s">
        <v>1036</v>
      </c>
      <c r="I56" s="118"/>
      <c r="J56" s="118"/>
      <c r="K56" s="118"/>
      <c r="L56" s="118"/>
      <c r="M56" s="118"/>
      <c r="N56" s="118"/>
      <c r="O56" s="118">
        <f>O55-O44</f>
        <v>1296015</v>
      </c>
      <c r="P56" s="118">
        <f>P55-P44</f>
        <v>8968587.5725976974</v>
      </c>
      <c r="Q56" s="118"/>
    </row>
    <row r="57" spans="1:17" ht="13.5" customHeight="1" x14ac:dyDescent="0.2">
      <c r="A57" s="84"/>
      <c r="B57" s="84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9"/>
      <c r="P57" s="119"/>
      <c r="Q57" s="118"/>
    </row>
    <row r="58" spans="1:17" ht="13.5" customHeight="1" x14ac:dyDescent="0.2">
      <c r="A58" s="84"/>
      <c r="B58" s="84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9"/>
      <c r="P58" s="119"/>
      <c r="Q58" s="118"/>
    </row>
    <row r="59" spans="1:17" ht="13.5" customHeight="1" x14ac:dyDescent="0.2">
      <c r="A59" s="84"/>
      <c r="B59" s="84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9"/>
      <c r="P59" s="119"/>
      <c r="Q59" s="118"/>
    </row>
    <row r="60" spans="1:17" ht="13.5" customHeight="1" x14ac:dyDescent="0.2">
      <c r="A60" s="84"/>
      <c r="B60" s="84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</row>
    <row r="61" spans="1:17" ht="13.5" customHeight="1" x14ac:dyDescent="0.2">
      <c r="A61" s="84"/>
      <c r="B61" s="84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9"/>
      <c r="P61" s="119"/>
      <c r="Q61" s="118"/>
    </row>
    <row r="62" spans="1:17" ht="13.5" customHeight="1" x14ac:dyDescent="0.2">
      <c r="A62" s="84"/>
      <c r="B62" s="84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9"/>
      <c r="P62" s="119"/>
      <c r="Q62" s="118"/>
    </row>
    <row r="63" spans="1:17" ht="13.5" customHeight="1" x14ac:dyDescent="0.2">
      <c r="A63" s="84"/>
      <c r="B63" s="84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9"/>
      <c r="P63" s="119"/>
      <c r="Q63" s="118"/>
    </row>
    <row r="64" spans="1:17" ht="13.5" customHeight="1" x14ac:dyDescent="0.2">
      <c r="A64" s="84"/>
      <c r="B64" s="84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9"/>
      <c r="P64" s="119"/>
      <c r="Q64" s="118"/>
    </row>
    <row r="65" spans="1:17" ht="13.5" customHeight="1" x14ac:dyDescent="0.2">
      <c r="A65" s="84"/>
      <c r="B65" s="84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9"/>
      <c r="P65" s="119"/>
      <c r="Q65" s="118"/>
    </row>
    <row r="66" spans="1:17" ht="13.5" customHeight="1" x14ac:dyDescent="0.2">
      <c r="A66" s="84"/>
      <c r="B66" s="84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9"/>
      <c r="P66" s="119"/>
      <c r="Q66" s="118"/>
    </row>
    <row r="67" spans="1:17" ht="13.5" customHeight="1" x14ac:dyDescent="0.2">
      <c r="A67" s="84"/>
      <c r="B67" s="84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9"/>
      <c r="P67" s="119"/>
      <c r="Q67" s="118"/>
    </row>
    <row r="68" spans="1:17" ht="13.5" customHeight="1" x14ac:dyDescent="0.2">
      <c r="A68" s="84"/>
      <c r="B68" s="84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9"/>
      <c r="P68" s="119"/>
      <c r="Q68" s="118"/>
    </row>
    <row r="69" spans="1:17" ht="13.5" customHeight="1" x14ac:dyDescent="0.2">
      <c r="A69" s="84"/>
      <c r="B69" s="84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9"/>
      <c r="P69" s="119"/>
      <c r="Q69" s="118"/>
    </row>
    <row r="70" spans="1:17" ht="13.5" customHeight="1" x14ac:dyDescent="0.2">
      <c r="A70" s="84"/>
      <c r="B70" s="84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9"/>
      <c r="P70" s="119"/>
      <c r="Q70" s="118"/>
    </row>
    <row r="71" spans="1:17" ht="13.5" customHeight="1" x14ac:dyDescent="0.2">
      <c r="A71" s="84"/>
      <c r="B71" s="84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9"/>
      <c r="P71" s="119"/>
      <c r="Q71" s="118"/>
    </row>
    <row r="72" spans="1:17" ht="13.5" customHeight="1" x14ac:dyDescent="0.2">
      <c r="A72" s="84"/>
      <c r="B72" s="84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9"/>
      <c r="P72" s="119"/>
      <c r="Q72" s="118"/>
    </row>
    <row r="73" spans="1:17" ht="13.5" customHeight="1" x14ac:dyDescent="0.2">
      <c r="A73" s="84"/>
      <c r="B73" s="84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9"/>
      <c r="P73" s="119"/>
      <c r="Q73" s="118"/>
    </row>
    <row r="74" spans="1:17" ht="13.5" customHeight="1" x14ac:dyDescent="0.2">
      <c r="A74" s="84"/>
      <c r="B74" s="84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9"/>
      <c r="P74" s="119"/>
      <c r="Q74" s="118"/>
    </row>
    <row r="75" spans="1:17" ht="13.5" customHeight="1" x14ac:dyDescent="0.2">
      <c r="A75" s="84"/>
      <c r="B75" s="84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9"/>
      <c r="P75" s="119"/>
      <c r="Q75" s="118"/>
    </row>
    <row r="76" spans="1:17" ht="13.5" customHeight="1" x14ac:dyDescent="0.2">
      <c r="A76" s="84"/>
      <c r="B76" s="84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9"/>
      <c r="P76" s="119"/>
      <c r="Q76" s="118"/>
    </row>
    <row r="77" spans="1:17" ht="13.5" customHeight="1" x14ac:dyDescent="0.2">
      <c r="A77" s="84"/>
      <c r="B77" s="84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9"/>
      <c r="P77" s="119"/>
      <c r="Q77" s="118"/>
    </row>
    <row r="78" spans="1:17" ht="13.5" customHeight="1" x14ac:dyDescent="0.2">
      <c r="A78" s="84"/>
      <c r="B78" s="84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9"/>
      <c r="P78" s="119"/>
      <c r="Q78" s="118"/>
    </row>
    <row r="79" spans="1:17" ht="13.5" customHeight="1" x14ac:dyDescent="0.2">
      <c r="A79" s="84"/>
      <c r="B79" s="84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9"/>
      <c r="P79" s="119"/>
      <c r="Q79" s="118"/>
    </row>
    <row r="80" spans="1:17" ht="13.5" customHeight="1" x14ac:dyDescent="0.2">
      <c r="A80" s="84"/>
      <c r="B80" s="84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9"/>
      <c r="P80" s="119"/>
      <c r="Q80" s="118"/>
    </row>
    <row r="81" spans="1:17" ht="13.5" customHeight="1" x14ac:dyDescent="0.2">
      <c r="A81" s="84"/>
      <c r="B81" s="84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9"/>
      <c r="P81" s="119"/>
      <c r="Q81" s="118"/>
    </row>
    <row r="82" spans="1:17" ht="13.5" customHeight="1" x14ac:dyDescent="0.2">
      <c r="A82" s="84"/>
      <c r="B82" s="84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9"/>
      <c r="P82" s="119"/>
      <c r="Q82" s="118"/>
    </row>
    <row r="83" spans="1:17" ht="13.5" customHeight="1" x14ac:dyDescent="0.2">
      <c r="A83" s="84"/>
      <c r="B83" s="84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9"/>
      <c r="P83" s="119"/>
      <c r="Q83" s="118"/>
    </row>
    <row r="84" spans="1:17" ht="13.5" customHeight="1" x14ac:dyDescent="0.2">
      <c r="A84" s="84"/>
      <c r="B84" s="84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9"/>
      <c r="P84" s="119"/>
      <c r="Q84" s="118"/>
    </row>
    <row r="85" spans="1:17" ht="13.5" customHeight="1" x14ac:dyDescent="0.2">
      <c r="A85" s="84"/>
      <c r="B85" s="84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9"/>
      <c r="P85" s="119"/>
      <c r="Q85" s="118"/>
    </row>
    <row r="86" spans="1:17" ht="13.5" customHeight="1" x14ac:dyDescent="0.2">
      <c r="A86" s="84"/>
      <c r="B86" s="84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9"/>
      <c r="P86" s="119"/>
      <c r="Q86" s="118"/>
    </row>
    <row r="87" spans="1:17" ht="13.5" customHeight="1" x14ac:dyDescent="0.2">
      <c r="A87" s="84"/>
      <c r="B87" s="84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9"/>
      <c r="P87" s="119"/>
      <c r="Q87" s="118"/>
    </row>
    <row r="88" spans="1:17" ht="13.5" customHeight="1" x14ac:dyDescent="0.2">
      <c r="A88" s="84"/>
      <c r="B88" s="84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9"/>
      <c r="P88" s="119"/>
      <c r="Q88" s="118"/>
    </row>
    <row r="89" spans="1:17" ht="13.5" customHeight="1" x14ac:dyDescent="0.2">
      <c r="A89" s="84"/>
      <c r="B89" s="84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9"/>
      <c r="P89" s="119"/>
      <c r="Q89" s="118"/>
    </row>
    <row r="90" spans="1:17" ht="13.5" customHeight="1" x14ac:dyDescent="0.2">
      <c r="A90" s="84"/>
      <c r="B90" s="84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9"/>
      <c r="P90" s="119"/>
      <c r="Q90" s="118"/>
    </row>
    <row r="91" spans="1:17" ht="13.5" customHeight="1" x14ac:dyDescent="0.2">
      <c r="A91" s="84"/>
      <c r="B91" s="84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9"/>
      <c r="P91" s="119"/>
      <c r="Q91" s="118"/>
    </row>
    <row r="92" spans="1:17" ht="13.5" customHeight="1" x14ac:dyDescent="0.2">
      <c r="A92" s="84"/>
      <c r="B92" s="84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9"/>
      <c r="P92" s="119"/>
      <c r="Q92" s="118"/>
    </row>
    <row r="93" spans="1:17" ht="13.5" customHeight="1" x14ac:dyDescent="0.2">
      <c r="A93" s="84"/>
      <c r="B93" s="84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9"/>
      <c r="P93" s="119"/>
      <c r="Q93" s="118"/>
    </row>
    <row r="94" spans="1:17" ht="13.5" customHeight="1" x14ac:dyDescent="0.2">
      <c r="A94" s="84"/>
      <c r="B94" s="84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9"/>
      <c r="P94" s="119"/>
      <c r="Q94" s="118"/>
    </row>
    <row r="95" spans="1:17" ht="13.5" customHeight="1" x14ac:dyDescent="0.2">
      <c r="A95" s="84"/>
      <c r="B95" s="84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9"/>
      <c r="P95" s="119"/>
      <c r="Q95" s="118"/>
    </row>
    <row r="96" spans="1:17" ht="13.5" customHeight="1" x14ac:dyDescent="0.2">
      <c r="A96" s="84"/>
      <c r="B96" s="84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9"/>
      <c r="P96" s="119"/>
      <c r="Q96" s="118"/>
    </row>
    <row r="97" spans="1:17" ht="13.5" customHeight="1" x14ac:dyDescent="0.2">
      <c r="A97" s="84"/>
      <c r="B97" s="84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9"/>
      <c r="P97" s="119"/>
      <c r="Q97" s="118"/>
    </row>
    <row r="98" spans="1:17" ht="13.5" customHeight="1" x14ac:dyDescent="0.2">
      <c r="A98" s="84"/>
      <c r="B98" s="84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9"/>
      <c r="P98" s="119"/>
      <c r="Q98" s="118"/>
    </row>
  </sheetData>
  <mergeCells count="13">
    <mergeCell ref="A1:Q1"/>
    <mergeCell ref="A3:A5"/>
    <mergeCell ref="B3:B5"/>
    <mergeCell ref="C3:D3"/>
    <mergeCell ref="E3:F4"/>
    <mergeCell ref="C4:C5"/>
    <mergeCell ref="D4:D5"/>
    <mergeCell ref="Q3:Q5"/>
    <mergeCell ref="O3:P4"/>
    <mergeCell ref="G3:H4"/>
    <mergeCell ref="I3:J4"/>
    <mergeCell ref="K3:L4"/>
    <mergeCell ref="M3:N4"/>
  </mergeCells>
  <pageMargins left="1.45" right="0.7" top="0.25" bottom="0" header="0" footer="0"/>
  <pageSetup paperSize="9" scale="7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A8BFDF"/>
  </sheetPr>
  <dimension ref="A1:H92"/>
  <sheetViews>
    <sheetView zoomScaleNormal="100" workbookViewId="0">
      <pane xSplit="2" ySplit="5" topLeftCell="C53" activePane="bottomRight" state="frozen"/>
      <selection pane="topRight" activeCell="C1" sqref="C1"/>
      <selection pane="bottomLeft" activeCell="A6" sqref="A6"/>
      <selection pane="bottomRight" activeCell="I66" sqref="I66"/>
    </sheetView>
  </sheetViews>
  <sheetFormatPr defaultColWidth="14.28515625" defaultRowHeight="15" customHeight="1" x14ac:dyDescent="0.2"/>
  <cols>
    <col min="1" max="1" width="6.140625" style="99" customWidth="1"/>
    <col min="2" max="2" width="29.140625" style="99" customWidth="1"/>
    <col min="3" max="3" width="10.140625" style="99" customWidth="1"/>
    <col min="4" max="4" width="11.85546875" style="99" customWidth="1"/>
    <col min="5" max="5" width="11.42578125" style="99" customWidth="1"/>
    <col min="6" max="6" width="12.42578125" style="99" customWidth="1"/>
    <col min="7" max="7" width="9.85546875" style="99" customWidth="1"/>
    <col min="8" max="8" width="9" style="99" customWidth="1"/>
    <col min="9" max="16384" width="14.28515625" style="99"/>
  </cols>
  <sheetData>
    <row r="1" spans="1:8" ht="18.75" customHeight="1" x14ac:dyDescent="0.2">
      <c r="A1" s="549" t="s">
        <v>1061</v>
      </c>
      <c r="B1" s="518"/>
      <c r="C1" s="518"/>
      <c r="D1" s="518"/>
      <c r="E1" s="518"/>
      <c r="F1" s="518"/>
      <c r="G1" s="518"/>
      <c r="H1" s="143"/>
    </row>
    <row r="2" spans="1:8" ht="13.5" customHeight="1" x14ac:dyDescent="0.2">
      <c r="A2" s="550" t="s">
        <v>146</v>
      </c>
      <c r="B2" s="518"/>
      <c r="C2" s="518"/>
      <c r="D2" s="518"/>
      <c r="E2" s="518"/>
      <c r="F2" s="518"/>
      <c r="G2" s="144"/>
      <c r="H2" s="143"/>
    </row>
    <row r="3" spans="1:8" ht="25.5" customHeight="1" x14ac:dyDescent="0.2">
      <c r="A3" s="100"/>
      <c r="B3" s="145" t="s">
        <v>60</v>
      </c>
      <c r="C3" s="548"/>
      <c r="D3" s="518"/>
      <c r="E3" s="547" t="s">
        <v>147</v>
      </c>
      <c r="F3" s="518"/>
      <c r="G3" s="144"/>
      <c r="H3" s="143"/>
    </row>
    <row r="4" spans="1:8" ht="13.5" customHeight="1" x14ac:dyDescent="0.2">
      <c r="A4" s="521" t="s">
        <v>148</v>
      </c>
      <c r="B4" s="521" t="s">
        <v>1</v>
      </c>
      <c r="C4" s="519" t="s">
        <v>149</v>
      </c>
      <c r="D4" s="520"/>
      <c r="E4" s="519" t="s">
        <v>150</v>
      </c>
      <c r="F4" s="520"/>
      <c r="G4" s="521" t="s">
        <v>151</v>
      </c>
      <c r="H4" s="143"/>
    </row>
    <row r="5" spans="1:8" ht="13.5" customHeight="1" x14ac:dyDescent="0.2">
      <c r="A5" s="523"/>
      <c r="B5" s="523"/>
      <c r="C5" s="105" t="s">
        <v>82</v>
      </c>
      <c r="D5" s="105" t="s">
        <v>83</v>
      </c>
      <c r="E5" s="105" t="s">
        <v>82</v>
      </c>
      <c r="F5" s="105" t="s">
        <v>83</v>
      </c>
      <c r="G5" s="523"/>
      <c r="H5" s="143"/>
    </row>
    <row r="6" spans="1:8" ht="13.5" customHeight="1" x14ac:dyDescent="0.25">
      <c r="A6" s="130">
        <v>1</v>
      </c>
      <c r="B6" s="106" t="s">
        <v>6</v>
      </c>
      <c r="C6" s="107">
        <f>NPA_PS_14!O6+NPA_NPS_15!I6</f>
        <v>93926</v>
      </c>
      <c r="D6" s="107">
        <f>NPA_PS_14!P6+NPA_NPS_15!J6</f>
        <v>221255.98999999996</v>
      </c>
      <c r="E6" s="107">
        <f>'Pri Sec_outstanding_6'!O6+NPS_OS_8!M6</f>
        <v>399960</v>
      </c>
      <c r="F6" s="107">
        <f>'Pri Sec_outstanding_6'!P6+NPS_OS_8!N6</f>
        <v>2565716.83</v>
      </c>
      <c r="G6" s="146">
        <f t="shared" ref="G6:G37" si="0">D6*100/F6</f>
        <v>8.6235545331009877</v>
      </c>
      <c r="H6" s="143"/>
    </row>
    <row r="7" spans="1:8" ht="13.5" customHeight="1" x14ac:dyDescent="0.25">
      <c r="A7" s="130">
        <v>2</v>
      </c>
      <c r="B7" s="106" t="s">
        <v>7</v>
      </c>
      <c r="C7" s="107">
        <f>NPA_PS_14!O7+NPA_NPS_15!I7</f>
        <v>235569</v>
      </c>
      <c r="D7" s="107">
        <f>NPA_PS_14!P7+NPA_NPS_15!J7</f>
        <v>377988.72000000009</v>
      </c>
      <c r="E7" s="107">
        <f>'Pri Sec_outstanding_6'!O7+NPS_OS_8!M7</f>
        <v>1091878</v>
      </c>
      <c r="F7" s="107">
        <f>'Pri Sec_outstanding_6'!P7+NPS_OS_8!N7</f>
        <v>4327574.91</v>
      </c>
      <c r="G7" s="146">
        <f t="shared" si="0"/>
        <v>8.7344235018683953</v>
      </c>
      <c r="H7" s="143"/>
    </row>
    <row r="8" spans="1:8" ht="13.5" customHeight="1" x14ac:dyDescent="0.25">
      <c r="A8" s="130">
        <v>3</v>
      </c>
      <c r="B8" s="106" t="s">
        <v>8</v>
      </c>
      <c r="C8" s="107">
        <f>NPA_PS_14!O8+NPA_NPS_15!I8</f>
        <v>18994</v>
      </c>
      <c r="D8" s="107">
        <f>NPA_PS_14!P8+NPA_NPS_15!J8</f>
        <v>20658.86</v>
      </c>
      <c r="E8" s="107">
        <f>'Pri Sec_outstanding_6'!O8+NPS_OS_8!M8</f>
        <v>133848</v>
      </c>
      <c r="F8" s="107">
        <f>'Pri Sec_outstanding_6'!P8+NPS_OS_8!N8</f>
        <v>1085099.17</v>
      </c>
      <c r="G8" s="146">
        <f t="shared" si="0"/>
        <v>1.9038683809886243</v>
      </c>
      <c r="H8" s="143"/>
    </row>
    <row r="9" spans="1:8" ht="13.5" customHeight="1" x14ac:dyDescent="0.25">
      <c r="A9" s="130">
        <v>4</v>
      </c>
      <c r="B9" s="106" t="s">
        <v>9</v>
      </c>
      <c r="C9" s="107">
        <f>NPA_PS_14!O9+NPA_NPS_15!I9</f>
        <v>61792</v>
      </c>
      <c r="D9" s="107">
        <f>NPA_PS_14!P9+NPA_NPS_15!J9</f>
        <v>149967.22999999995</v>
      </c>
      <c r="E9" s="107">
        <f>'Pri Sec_outstanding_6'!O9+NPS_OS_8!M9</f>
        <v>324384</v>
      </c>
      <c r="F9" s="107">
        <f>'Pri Sec_outstanding_6'!P9+NPS_OS_8!N9</f>
        <v>2024745.3200000003</v>
      </c>
      <c r="G9" s="146">
        <f t="shared" si="0"/>
        <v>7.4067206635153466</v>
      </c>
      <c r="H9" s="143"/>
    </row>
    <row r="10" spans="1:8" ht="13.5" customHeight="1" x14ac:dyDescent="0.25">
      <c r="A10" s="130">
        <v>5</v>
      </c>
      <c r="B10" s="106" t="s">
        <v>10</v>
      </c>
      <c r="C10" s="107">
        <f>NPA_PS_14!O10+NPA_NPS_15!I10</f>
        <v>135769</v>
      </c>
      <c r="D10" s="107">
        <f>NPA_PS_14!P10+NPA_NPS_15!J10</f>
        <v>220429.35</v>
      </c>
      <c r="E10" s="107">
        <f>'Pri Sec_outstanding_6'!O10+NPS_OS_8!M10</f>
        <v>649427</v>
      </c>
      <c r="F10" s="107">
        <f>'Pri Sec_outstanding_6'!P10+NPS_OS_8!N10</f>
        <v>3393214.0599999987</v>
      </c>
      <c r="G10" s="146">
        <f t="shared" si="0"/>
        <v>6.49618167620112</v>
      </c>
      <c r="H10" s="143"/>
    </row>
    <row r="11" spans="1:8" ht="13.5" customHeight="1" x14ac:dyDescent="0.25">
      <c r="A11" s="130">
        <v>6</v>
      </c>
      <c r="B11" s="106" t="s">
        <v>11</v>
      </c>
      <c r="C11" s="107">
        <f>NPA_PS_14!O11+NPA_NPS_15!I11</f>
        <v>27361</v>
      </c>
      <c r="D11" s="107">
        <f>NPA_PS_14!P11+NPA_NPS_15!J11</f>
        <v>63271.120000000024</v>
      </c>
      <c r="E11" s="107">
        <f>'Pri Sec_outstanding_6'!O11+NPS_OS_8!M11</f>
        <v>156024</v>
      </c>
      <c r="F11" s="107">
        <f>'Pri Sec_outstanding_6'!P11+NPS_OS_8!N11</f>
        <v>1342601.59</v>
      </c>
      <c r="G11" s="146">
        <f t="shared" si="0"/>
        <v>4.7125759772115288</v>
      </c>
      <c r="H11" s="143"/>
    </row>
    <row r="12" spans="1:8" ht="13.5" customHeight="1" x14ac:dyDescent="0.25">
      <c r="A12" s="130">
        <v>7</v>
      </c>
      <c r="B12" s="106" t="s">
        <v>12</v>
      </c>
      <c r="C12" s="107">
        <f>NPA_PS_14!O12+NPA_NPS_15!I12</f>
        <v>5064</v>
      </c>
      <c r="D12" s="107">
        <f>NPA_PS_14!P12+NPA_NPS_15!J12</f>
        <v>8228.5499999999993</v>
      </c>
      <c r="E12" s="107">
        <f>'Pri Sec_outstanding_6'!O12+NPS_OS_8!M12</f>
        <v>46538</v>
      </c>
      <c r="F12" s="107">
        <f>'Pri Sec_outstanding_6'!P12+NPS_OS_8!N12</f>
        <v>494826.54000000004</v>
      </c>
      <c r="G12" s="146">
        <f t="shared" si="0"/>
        <v>1.6629160594336752</v>
      </c>
      <c r="H12" s="143"/>
    </row>
    <row r="13" spans="1:8" ht="13.5" customHeight="1" x14ac:dyDescent="0.25">
      <c r="A13" s="130">
        <v>8</v>
      </c>
      <c r="B13" s="106" t="s">
        <v>967</v>
      </c>
      <c r="C13" s="107">
        <f>NPA_PS_14!O13+NPA_NPS_15!I13</f>
        <v>5532</v>
      </c>
      <c r="D13" s="107">
        <f>NPA_PS_14!P13+NPA_NPS_15!J13</f>
        <v>8931.7099999999991</v>
      </c>
      <c r="E13" s="107">
        <f>'Pri Sec_outstanding_6'!O13+NPS_OS_8!M13</f>
        <v>22584</v>
      </c>
      <c r="F13" s="107">
        <f>'Pri Sec_outstanding_6'!P13+NPS_OS_8!N13</f>
        <v>183510.39999999997</v>
      </c>
      <c r="G13" s="146">
        <f t="shared" si="0"/>
        <v>4.8671410448672123</v>
      </c>
      <c r="H13" s="143"/>
    </row>
    <row r="14" spans="1:8" ht="13.5" customHeight="1" x14ac:dyDescent="0.25">
      <c r="A14" s="130">
        <v>9</v>
      </c>
      <c r="B14" s="106" t="s">
        <v>13</v>
      </c>
      <c r="C14" s="107">
        <f>NPA_PS_14!O14+NPA_NPS_15!I14</f>
        <v>186958</v>
      </c>
      <c r="D14" s="107">
        <f>NPA_PS_14!P14+NPA_NPS_15!J14</f>
        <v>316541.67000000004</v>
      </c>
      <c r="E14" s="107">
        <f>'Pri Sec_outstanding_6'!O14+NPS_OS_8!M14</f>
        <v>489691</v>
      </c>
      <c r="F14" s="107">
        <f>'Pri Sec_outstanding_6'!P14+NPS_OS_8!N14</f>
        <v>3970240.46</v>
      </c>
      <c r="G14" s="146">
        <f t="shared" si="0"/>
        <v>7.9728589033622423</v>
      </c>
      <c r="H14" s="143"/>
    </row>
    <row r="15" spans="1:8" ht="13.5" customHeight="1" x14ac:dyDescent="0.25">
      <c r="A15" s="130">
        <v>10</v>
      </c>
      <c r="B15" s="106" t="s">
        <v>14</v>
      </c>
      <c r="C15" s="107">
        <f>NPA_PS_14!O15+NPA_NPS_15!I15</f>
        <v>346780</v>
      </c>
      <c r="D15" s="107">
        <f>NPA_PS_14!P15+NPA_NPS_15!J15</f>
        <v>453428.41000000027</v>
      </c>
      <c r="E15" s="107">
        <f>'Pri Sec_outstanding_6'!O15+NPS_OS_8!M15</f>
        <v>2406604</v>
      </c>
      <c r="F15" s="107">
        <f>'Pri Sec_outstanding_6'!P15+NPS_OS_8!N15</f>
        <v>13399097.940000001</v>
      </c>
      <c r="G15" s="146">
        <f t="shared" si="0"/>
        <v>3.3840219097614885</v>
      </c>
      <c r="H15" s="143"/>
    </row>
    <row r="16" spans="1:8" ht="13.5" customHeight="1" x14ac:dyDescent="0.25">
      <c r="A16" s="130">
        <v>11</v>
      </c>
      <c r="B16" s="106" t="s">
        <v>15</v>
      </c>
      <c r="C16" s="107">
        <f>NPA_PS_14!O16+NPA_NPS_15!I16</f>
        <v>21323</v>
      </c>
      <c r="D16" s="107">
        <f>NPA_PS_14!P16+NPA_NPS_15!J16</f>
        <v>44430.33</v>
      </c>
      <c r="E16" s="107">
        <f>'Pri Sec_outstanding_6'!O16+NPS_OS_8!M16</f>
        <v>122945</v>
      </c>
      <c r="F16" s="107">
        <f>'Pri Sec_outstanding_6'!P16+NPS_OS_8!N16</f>
        <v>1022197.7800000001</v>
      </c>
      <c r="G16" s="146">
        <f t="shared" si="0"/>
        <v>4.346549255859272</v>
      </c>
      <c r="H16" s="143"/>
    </row>
    <row r="17" spans="1:8" ht="13.5" customHeight="1" x14ac:dyDescent="0.25">
      <c r="A17" s="130">
        <v>12</v>
      </c>
      <c r="B17" s="106" t="s">
        <v>16</v>
      </c>
      <c r="C17" s="107">
        <f>NPA_PS_14!O17+NPA_NPS_15!I17</f>
        <v>108622</v>
      </c>
      <c r="D17" s="107">
        <f>NPA_PS_14!P17+NPA_NPS_15!J17</f>
        <v>229352.83000000007</v>
      </c>
      <c r="E17" s="107">
        <f>'Pri Sec_outstanding_6'!O17+NPS_OS_8!M17</f>
        <v>457526</v>
      </c>
      <c r="F17" s="107">
        <f>'Pri Sec_outstanding_6'!P17+NPS_OS_8!N17</f>
        <v>2420327.41</v>
      </c>
      <c r="G17" s="146">
        <f t="shared" si="0"/>
        <v>9.47610761471317</v>
      </c>
      <c r="H17" s="143"/>
    </row>
    <row r="18" spans="1:8" ht="13.5" customHeight="1" x14ac:dyDescent="0.2">
      <c r="A18" s="129"/>
      <c r="B18" s="108" t="s">
        <v>17</v>
      </c>
      <c r="C18" s="131">
        <f>NPA_PS_14!O18+NPA_NPS_15!I18</f>
        <v>1247690</v>
      </c>
      <c r="D18" s="131">
        <f>NPA_PS_14!P18+NPA_NPS_15!J18</f>
        <v>2114484.7700000005</v>
      </c>
      <c r="E18" s="131">
        <f>'Pri Sec_outstanding_6'!O18+NPS_OS_8!M18</f>
        <v>6301409</v>
      </c>
      <c r="F18" s="131">
        <f>'Pri Sec_outstanding_6'!P18+NPS_OS_8!N18</f>
        <v>36229152.410000004</v>
      </c>
      <c r="G18" s="147">
        <f t="shared" si="0"/>
        <v>5.83641799308658</v>
      </c>
      <c r="H18" s="145"/>
    </row>
    <row r="19" spans="1:8" ht="13.5" customHeight="1" x14ac:dyDescent="0.25">
      <c r="A19" s="130">
        <v>13</v>
      </c>
      <c r="B19" s="106" t="s">
        <v>18</v>
      </c>
      <c r="C19" s="107">
        <f>NPA_PS_14!O19+NPA_NPS_15!I19</f>
        <v>46923</v>
      </c>
      <c r="D19" s="107">
        <f>NPA_PS_14!P19+NPA_NPS_15!J19</f>
        <v>99425.550000000017</v>
      </c>
      <c r="E19" s="107">
        <f>'Pri Sec_outstanding_6'!O19+NPS_OS_8!M19</f>
        <v>666554</v>
      </c>
      <c r="F19" s="107">
        <f>'Pri Sec_outstanding_6'!P19+NPS_OS_8!N19</f>
        <v>2721991.2399999993</v>
      </c>
      <c r="G19" s="146">
        <f t="shared" si="0"/>
        <v>3.6526770747432695</v>
      </c>
      <c r="H19" s="143"/>
    </row>
    <row r="20" spans="1:8" ht="13.5" customHeight="1" x14ac:dyDescent="0.25">
      <c r="A20" s="130">
        <v>14</v>
      </c>
      <c r="B20" s="106" t="s">
        <v>19</v>
      </c>
      <c r="C20" s="107">
        <f>NPA_PS_14!O20+NPA_NPS_15!I20</f>
        <v>65698</v>
      </c>
      <c r="D20" s="107">
        <f>NPA_PS_14!P20+NPA_NPS_15!J20</f>
        <v>36987.069999999992</v>
      </c>
      <c r="E20" s="107">
        <f>'Pri Sec_outstanding_6'!O20+NPS_OS_8!M20</f>
        <v>421564</v>
      </c>
      <c r="F20" s="107">
        <f>'Pri Sec_outstanding_6'!P20+NPS_OS_8!N20</f>
        <v>930615.27</v>
      </c>
      <c r="G20" s="146">
        <f t="shared" si="0"/>
        <v>3.9744748654296194</v>
      </c>
      <c r="H20" s="143"/>
    </row>
    <row r="21" spans="1:8" ht="13.5" customHeight="1" x14ac:dyDescent="0.25">
      <c r="A21" s="130">
        <v>15</v>
      </c>
      <c r="B21" s="106" t="s">
        <v>20</v>
      </c>
      <c r="C21" s="107">
        <f>NPA_PS_14!O21+NPA_NPS_15!I21</f>
        <v>3</v>
      </c>
      <c r="D21" s="107">
        <f>NPA_PS_14!P21+NPA_NPS_15!J21</f>
        <v>12.59</v>
      </c>
      <c r="E21" s="107">
        <f>'Pri Sec_outstanding_6'!O21+NPS_OS_8!M21</f>
        <v>2448</v>
      </c>
      <c r="F21" s="107">
        <f>'Pri Sec_outstanding_6'!P21+NPS_OS_8!N21</f>
        <v>9199.130000000001</v>
      </c>
      <c r="G21" s="146">
        <f t="shared" si="0"/>
        <v>0.13686076835526836</v>
      </c>
      <c r="H21" s="143"/>
    </row>
    <row r="22" spans="1:8" ht="13.5" customHeight="1" x14ac:dyDescent="0.25">
      <c r="A22" s="130">
        <v>16</v>
      </c>
      <c r="B22" s="106" t="s">
        <v>21</v>
      </c>
      <c r="C22" s="107">
        <f>NPA_PS_14!O22+NPA_NPS_15!I22</f>
        <v>23</v>
      </c>
      <c r="D22" s="107">
        <f>NPA_PS_14!P22+NPA_NPS_15!J22</f>
        <v>670.33</v>
      </c>
      <c r="E22" s="107">
        <f>'Pri Sec_outstanding_6'!O22+NPS_OS_8!M22</f>
        <v>622</v>
      </c>
      <c r="F22" s="107">
        <f>'Pri Sec_outstanding_6'!P22+NPS_OS_8!N22</f>
        <v>21768.78</v>
      </c>
      <c r="G22" s="146">
        <v>0</v>
      </c>
      <c r="H22" s="143"/>
    </row>
    <row r="23" spans="1:8" ht="13.5" customHeight="1" x14ac:dyDescent="0.25">
      <c r="A23" s="130">
        <v>17</v>
      </c>
      <c r="B23" s="106" t="s">
        <v>22</v>
      </c>
      <c r="C23" s="107">
        <f>NPA_PS_14!O23+NPA_NPS_15!I23</f>
        <v>41457</v>
      </c>
      <c r="D23" s="107">
        <f>NPA_PS_14!P23+NPA_NPS_15!J23</f>
        <v>8921.1799999999985</v>
      </c>
      <c r="E23" s="107">
        <f>'Pri Sec_outstanding_6'!O23+NPS_OS_8!M23</f>
        <v>84145</v>
      </c>
      <c r="F23" s="107">
        <f>'Pri Sec_outstanding_6'!P23+NPS_OS_8!N23</f>
        <v>300072.08999999997</v>
      </c>
      <c r="G23" s="146">
        <f t="shared" si="0"/>
        <v>2.9730122518225537</v>
      </c>
      <c r="H23" s="143"/>
    </row>
    <row r="24" spans="1:8" ht="13.5" customHeight="1" x14ac:dyDescent="0.25">
      <c r="A24" s="130">
        <v>18</v>
      </c>
      <c r="B24" s="106" t="s">
        <v>23</v>
      </c>
      <c r="C24" s="107">
        <f>NPA_PS_14!O24+NPA_NPS_15!I24</f>
        <v>0</v>
      </c>
      <c r="D24" s="107">
        <f>NPA_PS_14!P24+NPA_NPS_15!J24</f>
        <v>0</v>
      </c>
      <c r="E24" s="107">
        <f>'Pri Sec_outstanding_6'!O24+NPS_OS_8!M24</f>
        <v>265</v>
      </c>
      <c r="F24" s="107">
        <f>'Pri Sec_outstanding_6'!P24+NPS_OS_8!N24</f>
        <v>1153.78</v>
      </c>
      <c r="G24" s="146">
        <f t="shared" si="0"/>
        <v>0</v>
      </c>
      <c r="H24" s="143"/>
    </row>
    <row r="25" spans="1:8" ht="13.5" customHeight="1" x14ac:dyDescent="0.25">
      <c r="A25" s="130">
        <v>19</v>
      </c>
      <c r="B25" s="106" t="s">
        <v>24</v>
      </c>
      <c r="C25" s="107">
        <f>NPA_PS_14!O25+NPA_NPS_15!I25</f>
        <v>285</v>
      </c>
      <c r="D25" s="107">
        <f>NPA_PS_14!P25+NPA_NPS_15!J25</f>
        <v>775.17000000000007</v>
      </c>
      <c r="E25" s="107">
        <f>'Pri Sec_outstanding_6'!O25+NPS_OS_8!M25</f>
        <v>15920</v>
      </c>
      <c r="F25" s="107">
        <f>'Pri Sec_outstanding_6'!P25+NPS_OS_8!N25</f>
        <v>118406.25</v>
      </c>
      <c r="G25" s="146">
        <f t="shared" si="0"/>
        <v>0.65466983372921617</v>
      </c>
      <c r="H25" s="143"/>
    </row>
    <row r="26" spans="1:8" ht="13.5" customHeight="1" x14ac:dyDescent="0.25">
      <c r="A26" s="130">
        <v>20</v>
      </c>
      <c r="B26" s="106" t="s">
        <v>25</v>
      </c>
      <c r="C26" s="107">
        <f>NPA_PS_14!O26+NPA_NPS_15!I26</f>
        <v>84285</v>
      </c>
      <c r="D26" s="107">
        <f>NPA_PS_14!P26+NPA_NPS_15!J26</f>
        <v>243485.63362000004</v>
      </c>
      <c r="E26" s="107">
        <f>'Pri Sec_outstanding_6'!O26+NPS_OS_8!M26</f>
        <v>1844282</v>
      </c>
      <c r="F26" s="107">
        <f>'Pri Sec_outstanding_6'!P26+NPS_OS_8!N26</f>
        <v>7813760.3300000001</v>
      </c>
      <c r="G26" s="146">
        <f t="shared" si="0"/>
        <v>3.116113411940292</v>
      </c>
      <c r="H26" s="143"/>
    </row>
    <row r="27" spans="1:8" ht="13.5" customHeight="1" x14ac:dyDescent="0.25">
      <c r="A27" s="130">
        <v>21</v>
      </c>
      <c r="B27" s="106" t="s">
        <v>26</v>
      </c>
      <c r="C27" s="107">
        <f>NPA_PS_14!O27+NPA_NPS_15!I27</f>
        <v>35375</v>
      </c>
      <c r="D27" s="107">
        <f>NPA_PS_14!P27+NPA_NPS_15!J27</f>
        <v>160546.48000000004</v>
      </c>
      <c r="E27" s="107">
        <f>'Pri Sec_outstanding_6'!O27+NPS_OS_8!M27</f>
        <v>606820</v>
      </c>
      <c r="F27" s="107">
        <f>'Pri Sec_outstanding_6'!P27+NPS_OS_8!N27</f>
        <v>4522151.25</v>
      </c>
      <c r="G27" s="146">
        <f t="shared" si="0"/>
        <v>3.5502235799830895</v>
      </c>
      <c r="H27" s="143"/>
    </row>
    <row r="28" spans="1:8" ht="13.5" customHeight="1" x14ac:dyDescent="0.25">
      <c r="A28" s="130">
        <v>22</v>
      </c>
      <c r="B28" s="106" t="s">
        <v>27</v>
      </c>
      <c r="C28" s="107">
        <f>NPA_PS_14!O28+NPA_NPS_15!I28</f>
        <v>13176</v>
      </c>
      <c r="D28" s="107">
        <f>NPA_PS_14!P28+NPA_NPS_15!J28</f>
        <v>17725.78</v>
      </c>
      <c r="E28" s="107">
        <f>'Pri Sec_outstanding_6'!O28+NPS_OS_8!M28</f>
        <v>73563</v>
      </c>
      <c r="F28" s="107">
        <f>'Pri Sec_outstanding_6'!P28+NPS_OS_8!N28</f>
        <v>628659.89999999991</v>
      </c>
      <c r="G28" s="146">
        <f t="shared" si="0"/>
        <v>2.8196135939321092</v>
      </c>
      <c r="H28" s="143"/>
    </row>
    <row r="29" spans="1:8" ht="13.5" customHeight="1" x14ac:dyDescent="0.25">
      <c r="A29" s="130">
        <v>23</v>
      </c>
      <c r="B29" s="106" t="s">
        <v>28</v>
      </c>
      <c r="C29" s="107">
        <f>NPA_PS_14!O29+NPA_NPS_15!I29</f>
        <v>27435</v>
      </c>
      <c r="D29" s="107">
        <f>NPA_PS_14!P29+NPA_NPS_15!J29</f>
        <v>21099.559999999998</v>
      </c>
      <c r="E29" s="107">
        <f>'Pri Sec_outstanding_6'!O29+NPS_OS_8!M29</f>
        <v>822979</v>
      </c>
      <c r="F29" s="107">
        <f>'Pri Sec_outstanding_6'!P29+NPS_OS_8!N29</f>
        <v>1094624.77</v>
      </c>
      <c r="G29" s="146">
        <f t="shared" si="0"/>
        <v>1.9275609851218696</v>
      </c>
      <c r="H29" s="143"/>
    </row>
    <row r="30" spans="1:8" ht="13.5" customHeight="1" x14ac:dyDescent="0.25">
      <c r="A30" s="130">
        <v>24</v>
      </c>
      <c r="B30" s="106" t="s">
        <v>29</v>
      </c>
      <c r="C30" s="107">
        <f>NPA_PS_14!O30+NPA_NPS_15!I30</f>
        <v>193467</v>
      </c>
      <c r="D30" s="107">
        <f>NPA_PS_14!P30+NPA_NPS_15!J30</f>
        <v>91247</v>
      </c>
      <c r="E30" s="107">
        <f>'Pri Sec_outstanding_6'!O30+NPS_OS_8!M30</f>
        <v>659045</v>
      </c>
      <c r="F30" s="107">
        <f>'Pri Sec_outstanding_6'!P30+NPS_OS_8!N30</f>
        <v>1020948.7699999999</v>
      </c>
      <c r="G30" s="146">
        <f t="shared" si="0"/>
        <v>8.9374709761391848</v>
      </c>
      <c r="H30" s="143"/>
    </row>
    <row r="31" spans="1:8" ht="13.5" customHeight="1" x14ac:dyDescent="0.25">
      <c r="A31" s="130">
        <v>25</v>
      </c>
      <c r="B31" s="106" t="s">
        <v>30</v>
      </c>
      <c r="C31" s="107">
        <f>NPA_PS_14!O31+NPA_NPS_15!I31</f>
        <v>163</v>
      </c>
      <c r="D31" s="107">
        <f>NPA_PS_14!P31+NPA_NPS_15!J31</f>
        <v>342.67999999999995</v>
      </c>
      <c r="E31" s="107">
        <f>'Pri Sec_outstanding_6'!O31+NPS_OS_8!M31</f>
        <v>824</v>
      </c>
      <c r="F31" s="107">
        <f>'Pri Sec_outstanding_6'!P31+NPS_OS_8!N31</f>
        <v>5137.97</v>
      </c>
      <c r="G31" s="146">
        <f t="shared" si="0"/>
        <v>6.6695601570269956</v>
      </c>
      <c r="H31" s="143"/>
    </row>
    <row r="32" spans="1:8" ht="13.5" customHeight="1" x14ac:dyDescent="0.25">
      <c r="A32" s="130">
        <v>26</v>
      </c>
      <c r="B32" s="106" t="s">
        <v>31</v>
      </c>
      <c r="C32" s="107">
        <f>NPA_PS_14!O32+NPA_NPS_15!I32</f>
        <v>119</v>
      </c>
      <c r="D32" s="107">
        <f>NPA_PS_14!P32+NPA_NPS_15!J32</f>
        <v>3735.36</v>
      </c>
      <c r="E32" s="107">
        <f>'Pri Sec_outstanding_6'!O32+NPS_OS_8!M32</f>
        <v>1478</v>
      </c>
      <c r="F32" s="107">
        <f>'Pri Sec_outstanding_6'!P32+NPS_OS_8!N32</f>
        <v>33945.72</v>
      </c>
      <c r="G32" s="146">
        <f t="shared" si="0"/>
        <v>11.003920376412696</v>
      </c>
      <c r="H32" s="143"/>
    </row>
    <row r="33" spans="1:8" ht="13.5" customHeight="1" x14ac:dyDescent="0.25">
      <c r="A33" s="130">
        <v>27</v>
      </c>
      <c r="B33" s="106" t="s">
        <v>32</v>
      </c>
      <c r="C33" s="107">
        <f>NPA_PS_14!O33+NPA_NPS_15!I33</f>
        <v>3</v>
      </c>
      <c r="D33" s="107">
        <f>NPA_PS_14!P33+NPA_NPS_15!J33</f>
        <v>3.4499999999999997</v>
      </c>
      <c r="E33" s="107">
        <f>'Pri Sec_outstanding_6'!O33+NPS_OS_8!M33</f>
        <v>740</v>
      </c>
      <c r="F33" s="107">
        <f>'Pri Sec_outstanding_6'!P33+NPS_OS_8!N33</f>
        <v>33618.71</v>
      </c>
      <c r="G33" s="146">
        <f t="shared" si="0"/>
        <v>1.0262142717552221E-2</v>
      </c>
      <c r="H33" s="143"/>
    </row>
    <row r="34" spans="1:8" ht="13.5" customHeight="1" x14ac:dyDescent="0.25">
      <c r="A34" s="130">
        <v>28</v>
      </c>
      <c r="B34" s="106" t="s">
        <v>33</v>
      </c>
      <c r="C34" s="107">
        <f>NPA_PS_14!O34+NPA_NPS_15!I34</f>
        <v>18975</v>
      </c>
      <c r="D34" s="107">
        <f>NPA_PS_14!P34+NPA_NPS_15!J34</f>
        <v>32164.83</v>
      </c>
      <c r="E34" s="107">
        <f>'Pri Sec_outstanding_6'!O34+NPS_OS_8!M34</f>
        <v>273892</v>
      </c>
      <c r="F34" s="107">
        <f>'Pri Sec_outstanding_6'!P34+NPS_OS_8!N34</f>
        <v>1394743.12</v>
      </c>
      <c r="G34" s="146">
        <f t="shared" si="0"/>
        <v>2.3061472423681857</v>
      </c>
      <c r="H34" s="143"/>
    </row>
    <row r="35" spans="1:8" ht="13.5" customHeight="1" x14ac:dyDescent="0.25">
      <c r="A35" s="130">
        <v>29</v>
      </c>
      <c r="B35" s="106" t="s">
        <v>34</v>
      </c>
      <c r="C35" s="107">
        <f>NPA_PS_14!O35+NPA_NPS_15!I35</f>
        <v>2</v>
      </c>
      <c r="D35" s="107">
        <f>NPA_PS_14!P35+NPA_NPS_15!J35</f>
        <v>44.78</v>
      </c>
      <c r="E35" s="107">
        <f>'Pri Sec_outstanding_6'!O35+NPS_OS_8!M35</f>
        <v>46110</v>
      </c>
      <c r="F35" s="107">
        <f>'Pri Sec_outstanding_6'!P35+NPS_OS_8!N35</f>
        <v>25126.57</v>
      </c>
      <c r="G35" s="146">
        <f t="shared" si="0"/>
        <v>0.17821771933057318</v>
      </c>
      <c r="H35" s="143"/>
    </row>
    <row r="36" spans="1:8" ht="13.5" customHeight="1" x14ac:dyDescent="0.25">
      <c r="A36" s="130">
        <v>30</v>
      </c>
      <c r="B36" s="106" t="s">
        <v>35</v>
      </c>
      <c r="C36" s="107">
        <f>NPA_PS_14!O36+NPA_NPS_15!I36</f>
        <v>11937</v>
      </c>
      <c r="D36" s="107">
        <f>NPA_PS_14!P36+NPA_NPS_15!J36</f>
        <v>10016.179999999998</v>
      </c>
      <c r="E36" s="107">
        <f>'Pri Sec_outstanding_6'!O36+NPS_OS_8!M36</f>
        <v>136784</v>
      </c>
      <c r="F36" s="107">
        <f>'Pri Sec_outstanding_6'!P36+NPS_OS_8!N36</f>
        <v>148144.13</v>
      </c>
      <c r="G36" s="146">
        <f t="shared" si="0"/>
        <v>6.7611048780670542</v>
      </c>
      <c r="H36" s="143"/>
    </row>
    <row r="37" spans="1:8" ht="13.5" customHeight="1" x14ac:dyDescent="0.25">
      <c r="A37" s="130">
        <v>31</v>
      </c>
      <c r="B37" s="106" t="s">
        <v>36</v>
      </c>
      <c r="C37" s="107">
        <f>NPA_PS_14!O37+NPA_NPS_15!I37</f>
        <v>96</v>
      </c>
      <c r="D37" s="107">
        <f>NPA_PS_14!P37+NPA_NPS_15!J37</f>
        <v>130.84</v>
      </c>
      <c r="E37" s="107">
        <f>'Pri Sec_outstanding_6'!O37+NPS_OS_8!M37</f>
        <v>2107</v>
      </c>
      <c r="F37" s="107">
        <f>'Pri Sec_outstanding_6'!P37+NPS_OS_8!N37</f>
        <v>27819.29</v>
      </c>
      <c r="G37" s="146">
        <f t="shared" si="0"/>
        <v>0.47032113328557268</v>
      </c>
      <c r="H37" s="143"/>
    </row>
    <row r="38" spans="1:8" ht="13.5" customHeight="1" x14ac:dyDescent="0.25">
      <c r="A38" s="130">
        <v>32</v>
      </c>
      <c r="B38" s="106" t="s">
        <v>38</v>
      </c>
      <c r="C38" s="107">
        <f>NPA_PS_14!O38+NPA_NPS_15!I38</f>
        <v>8</v>
      </c>
      <c r="D38" s="107">
        <f>NPA_PS_14!P38+NPA_NPS_15!J38</f>
        <v>1209.73</v>
      </c>
      <c r="E38" s="107">
        <f>'Pri Sec_outstanding_6'!O38+NPS_OS_8!M38</f>
        <v>1032</v>
      </c>
      <c r="F38" s="107">
        <f>'Pri Sec_outstanding_6'!P38+NPS_OS_8!N38</f>
        <v>7846.7599999999993</v>
      </c>
      <c r="G38" s="146">
        <f t="shared" ref="G38:G55" si="1">D38*100/F38</f>
        <v>15.416936417068957</v>
      </c>
      <c r="H38" s="143"/>
    </row>
    <row r="39" spans="1:8" ht="13.5" customHeight="1" x14ac:dyDescent="0.25">
      <c r="A39" s="130">
        <v>33</v>
      </c>
      <c r="B39" s="106" t="s">
        <v>39</v>
      </c>
      <c r="C39" s="107">
        <f>NPA_PS_14!O39+NPA_NPS_15!I39</f>
        <v>15205</v>
      </c>
      <c r="D39" s="107">
        <f>NPA_PS_14!P39+NPA_NPS_15!J39</f>
        <v>19143.829999999998</v>
      </c>
      <c r="E39" s="107">
        <f>'Pri Sec_outstanding_6'!O39+NPS_OS_8!M39</f>
        <v>178315</v>
      </c>
      <c r="F39" s="107">
        <f>'Pri Sec_outstanding_6'!P39+NPS_OS_8!N39</f>
        <v>704646.78</v>
      </c>
      <c r="G39" s="146">
        <f t="shared" si="1"/>
        <v>2.7167980530614213</v>
      </c>
      <c r="H39" s="143"/>
    </row>
    <row r="40" spans="1:8" ht="13.5" customHeight="1" x14ac:dyDescent="0.2">
      <c r="A40" s="129"/>
      <c r="B40" s="108" t="s">
        <v>103</v>
      </c>
      <c r="C40" s="131">
        <f>NPA_PS_14!O40+NPA_NPS_15!I40</f>
        <v>554635</v>
      </c>
      <c r="D40" s="131">
        <f>NPA_PS_14!P40+NPA_NPS_15!J40</f>
        <v>747688.02362000011</v>
      </c>
      <c r="E40" s="131">
        <f>'Pri Sec_outstanding_6'!O40+NPS_OS_8!M40</f>
        <v>5839489</v>
      </c>
      <c r="F40" s="131">
        <f>'Pri Sec_outstanding_6'!P40+NPS_OS_8!N40</f>
        <v>21564380.610000003</v>
      </c>
      <c r="G40" s="147">
        <f t="shared" si="1"/>
        <v>3.4672362593770787</v>
      </c>
      <c r="H40" s="145"/>
    </row>
    <row r="41" spans="1:8" ht="13.5" customHeight="1" x14ac:dyDescent="0.2">
      <c r="A41" s="129"/>
      <c r="B41" s="108" t="s">
        <v>41</v>
      </c>
      <c r="C41" s="131">
        <f>NPA_PS_14!O41+NPA_NPS_15!I41</f>
        <v>1802325</v>
      </c>
      <c r="D41" s="131">
        <f>NPA_PS_14!P41+NPA_NPS_15!J41</f>
        <v>2862172.7936200006</v>
      </c>
      <c r="E41" s="131">
        <f>'Pri Sec_outstanding_6'!O41+NPS_OS_8!M41</f>
        <v>12140898</v>
      </c>
      <c r="F41" s="131">
        <f>'Pri Sec_outstanding_6'!P41+NPS_OS_8!N41</f>
        <v>57793533.020000003</v>
      </c>
      <c r="G41" s="147">
        <f t="shared" si="1"/>
        <v>4.9524101470479724</v>
      </c>
      <c r="H41" s="145"/>
    </row>
    <row r="42" spans="1:8" ht="13.5" customHeight="1" x14ac:dyDescent="0.25">
      <c r="A42" s="130">
        <v>34</v>
      </c>
      <c r="B42" s="106" t="s">
        <v>43</v>
      </c>
      <c r="C42" s="107">
        <v>258229</v>
      </c>
      <c r="D42" s="107">
        <v>177945.2999999999</v>
      </c>
      <c r="E42" s="107">
        <f>'Pri Sec_outstanding_6'!O42+NPS_OS_8!M42</f>
        <v>1440565</v>
      </c>
      <c r="F42" s="107">
        <f>'Pri Sec_outstanding_6'!P42+NPS_OS_8!N42</f>
        <v>2464443.56</v>
      </c>
      <c r="G42" s="146">
        <f t="shared" si="1"/>
        <v>7.2205061981618233</v>
      </c>
      <c r="H42" s="143"/>
    </row>
    <row r="43" spans="1:8" ht="13.5" customHeight="1" x14ac:dyDescent="0.2">
      <c r="A43" s="129"/>
      <c r="B43" s="108" t="s">
        <v>44</v>
      </c>
      <c r="C43" s="131">
        <f>C42</f>
        <v>258229</v>
      </c>
      <c r="D43" s="131">
        <f>D42</f>
        <v>177945.2999999999</v>
      </c>
      <c r="E43" s="131">
        <f>'Pri Sec_outstanding_6'!O43+NPS_OS_8!M43</f>
        <v>1440565</v>
      </c>
      <c r="F43" s="131">
        <f>'Pri Sec_outstanding_6'!P43+NPS_OS_8!N43</f>
        <v>2464443.56</v>
      </c>
      <c r="G43" s="147">
        <f t="shared" si="1"/>
        <v>7.2205061981618233</v>
      </c>
      <c r="H43" s="145"/>
    </row>
    <row r="44" spans="1:8" ht="13.5" customHeight="1" x14ac:dyDescent="0.25">
      <c r="A44" s="130">
        <v>35</v>
      </c>
      <c r="B44" s="106" t="s">
        <v>45</v>
      </c>
      <c r="C44" s="107">
        <f>NPA_PS_14!O44+NPA_NPS_15!I44</f>
        <v>148311</v>
      </c>
      <c r="D44" s="107">
        <f>NPA_PS_14!P44+NPA_NPS_15!J44</f>
        <v>660482.04000000015</v>
      </c>
      <c r="E44" s="107">
        <f>'Pri Sec_outstanding_6'!O44+NPS_OS_8!M44</f>
        <v>4252021</v>
      </c>
      <c r="F44" s="107">
        <f>'Pri Sec_outstanding_6'!P44+NPS_OS_8!N44</f>
        <v>4803420.8499999987</v>
      </c>
      <c r="G44" s="146">
        <f t="shared" si="1"/>
        <v>13.75024301691159</v>
      </c>
      <c r="H44" s="143"/>
    </row>
    <row r="45" spans="1:8" ht="13.5" customHeight="1" x14ac:dyDescent="0.2">
      <c r="A45" s="129"/>
      <c r="B45" s="108" t="s">
        <v>46</v>
      </c>
      <c r="C45" s="131">
        <f>NPA_PS_14!O45+NPA_NPS_15!I45</f>
        <v>148311</v>
      </c>
      <c r="D45" s="131">
        <f>NPA_PS_14!P45+NPA_NPS_15!J45</f>
        <v>660482.04000000015</v>
      </c>
      <c r="E45" s="131">
        <f>'Pri Sec_outstanding_6'!O45+NPS_OS_8!M45</f>
        <v>4252021</v>
      </c>
      <c r="F45" s="131">
        <f>'Pri Sec_outstanding_6'!P45+NPS_OS_8!N45</f>
        <v>4803420.8499999987</v>
      </c>
      <c r="G45" s="147">
        <f t="shared" si="1"/>
        <v>13.75024301691159</v>
      </c>
      <c r="H45" s="145"/>
    </row>
    <row r="46" spans="1:8" ht="13.5" customHeight="1" x14ac:dyDescent="0.25">
      <c r="A46" s="130">
        <v>36</v>
      </c>
      <c r="B46" s="106" t="s">
        <v>47</v>
      </c>
      <c r="C46" s="107">
        <f>NPA_PS_14!O46+NPA_NPS_15!I46</f>
        <v>22755</v>
      </c>
      <c r="D46" s="107">
        <f>NPA_PS_14!P46+NPA_NPS_15!J46</f>
        <v>60123.929999999993</v>
      </c>
      <c r="E46" s="107">
        <f>'Pri Sec_outstanding_6'!O46+NPS_OS_8!M46</f>
        <v>482465</v>
      </c>
      <c r="F46" s="107">
        <f>'Pri Sec_outstanding_6'!P46+NPS_OS_8!N46</f>
        <v>1689804.2299999995</v>
      </c>
      <c r="G46" s="146">
        <f t="shared" si="1"/>
        <v>3.5580411584127711</v>
      </c>
      <c r="H46" s="143"/>
    </row>
    <row r="47" spans="1:8" ht="13.5" customHeight="1" x14ac:dyDescent="0.25">
      <c r="A47" s="130">
        <v>37</v>
      </c>
      <c r="B47" s="106" t="s">
        <v>48</v>
      </c>
      <c r="C47" s="107">
        <f>NPA_PS_14!O47+NPA_NPS_15!I47</f>
        <v>2796</v>
      </c>
      <c r="D47" s="107">
        <f>NPA_PS_14!P47+NPA_NPS_15!J47</f>
        <v>8798.1999999999989</v>
      </c>
      <c r="E47" s="107">
        <f>'Pri Sec_outstanding_6'!O47+NPS_OS_8!M47</f>
        <v>85206</v>
      </c>
      <c r="F47" s="107">
        <f>'Pri Sec_outstanding_6'!P47+NPS_OS_8!N47</f>
        <v>134422.42000000001</v>
      </c>
      <c r="G47" s="146">
        <f t="shared" si="1"/>
        <v>6.5451879232645851</v>
      </c>
      <c r="H47" s="143"/>
    </row>
    <row r="48" spans="1:8" ht="13.5" customHeight="1" x14ac:dyDescent="0.25">
      <c r="A48" s="130">
        <v>38</v>
      </c>
      <c r="B48" s="106" t="s">
        <v>49</v>
      </c>
      <c r="C48" s="107">
        <f>NPA_PS_14!O48+NPA_NPS_15!I48</f>
        <v>33683</v>
      </c>
      <c r="D48" s="107">
        <f>NPA_PS_14!P48+NPA_NPS_15!J48</f>
        <v>8471.14</v>
      </c>
      <c r="E48" s="107">
        <f>'Pri Sec_outstanding_6'!O48+NPS_OS_8!M48</f>
        <v>201579</v>
      </c>
      <c r="F48" s="107">
        <f>'Pri Sec_outstanding_6'!P48+NPS_OS_8!N48</f>
        <v>127463.07</v>
      </c>
      <c r="G48" s="146">
        <f t="shared" si="1"/>
        <v>6.6459563542601003</v>
      </c>
      <c r="H48" s="143"/>
    </row>
    <row r="49" spans="1:8" ht="13.5" customHeight="1" x14ac:dyDescent="0.25">
      <c r="A49" s="130">
        <v>39</v>
      </c>
      <c r="B49" s="106" t="s">
        <v>51</v>
      </c>
      <c r="C49" s="107">
        <f>NPA_PS_14!O49+NPA_NPS_15!I49</f>
        <v>35115</v>
      </c>
      <c r="D49" s="107">
        <f>NPA_PS_14!P49+NPA_NPS_15!J49</f>
        <v>8687.6100000000042</v>
      </c>
      <c r="E49" s="107">
        <f>'Pri Sec_outstanding_6'!O49+NPS_OS_8!M49</f>
        <v>362434</v>
      </c>
      <c r="F49" s="107">
        <f>'Pri Sec_outstanding_6'!P49+NPS_OS_8!N49</f>
        <v>281718.14999999997</v>
      </c>
      <c r="G49" s="146">
        <f t="shared" si="1"/>
        <v>3.0837949205615631</v>
      </c>
      <c r="H49" s="143"/>
    </row>
    <row r="50" spans="1:8" ht="13.5" customHeight="1" x14ac:dyDescent="0.25">
      <c r="A50" s="130">
        <v>40</v>
      </c>
      <c r="B50" s="140" t="s">
        <v>1007</v>
      </c>
      <c r="C50" s="107">
        <f>NPA_PS_14!O50+NPA_NPS_15!I50</f>
        <v>12298</v>
      </c>
      <c r="D50" s="107">
        <f>NPA_PS_14!P50+NPA_NPS_15!J50</f>
        <v>1998.89</v>
      </c>
      <c r="E50" s="107">
        <f>'Pri Sec_outstanding_6'!O50+NPS_OS_8!M50</f>
        <v>56790</v>
      </c>
      <c r="F50" s="107">
        <f>'Pri Sec_outstanding_6'!P50+NPS_OS_8!N50</f>
        <v>51508.51</v>
      </c>
      <c r="G50" s="146">
        <f t="shared" si="1"/>
        <v>3.8806985486475924</v>
      </c>
      <c r="H50" s="143"/>
    </row>
    <row r="51" spans="1:8" ht="13.5" customHeight="1" x14ac:dyDescent="0.25">
      <c r="A51" s="130">
        <v>41</v>
      </c>
      <c r="B51" s="106" t="s">
        <v>52</v>
      </c>
      <c r="C51" s="107">
        <f>NPA_PS_14!O51+NPA_NPS_15!I51</f>
        <v>22213</v>
      </c>
      <c r="D51" s="107">
        <f>NPA_PS_14!P51+NPA_NPS_15!J51</f>
        <v>7909.98</v>
      </c>
      <c r="E51" s="107">
        <f>'Pri Sec_outstanding_6'!O51+NPS_OS_8!M51</f>
        <v>140569</v>
      </c>
      <c r="F51" s="107">
        <f>'Pri Sec_outstanding_6'!P51+NPS_OS_8!N51</f>
        <v>85686.87</v>
      </c>
      <c r="G51" s="146">
        <f t="shared" si="1"/>
        <v>9.231262619348799</v>
      </c>
      <c r="H51" s="143"/>
    </row>
    <row r="52" spans="1:8" ht="13.5" customHeight="1" x14ac:dyDescent="0.25">
      <c r="A52" s="130">
        <v>42</v>
      </c>
      <c r="B52" s="106" t="s">
        <v>53</v>
      </c>
      <c r="C52" s="107">
        <f>NPA_PS_14!O52+NPA_NPS_15!I52</f>
        <v>2977</v>
      </c>
      <c r="D52" s="107">
        <f>NPA_PS_14!P52+NPA_NPS_15!J52</f>
        <v>591.28000000000009</v>
      </c>
      <c r="E52" s="107">
        <f>'Pri Sec_outstanding_6'!O52+NPS_OS_8!M52</f>
        <v>70639</v>
      </c>
      <c r="F52" s="107">
        <f>'Pri Sec_outstanding_6'!P52+NPS_OS_8!N52</f>
        <v>85952.139999999985</v>
      </c>
      <c r="G52" s="146">
        <f t="shared" si="1"/>
        <v>0.68791771793000167</v>
      </c>
      <c r="H52" s="143"/>
    </row>
    <row r="53" spans="1:8" ht="13.5" customHeight="1" x14ac:dyDescent="0.25">
      <c r="A53" s="130">
        <v>43</v>
      </c>
      <c r="B53" s="106" t="s">
        <v>54</v>
      </c>
      <c r="C53" s="107">
        <f>NPA_PS_14!O53+NPA_NPS_15!I53</f>
        <v>11540</v>
      </c>
      <c r="D53" s="107">
        <f>NPA_PS_14!P53+NPA_NPS_15!J53</f>
        <v>3016.92</v>
      </c>
      <c r="E53" s="107">
        <f>'Pri Sec_outstanding_6'!O53+NPS_OS_8!M53</f>
        <v>78335</v>
      </c>
      <c r="F53" s="107">
        <f>'Pri Sec_outstanding_6'!P53+NPS_OS_8!N53</f>
        <v>46644.290000000008</v>
      </c>
      <c r="G53" s="146">
        <f t="shared" si="1"/>
        <v>6.4679299438366398</v>
      </c>
      <c r="H53" s="143"/>
    </row>
    <row r="54" spans="1:8" ht="13.5" customHeight="1" x14ac:dyDescent="0.2">
      <c r="A54" s="130"/>
      <c r="B54" s="108" t="s">
        <v>55</v>
      </c>
      <c r="C54" s="131">
        <f>NPA_PS_14!O54+NPA_NPS_15!I54</f>
        <v>143377</v>
      </c>
      <c r="D54" s="131">
        <f>NPA_PS_14!P54+NPA_NPS_15!J54</f>
        <v>99597.949999999983</v>
      </c>
      <c r="E54" s="131">
        <f>SUM(E46:E53)</f>
        <v>1478017</v>
      </c>
      <c r="F54" s="131">
        <f>SUM(F46:F53)</f>
        <v>2503199.6799999997</v>
      </c>
      <c r="G54" s="147">
        <f t="shared" si="1"/>
        <v>3.9788256125056707</v>
      </c>
      <c r="H54" s="145"/>
    </row>
    <row r="55" spans="1:8" ht="13.5" customHeight="1" x14ac:dyDescent="0.2">
      <c r="A55" s="108"/>
      <c r="B55" s="108" t="s">
        <v>5</v>
      </c>
      <c r="C55" s="131">
        <f>C54+C45+C43+C41</f>
        <v>2352242</v>
      </c>
      <c r="D55" s="131">
        <f>D54+D45+D43+D41</f>
        <v>3800198.0836200006</v>
      </c>
      <c r="E55" s="131">
        <f>'Pri Sec_outstanding_6'!O55+NPS_OS_8!M55</f>
        <v>19311501</v>
      </c>
      <c r="F55" s="131">
        <f>'Pri Sec_outstanding_6'!P55+NPS_OS_8!N55</f>
        <v>67564597.109999999</v>
      </c>
      <c r="G55" s="147">
        <f t="shared" si="1"/>
        <v>5.6245404341463123</v>
      </c>
      <c r="H55" s="304"/>
    </row>
    <row r="56" spans="1:8" ht="13.5" customHeight="1" x14ac:dyDescent="0.2">
      <c r="A56" s="100"/>
      <c r="B56" s="143"/>
      <c r="C56" s="143"/>
      <c r="D56" s="119" t="s">
        <v>1037</v>
      </c>
      <c r="E56" s="143"/>
      <c r="F56" s="143"/>
      <c r="G56" s="144"/>
      <c r="H56" s="143"/>
    </row>
    <row r="57" spans="1:8" ht="13.5" customHeight="1" x14ac:dyDescent="0.2">
      <c r="A57" s="100"/>
      <c r="B57" s="143"/>
      <c r="C57" s="143"/>
      <c r="D57" s="143"/>
      <c r="E57" s="143"/>
      <c r="F57" s="144"/>
      <c r="G57" s="144"/>
      <c r="H57" s="143"/>
    </row>
    <row r="58" spans="1:8" ht="13.5" customHeight="1" x14ac:dyDescent="0.2">
      <c r="A58" s="100"/>
      <c r="B58" s="143"/>
      <c r="C58" s="143"/>
      <c r="D58" s="143"/>
      <c r="E58" s="143"/>
      <c r="F58" s="143"/>
      <c r="G58" s="144"/>
      <c r="H58" s="143"/>
    </row>
    <row r="59" spans="1:8" ht="13.5" customHeight="1" x14ac:dyDescent="0.2">
      <c r="A59" s="100"/>
      <c r="B59" s="143"/>
      <c r="C59" s="143"/>
      <c r="D59" s="143"/>
      <c r="E59" s="143"/>
      <c r="F59" s="143"/>
      <c r="G59" s="144"/>
      <c r="H59" s="143"/>
    </row>
    <row r="60" spans="1:8" ht="13.5" customHeight="1" x14ac:dyDescent="0.2">
      <c r="A60" s="100"/>
      <c r="B60" s="143"/>
      <c r="C60" s="143"/>
      <c r="D60" s="143"/>
      <c r="E60" s="143"/>
      <c r="F60" s="143"/>
      <c r="G60" s="144"/>
      <c r="H60" s="143"/>
    </row>
    <row r="61" spans="1:8" ht="13.5" customHeight="1" x14ac:dyDescent="0.2">
      <c r="A61" s="100"/>
      <c r="B61" s="143"/>
      <c r="C61" s="143"/>
      <c r="D61" s="143"/>
      <c r="E61" s="143"/>
      <c r="F61" s="143"/>
      <c r="G61" s="144"/>
      <c r="H61" s="143"/>
    </row>
    <row r="62" spans="1:8" ht="13.5" customHeight="1" x14ac:dyDescent="0.2">
      <c r="A62" s="100"/>
      <c r="B62" s="143"/>
      <c r="C62" s="143"/>
      <c r="D62" s="143"/>
      <c r="E62" s="143"/>
      <c r="F62" s="143"/>
      <c r="G62" s="144"/>
      <c r="H62" s="143"/>
    </row>
    <row r="63" spans="1:8" ht="13.5" customHeight="1" x14ac:dyDescent="0.2">
      <c r="A63" s="100"/>
      <c r="B63" s="143"/>
      <c r="C63" s="143"/>
      <c r="D63" s="143"/>
      <c r="E63" s="143"/>
      <c r="F63" s="143"/>
      <c r="G63" s="144"/>
      <c r="H63" s="143"/>
    </row>
    <row r="64" spans="1:8" ht="13.5" customHeight="1" x14ac:dyDescent="0.2">
      <c r="A64" s="100"/>
      <c r="B64" s="143"/>
      <c r="C64" s="143"/>
      <c r="D64" s="143"/>
      <c r="E64" s="143"/>
      <c r="F64" s="143"/>
      <c r="G64" s="144"/>
      <c r="H64" s="143"/>
    </row>
    <row r="65" spans="1:8" ht="13.5" customHeight="1" x14ac:dyDescent="0.2">
      <c r="A65" s="100"/>
      <c r="B65" s="143"/>
      <c r="C65" s="143"/>
      <c r="D65" s="143"/>
      <c r="E65" s="143"/>
      <c r="F65" s="143"/>
      <c r="G65" s="144"/>
      <c r="H65" s="143"/>
    </row>
    <row r="66" spans="1:8" ht="13.5" customHeight="1" x14ac:dyDescent="0.2">
      <c r="A66" s="100"/>
      <c r="B66" s="143"/>
      <c r="C66" s="143"/>
      <c r="D66" s="143"/>
      <c r="E66" s="143"/>
      <c r="F66" s="143"/>
      <c r="G66" s="144"/>
      <c r="H66" s="143"/>
    </row>
    <row r="67" spans="1:8" ht="13.5" customHeight="1" x14ac:dyDescent="0.2">
      <c r="A67" s="100"/>
      <c r="B67" s="143"/>
      <c r="C67" s="143"/>
      <c r="D67" s="143"/>
      <c r="E67" s="143"/>
      <c r="F67" s="143"/>
      <c r="G67" s="144"/>
      <c r="H67" s="143"/>
    </row>
    <row r="68" spans="1:8" ht="13.5" customHeight="1" x14ac:dyDescent="0.2">
      <c r="A68" s="100"/>
      <c r="B68" s="143"/>
      <c r="C68" s="143"/>
      <c r="D68" s="143"/>
      <c r="E68" s="143"/>
      <c r="F68" s="143"/>
      <c r="G68" s="144"/>
      <c r="H68" s="143"/>
    </row>
    <row r="69" spans="1:8" ht="13.5" customHeight="1" x14ac:dyDescent="0.2">
      <c r="A69" s="100"/>
      <c r="B69" s="143"/>
      <c r="C69" s="143"/>
      <c r="D69" s="143"/>
      <c r="E69" s="143"/>
      <c r="F69" s="143"/>
      <c r="G69" s="144"/>
      <c r="H69" s="143"/>
    </row>
    <row r="70" spans="1:8" ht="13.5" customHeight="1" x14ac:dyDescent="0.2">
      <c r="A70" s="100"/>
      <c r="B70" s="143"/>
      <c r="C70" s="143"/>
      <c r="D70" s="143"/>
      <c r="E70" s="143"/>
      <c r="F70" s="143"/>
      <c r="G70" s="144"/>
      <c r="H70" s="143"/>
    </row>
    <row r="71" spans="1:8" ht="13.5" customHeight="1" x14ac:dyDescent="0.2">
      <c r="A71" s="100"/>
      <c r="B71" s="143"/>
      <c r="C71" s="143"/>
      <c r="D71" s="143"/>
      <c r="E71" s="143"/>
      <c r="F71" s="143"/>
      <c r="G71" s="144"/>
      <c r="H71" s="143"/>
    </row>
    <row r="72" spans="1:8" ht="13.5" customHeight="1" x14ac:dyDescent="0.2">
      <c r="A72" s="100"/>
      <c r="B72" s="143"/>
      <c r="C72" s="143"/>
      <c r="D72" s="143"/>
      <c r="E72" s="143"/>
      <c r="F72" s="143"/>
      <c r="G72" s="144"/>
      <c r="H72" s="143"/>
    </row>
    <row r="73" spans="1:8" ht="13.5" customHeight="1" x14ac:dyDescent="0.2">
      <c r="A73" s="100"/>
      <c r="B73" s="143"/>
      <c r="C73" s="143"/>
      <c r="D73" s="143"/>
      <c r="E73" s="143"/>
      <c r="F73" s="143"/>
      <c r="G73" s="144"/>
      <c r="H73" s="143"/>
    </row>
    <row r="74" spans="1:8" ht="13.5" customHeight="1" x14ac:dyDescent="0.2">
      <c r="A74" s="100"/>
      <c r="B74" s="143"/>
      <c r="C74" s="143"/>
      <c r="D74" s="143"/>
      <c r="E74" s="143"/>
      <c r="F74" s="143"/>
      <c r="G74" s="144"/>
      <c r="H74" s="143"/>
    </row>
    <row r="75" spans="1:8" ht="13.5" customHeight="1" x14ac:dyDescent="0.2">
      <c r="A75" s="100"/>
      <c r="B75" s="143"/>
      <c r="C75" s="143"/>
      <c r="D75" s="143"/>
      <c r="E75" s="143"/>
      <c r="F75" s="143"/>
      <c r="G75" s="144"/>
      <c r="H75" s="143"/>
    </row>
    <row r="76" spans="1:8" ht="13.5" customHeight="1" x14ac:dyDescent="0.2">
      <c r="A76" s="100"/>
      <c r="B76" s="143"/>
      <c r="C76" s="143"/>
      <c r="D76" s="143"/>
      <c r="E76" s="143"/>
      <c r="F76" s="143"/>
      <c r="G76" s="144"/>
      <c r="H76" s="143"/>
    </row>
    <row r="77" spans="1:8" ht="13.5" customHeight="1" x14ac:dyDescent="0.2">
      <c r="A77" s="100"/>
      <c r="B77" s="143"/>
      <c r="C77" s="143"/>
      <c r="D77" s="143"/>
      <c r="E77" s="143"/>
      <c r="F77" s="143"/>
      <c r="G77" s="144"/>
      <c r="H77" s="143"/>
    </row>
    <row r="78" spans="1:8" ht="13.5" customHeight="1" x14ac:dyDescent="0.2">
      <c r="A78" s="100"/>
      <c r="B78" s="143"/>
      <c r="C78" s="143"/>
      <c r="D78" s="143"/>
      <c r="E78" s="143"/>
      <c r="F78" s="143"/>
      <c r="G78" s="144"/>
      <c r="H78" s="143"/>
    </row>
    <row r="79" spans="1:8" ht="13.5" customHeight="1" x14ac:dyDescent="0.2">
      <c r="A79" s="100"/>
      <c r="B79" s="143"/>
      <c r="C79" s="143"/>
      <c r="D79" s="143"/>
      <c r="E79" s="143"/>
      <c r="F79" s="143"/>
      <c r="G79" s="144"/>
      <c r="H79" s="143"/>
    </row>
    <row r="80" spans="1:8" ht="13.5" customHeight="1" x14ac:dyDescent="0.2">
      <c r="A80" s="100"/>
      <c r="B80" s="143"/>
      <c r="C80" s="143"/>
      <c r="D80" s="143"/>
      <c r="E80" s="143"/>
      <c r="F80" s="143"/>
      <c r="G80" s="144"/>
      <c r="H80" s="143"/>
    </row>
    <row r="81" spans="1:8" ht="13.5" customHeight="1" x14ac:dyDescent="0.2">
      <c r="A81" s="100"/>
      <c r="B81" s="143"/>
      <c r="C81" s="143"/>
      <c r="D81" s="143"/>
      <c r="E81" s="143"/>
      <c r="F81" s="143"/>
      <c r="G81" s="144"/>
      <c r="H81" s="143"/>
    </row>
    <row r="82" spans="1:8" ht="13.5" customHeight="1" x14ac:dyDescent="0.2">
      <c r="A82" s="100"/>
      <c r="B82" s="143"/>
      <c r="C82" s="143"/>
      <c r="D82" s="143"/>
      <c r="E82" s="143"/>
      <c r="F82" s="143"/>
      <c r="G82" s="144"/>
      <c r="H82" s="143"/>
    </row>
    <row r="83" spans="1:8" ht="13.5" customHeight="1" x14ac:dyDescent="0.2">
      <c r="A83" s="100"/>
      <c r="B83" s="143"/>
      <c r="C83" s="143"/>
      <c r="D83" s="143"/>
      <c r="E83" s="143"/>
      <c r="F83" s="143"/>
      <c r="G83" s="144"/>
      <c r="H83" s="143"/>
    </row>
    <row r="84" spans="1:8" ht="13.5" customHeight="1" x14ac:dyDescent="0.2">
      <c r="A84" s="100"/>
      <c r="B84" s="143"/>
      <c r="C84" s="143"/>
      <c r="D84" s="143"/>
      <c r="E84" s="143"/>
      <c r="F84" s="143"/>
      <c r="G84" s="144"/>
      <c r="H84" s="143"/>
    </row>
    <row r="85" spans="1:8" ht="13.5" customHeight="1" x14ac:dyDescent="0.2">
      <c r="A85" s="100"/>
      <c r="B85" s="143"/>
      <c r="C85" s="143"/>
      <c r="D85" s="143"/>
      <c r="E85" s="143"/>
      <c r="F85" s="143"/>
      <c r="G85" s="144"/>
      <c r="H85" s="143"/>
    </row>
    <row r="86" spans="1:8" ht="13.5" customHeight="1" x14ac:dyDescent="0.2">
      <c r="A86" s="100"/>
      <c r="B86" s="143"/>
      <c r="C86" s="143"/>
      <c r="D86" s="143"/>
      <c r="E86" s="143"/>
      <c r="F86" s="143"/>
      <c r="G86" s="144"/>
      <c r="H86" s="143"/>
    </row>
    <row r="87" spans="1:8" ht="13.5" customHeight="1" x14ac:dyDescent="0.2">
      <c r="A87" s="100"/>
      <c r="B87" s="143"/>
      <c r="C87" s="143"/>
      <c r="D87" s="143"/>
      <c r="E87" s="143"/>
      <c r="F87" s="143"/>
      <c r="G87" s="144"/>
      <c r="H87" s="143"/>
    </row>
    <row r="88" spans="1:8" ht="13.5" customHeight="1" x14ac:dyDescent="0.2">
      <c r="A88" s="100"/>
      <c r="B88" s="143"/>
      <c r="C88" s="143"/>
      <c r="D88" s="143"/>
      <c r="E88" s="143"/>
      <c r="F88" s="143"/>
      <c r="G88" s="144"/>
      <c r="H88" s="143"/>
    </row>
    <row r="89" spans="1:8" ht="13.5" customHeight="1" x14ac:dyDescent="0.2">
      <c r="A89" s="100"/>
      <c r="B89" s="143"/>
      <c r="C89" s="143"/>
      <c r="D89" s="143"/>
      <c r="E89" s="143"/>
      <c r="F89" s="143"/>
      <c r="G89" s="144"/>
      <c r="H89" s="143"/>
    </row>
    <row r="90" spans="1:8" ht="13.5" customHeight="1" x14ac:dyDescent="0.2">
      <c r="A90" s="100"/>
      <c r="B90" s="143"/>
      <c r="C90" s="143"/>
      <c r="D90" s="143"/>
      <c r="E90" s="143"/>
      <c r="F90" s="143"/>
      <c r="G90" s="144"/>
      <c r="H90" s="143"/>
    </row>
    <row r="91" spans="1:8" ht="13.5" customHeight="1" x14ac:dyDescent="0.2">
      <c r="A91" s="100"/>
      <c r="B91" s="143"/>
      <c r="C91" s="143"/>
      <c r="D91" s="143"/>
      <c r="E91" s="143"/>
      <c r="F91" s="143"/>
      <c r="G91" s="144"/>
      <c r="H91" s="143"/>
    </row>
    <row r="92" spans="1:8" ht="13.5" customHeight="1" x14ac:dyDescent="0.2">
      <c r="A92" s="100"/>
      <c r="B92" s="143"/>
      <c r="C92" s="143"/>
      <c r="D92" s="143"/>
      <c r="E92" s="143"/>
      <c r="F92" s="143"/>
      <c r="G92" s="144"/>
      <c r="H92" s="143"/>
    </row>
  </sheetData>
  <mergeCells count="9">
    <mergeCell ref="E4:F4"/>
    <mergeCell ref="E3:F3"/>
    <mergeCell ref="C3:D3"/>
    <mergeCell ref="C4:D4"/>
    <mergeCell ref="A1:G1"/>
    <mergeCell ref="G4:G5"/>
    <mergeCell ref="A2:F2"/>
    <mergeCell ref="A4:A5"/>
    <mergeCell ref="B4:B5"/>
  </mergeCells>
  <conditionalFormatting sqref="G6:G55">
    <cfRule type="cellIs" dxfId="3" priority="3" operator="greaterThan">
      <formula>100</formula>
    </cfRule>
  </conditionalFormatting>
  <pageMargins left="1.2" right="0.7" top="0.25" bottom="0.25" header="0" footer="0"/>
  <pageSetup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A8BFDF"/>
  </sheetPr>
  <dimension ref="A1:Q98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55" sqref="D55"/>
    </sheetView>
  </sheetViews>
  <sheetFormatPr defaultColWidth="14.28515625" defaultRowHeight="15" customHeight="1" x14ac:dyDescent="0.2"/>
  <cols>
    <col min="1" max="1" width="5.85546875" style="83" customWidth="1"/>
    <col min="2" max="2" width="21.85546875" style="83" customWidth="1"/>
    <col min="3" max="3" width="10.85546875" style="83" customWidth="1"/>
    <col min="4" max="4" width="9.5703125" style="83" customWidth="1"/>
    <col min="5" max="11" width="8.5703125" style="83" customWidth="1"/>
    <col min="12" max="12" width="8.42578125" style="83" customWidth="1"/>
    <col min="13" max="13" width="8.85546875" style="83" customWidth="1"/>
    <col min="14" max="14" width="7.85546875" style="271" customWidth="1"/>
    <col min="15" max="15" width="10.140625" style="83" customWidth="1"/>
    <col min="16" max="16" width="9" style="83" customWidth="1"/>
    <col min="17" max="17" width="8.7109375" style="271" customWidth="1"/>
    <col min="18" max="16384" width="14.28515625" style="83"/>
  </cols>
  <sheetData>
    <row r="1" spans="1:17" ht="14.25" customHeight="1" x14ac:dyDescent="0.2">
      <c r="A1" s="549" t="s">
        <v>1062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478"/>
      <c r="Q1" s="148"/>
    </row>
    <row r="2" spans="1:17" ht="12.75" customHeight="1" x14ac:dyDescent="0.2">
      <c r="A2" s="550" t="s">
        <v>152</v>
      </c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478"/>
      <c r="Q2" s="148"/>
    </row>
    <row r="3" spans="1:17" ht="12.75" customHeight="1" x14ac:dyDescent="0.2">
      <c r="A3" s="149"/>
      <c r="B3" s="150" t="s">
        <v>60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8"/>
      <c r="P3" s="149"/>
      <c r="Q3" s="148"/>
    </row>
    <row r="4" spans="1:17" s="163" customFormat="1" ht="27.95" customHeight="1" x14ac:dyDescent="0.2">
      <c r="A4" s="484" t="s">
        <v>67</v>
      </c>
      <c r="B4" s="551" t="s">
        <v>1</v>
      </c>
      <c r="C4" s="475" t="s">
        <v>153</v>
      </c>
      <c r="D4" s="552"/>
      <c r="E4" s="486"/>
      <c r="F4" s="475" t="s">
        <v>154</v>
      </c>
      <c r="G4" s="552"/>
      <c r="H4" s="486"/>
      <c r="I4" s="475" t="s">
        <v>133</v>
      </c>
      <c r="J4" s="552"/>
      <c r="K4" s="486"/>
      <c r="L4" s="475" t="s">
        <v>134</v>
      </c>
      <c r="M4" s="552"/>
      <c r="N4" s="486"/>
      <c r="O4" s="475" t="s">
        <v>139</v>
      </c>
      <c r="P4" s="552"/>
      <c r="Q4" s="486"/>
    </row>
    <row r="5" spans="1:17" ht="22.5" customHeight="1" x14ac:dyDescent="0.2">
      <c r="A5" s="481"/>
      <c r="B5" s="481"/>
      <c r="C5" s="109" t="s">
        <v>82</v>
      </c>
      <c r="D5" s="109" t="s">
        <v>83</v>
      </c>
      <c r="E5" s="109" t="s">
        <v>151</v>
      </c>
      <c r="F5" s="109" t="s">
        <v>82</v>
      </c>
      <c r="G5" s="109" t="s">
        <v>83</v>
      </c>
      <c r="H5" s="152" t="s">
        <v>151</v>
      </c>
      <c r="I5" s="109" t="s">
        <v>82</v>
      </c>
      <c r="J5" s="109" t="s">
        <v>83</v>
      </c>
      <c r="K5" s="153" t="s">
        <v>151</v>
      </c>
      <c r="L5" s="109" t="s">
        <v>82</v>
      </c>
      <c r="M5" s="109" t="s">
        <v>83</v>
      </c>
      <c r="N5" s="152" t="s">
        <v>151</v>
      </c>
      <c r="O5" s="109" t="s">
        <v>82</v>
      </c>
      <c r="P5" s="109" t="s">
        <v>83</v>
      </c>
      <c r="Q5" s="152" t="s">
        <v>151</v>
      </c>
    </row>
    <row r="6" spans="1:17" ht="15" customHeight="1" x14ac:dyDescent="0.2">
      <c r="A6" s="132">
        <v>1</v>
      </c>
      <c r="B6" s="110" t="s">
        <v>6</v>
      </c>
      <c r="C6" s="113">
        <v>16820</v>
      </c>
      <c r="D6" s="113">
        <v>48975.549999999996</v>
      </c>
      <c r="E6" s="159">
        <f>D6*100/OutstandingAgri_4!L6</f>
        <v>9.6232849008356922</v>
      </c>
      <c r="F6" s="113">
        <v>48663</v>
      </c>
      <c r="G6" s="113">
        <v>91343.88</v>
      </c>
      <c r="H6" s="159">
        <f>G6*100/MSMEoutstanding_5!N6</f>
        <v>12.5351749459531</v>
      </c>
      <c r="I6" s="113">
        <v>366</v>
      </c>
      <c r="J6" s="113">
        <v>745.06000000000029</v>
      </c>
      <c r="K6" s="268">
        <f>J6*100/'Pri Sec_outstanding_6'!F6</f>
        <v>3.4121968198138801</v>
      </c>
      <c r="L6" s="113">
        <v>15884</v>
      </c>
      <c r="M6" s="113">
        <v>13233.109999999997</v>
      </c>
      <c r="N6" s="268">
        <f>M6*100/'Pri Sec_outstanding_6'!H6</f>
        <v>6.2865695088663722</v>
      </c>
      <c r="O6" s="157">
        <v>81747</v>
      </c>
      <c r="P6" s="157">
        <v>156799.56</v>
      </c>
      <c r="Q6" s="158">
        <f>P6*100/'Pri Sec_outstanding_6'!P6</f>
        <v>10.618605675102637</v>
      </c>
    </row>
    <row r="7" spans="1:17" ht="15" customHeight="1" x14ac:dyDescent="0.2">
      <c r="A7" s="132">
        <v>2</v>
      </c>
      <c r="B7" s="110" t="s">
        <v>7</v>
      </c>
      <c r="C7" s="113">
        <v>108386</v>
      </c>
      <c r="D7" s="113">
        <v>240190.38</v>
      </c>
      <c r="E7" s="159">
        <f>D7*100/OutstandingAgri_4!L7</f>
        <v>12.852776491512214</v>
      </c>
      <c r="F7" s="113">
        <v>79994</v>
      </c>
      <c r="G7" s="113">
        <v>88123.470000000016</v>
      </c>
      <c r="H7" s="159">
        <f>G7*100/MSMEoutstanding_5!N7</f>
        <v>12.34925744184779</v>
      </c>
      <c r="I7" s="113">
        <v>646</v>
      </c>
      <c r="J7" s="113">
        <v>1416.2500000000005</v>
      </c>
      <c r="K7" s="268">
        <f>J7*100/'Pri Sec_outstanding_6'!F7</f>
        <v>6.9044478050559368</v>
      </c>
      <c r="L7" s="113">
        <v>26184</v>
      </c>
      <c r="M7" s="113">
        <v>12679.419999999998</v>
      </c>
      <c r="N7" s="268">
        <f>M7*100/'Pri Sec_outstanding_6'!H7</f>
        <v>5.8413308634614429</v>
      </c>
      <c r="O7" s="157">
        <v>215237</v>
      </c>
      <c r="P7" s="157">
        <v>342411.82000000007</v>
      </c>
      <c r="Q7" s="158">
        <f>P7*100/'Pri Sec_outstanding_6'!P7</f>
        <v>12.139841265284037</v>
      </c>
    </row>
    <row r="8" spans="1:17" ht="15" customHeight="1" x14ac:dyDescent="0.2">
      <c r="A8" s="132">
        <v>3</v>
      </c>
      <c r="B8" s="110" t="s">
        <v>8</v>
      </c>
      <c r="C8" s="113">
        <v>11210</v>
      </c>
      <c r="D8" s="113">
        <v>16290.220000000001</v>
      </c>
      <c r="E8" s="159">
        <f>D8*100/OutstandingAgri_4!L8</f>
        <v>5.8887528039429311</v>
      </c>
      <c r="F8" s="113">
        <v>8</v>
      </c>
      <c r="G8" s="113">
        <v>2380.38</v>
      </c>
      <c r="H8" s="159">
        <f>G8*100/MSMEoutstanding_5!N8</f>
        <v>0.7590450976830756</v>
      </c>
      <c r="I8" s="113">
        <v>14</v>
      </c>
      <c r="J8" s="113">
        <v>23.669999999999998</v>
      </c>
      <c r="K8" s="268">
        <f>J8*100/'Pri Sec_outstanding_6'!F8</f>
        <v>0.34101075761439426</v>
      </c>
      <c r="L8" s="113">
        <v>651</v>
      </c>
      <c r="M8" s="113">
        <v>521.6</v>
      </c>
      <c r="N8" s="268">
        <f>M8*100/'Pri Sec_outstanding_6'!H8</f>
        <v>0.53415247636406049</v>
      </c>
      <c r="O8" s="157">
        <v>11883</v>
      </c>
      <c r="P8" s="157">
        <v>19215.870000000003</v>
      </c>
      <c r="Q8" s="158">
        <f>P8*100/'Pri Sec_outstanding_6'!P8</f>
        <v>2.7346165606459554</v>
      </c>
    </row>
    <row r="9" spans="1:17" ht="15" customHeight="1" x14ac:dyDescent="0.2">
      <c r="A9" s="132">
        <v>4</v>
      </c>
      <c r="B9" s="110" t="s">
        <v>9</v>
      </c>
      <c r="C9" s="113">
        <v>22522</v>
      </c>
      <c r="D9" s="113">
        <v>55974.90999999996</v>
      </c>
      <c r="E9" s="159">
        <f>D9*100/OutstandingAgri_4!L9</f>
        <v>12.276096577934149</v>
      </c>
      <c r="F9" s="113">
        <v>26451</v>
      </c>
      <c r="G9" s="113">
        <v>70532.98</v>
      </c>
      <c r="H9" s="159">
        <f>G9*100/MSMEoutstanding_5!N9</f>
        <v>16.880079081492546</v>
      </c>
      <c r="I9" s="113">
        <v>421</v>
      </c>
      <c r="J9" s="113">
        <v>969.64999999999964</v>
      </c>
      <c r="K9" s="268">
        <f>J9*100/'Pri Sec_outstanding_6'!F9</f>
        <v>4.4546054275759657</v>
      </c>
      <c r="L9" s="113">
        <v>3594</v>
      </c>
      <c r="M9" s="113">
        <v>4834.7100000000019</v>
      </c>
      <c r="N9" s="268">
        <f>M9*100/'Pri Sec_outstanding_6'!H9</f>
        <v>2.8692838478888061</v>
      </c>
      <c r="O9" s="157">
        <v>53078</v>
      </c>
      <c r="P9" s="157">
        <v>132356.14999999997</v>
      </c>
      <c r="Q9" s="158">
        <f>P9*100/'Pri Sec_outstanding_6'!P9</f>
        <v>12.402585427681434</v>
      </c>
    </row>
    <row r="10" spans="1:17" ht="15" customHeight="1" x14ac:dyDescent="0.2">
      <c r="A10" s="132">
        <v>5</v>
      </c>
      <c r="B10" s="110" t="s">
        <v>10</v>
      </c>
      <c r="C10" s="113">
        <v>35042</v>
      </c>
      <c r="D10" s="113">
        <v>68413.479999999981</v>
      </c>
      <c r="E10" s="159">
        <f>D10*100/OutstandingAgri_4!L10</f>
        <v>7.0431265320157195</v>
      </c>
      <c r="F10" s="113">
        <v>56797</v>
      </c>
      <c r="G10" s="113">
        <v>82639.38999999997</v>
      </c>
      <c r="H10" s="159">
        <f>G10*100/MSMEoutstanding_5!N10</f>
        <v>9.5543488823300464</v>
      </c>
      <c r="I10" s="113">
        <v>1181</v>
      </c>
      <c r="J10" s="113">
        <v>2751.8199999999974</v>
      </c>
      <c r="K10" s="268">
        <f>J10*100/'Pri Sec_outstanding_6'!F10</f>
        <v>10.417751920141498</v>
      </c>
      <c r="L10" s="113">
        <v>38769</v>
      </c>
      <c r="M10" s="113">
        <v>24399.94</v>
      </c>
      <c r="N10" s="268">
        <f>M10*100/'Pri Sec_outstanding_6'!H10</f>
        <v>10.5894952122778</v>
      </c>
      <c r="O10" s="157">
        <v>132185</v>
      </c>
      <c r="P10" s="157">
        <v>178277.06</v>
      </c>
      <c r="Q10" s="158">
        <f>P10*100/'Pri Sec_outstanding_6'!P10</f>
        <v>8.5156761217530779</v>
      </c>
    </row>
    <row r="11" spans="1:17" ht="15" customHeight="1" x14ac:dyDescent="0.2">
      <c r="A11" s="132">
        <v>6</v>
      </c>
      <c r="B11" s="110" t="s">
        <v>11</v>
      </c>
      <c r="C11" s="113">
        <v>25002</v>
      </c>
      <c r="D11" s="113">
        <v>54465.239999999991</v>
      </c>
      <c r="E11" s="159">
        <f>D11*100/OutstandingAgri_4!L11</f>
        <v>25.927729242674669</v>
      </c>
      <c r="F11" s="113">
        <v>1064</v>
      </c>
      <c r="G11" s="113">
        <v>6452.2000000000007</v>
      </c>
      <c r="H11" s="159">
        <f>G11*100/MSMEoutstanding_5!N11</f>
        <v>2.2021540713296961</v>
      </c>
      <c r="I11" s="113">
        <v>42</v>
      </c>
      <c r="J11" s="113">
        <v>74.469999999999985</v>
      </c>
      <c r="K11" s="268">
        <f>J11*100/'Pri Sec_outstanding_6'!F11</f>
        <v>1.9978591491861819</v>
      </c>
      <c r="L11" s="113">
        <v>102</v>
      </c>
      <c r="M11" s="113">
        <v>351.52999999999992</v>
      </c>
      <c r="N11" s="268">
        <f>M11*100/'Pri Sec_outstanding_6'!H11</f>
        <v>0.71882116028895948</v>
      </c>
      <c r="O11" s="157">
        <v>26210</v>
      </c>
      <c r="P11" s="157">
        <v>61343.440000000024</v>
      </c>
      <c r="Q11" s="158">
        <f>P11*100/'Pri Sec_outstanding_6'!P11</f>
        <v>11.014005927335917</v>
      </c>
    </row>
    <row r="12" spans="1:17" ht="15" customHeight="1" x14ac:dyDescent="0.2">
      <c r="A12" s="132">
        <v>7</v>
      </c>
      <c r="B12" s="110" t="s">
        <v>12</v>
      </c>
      <c r="C12" s="113">
        <v>1832</v>
      </c>
      <c r="D12" s="113">
        <v>3198.2699999999995</v>
      </c>
      <c r="E12" s="159">
        <f>D12*100/OutstandingAgri_4!L12</f>
        <v>9.519301000603015</v>
      </c>
      <c r="F12" s="113">
        <v>8</v>
      </c>
      <c r="G12" s="113">
        <v>95.75</v>
      </c>
      <c r="H12" s="159">
        <f>G12*100/MSMEoutstanding_5!N12</f>
        <v>0.16404061765618419</v>
      </c>
      <c r="I12" s="113">
        <v>2</v>
      </c>
      <c r="J12" s="113">
        <v>5.5299999999999994</v>
      </c>
      <c r="K12" s="268">
        <f>J12*100/'Pri Sec_outstanding_6'!F12</f>
        <v>0.5494833068362478</v>
      </c>
      <c r="L12" s="113">
        <v>720</v>
      </c>
      <c r="M12" s="113">
        <v>675.25</v>
      </c>
      <c r="N12" s="268">
        <f>M12*100/'Pri Sec_outstanding_6'!H12</f>
        <v>1.8191546137290204</v>
      </c>
      <c r="O12" s="157">
        <v>2563</v>
      </c>
      <c r="P12" s="157">
        <v>3975.0399999999991</v>
      </c>
      <c r="Q12" s="158">
        <f>P12*100/'Pri Sec_outstanding_6'!P12</f>
        <v>3.0033018610613245</v>
      </c>
    </row>
    <row r="13" spans="1:17" ht="15" customHeight="1" x14ac:dyDescent="0.2">
      <c r="A13" s="132">
        <v>8</v>
      </c>
      <c r="B13" s="110" t="s">
        <v>967</v>
      </c>
      <c r="C13" s="113">
        <v>2151</v>
      </c>
      <c r="D13" s="113">
        <v>5493.5599999999986</v>
      </c>
      <c r="E13" s="159">
        <f>D13*100/OutstandingAgri_4!L13</f>
        <v>14.020449956204917</v>
      </c>
      <c r="F13" s="113">
        <v>7</v>
      </c>
      <c r="G13" s="113">
        <v>1180.1400000000001</v>
      </c>
      <c r="H13" s="159">
        <f>G13*100/MSMEoutstanding_5!N13</f>
        <v>1.3588410506924609</v>
      </c>
      <c r="I13" s="113">
        <v>11</v>
      </c>
      <c r="J13" s="113">
        <v>4.7300000000000004</v>
      </c>
      <c r="K13" s="268">
        <f>J13*100/'Pri Sec_outstanding_6'!F13</f>
        <v>0.94181832662976395</v>
      </c>
      <c r="L13" s="113">
        <v>109</v>
      </c>
      <c r="M13" s="113">
        <v>213.47000000000003</v>
      </c>
      <c r="N13" s="268">
        <f>M13*100/'Pri Sec_outstanding_6'!H13</f>
        <v>2.9783131588787142</v>
      </c>
      <c r="O13" s="157">
        <v>2316</v>
      </c>
      <c r="P13" s="157">
        <v>6899.95</v>
      </c>
      <c r="Q13" s="158">
        <f>P13*100/'Pri Sec_outstanding_6'!P13</f>
        <v>5.1514111497204302</v>
      </c>
    </row>
    <row r="14" spans="1:17" ht="15" customHeight="1" x14ac:dyDescent="0.2">
      <c r="A14" s="132">
        <v>9</v>
      </c>
      <c r="B14" s="110" t="s">
        <v>13</v>
      </c>
      <c r="C14" s="113">
        <v>103038</v>
      </c>
      <c r="D14" s="113">
        <v>163893.96000000002</v>
      </c>
      <c r="E14" s="159">
        <f>D14*100/OutstandingAgri_4!L14</f>
        <v>22.016596558215685</v>
      </c>
      <c r="F14" s="113">
        <v>47331</v>
      </c>
      <c r="G14" s="113">
        <v>96412.40999999996</v>
      </c>
      <c r="H14" s="159">
        <f>G14*100/MSMEoutstanding_5!N14</f>
        <v>12.922747825159661</v>
      </c>
      <c r="I14" s="113">
        <v>1030</v>
      </c>
      <c r="J14" s="113">
        <v>2529.41</v>
      </c>
      <c r="K14" s="268">
        <f>J14*100/'Pri Sec_outstanding_6'!F14</f>
        <v>9.9432747342600152</v>
      </c>
      <c r="L14" s="113">
        <v>27135</v>
      </c>
      <c r="M14" s="113">
        <v>27014.889999999989</v>
      </c>
      <c r="N14" s="268">
        <f>M14*100/'Pri Sec_outstanding_6'!H14</f>
        <v>14.180108955540296</v>
      </c>
      <c r="O14" s="157">
        <v>179696</v>
      </c>
      <c r="P14" s="157">
        <v>290007.92000000004</v>
      </c>
      <c r="Q14" s="158">
        <f>P14*100/'Pri Sec_outstanding_6'!P14</f>
        <v>16.929346914922107</v>
      </c>
    </row>
    <row r="15" spans="1:17" ht="15" customHeight="1" x14ac:dyDescent="0.2">
      <c r="A15" s="132">
        <v>10</v>
      </c>
      <c r="B15" s="110" t="s">
        <v>14</v>
      </c>
      <c r="C15" s="113">
        <v>138641</v>
      </c>
      <c r="D15" s="113">
        <v>326604.52</v>
      </c>
      <c r="E15" s="159">
        <f>D15*100/OutstandingAgri_4!L15</f>
        <v>14.542775823136314</v>
      </c>
      <c r="F15" s="113">
        <v>11763</v>
      </c>
      <c r="G15" s="113">
        <v>41535.360000000001</v>
      </c>
      <c r="H15" s="159">
        <f>G15*100/MSMEoutstanding_5!N15</f>
        <v>1.949692785578194</v>
      </c>
      <c r="I15" s="113">
        <v>385</v>
      </c>
      <c r="J15" s="113">
        <v>1043.9599999999994</v>
      </c>
      <c r="K15" s="268">
        <f>J15*100/'Pri Sec_outstanding_6'!F15</f>
        <v>0.89414287426045114</v>
      </c>
      <c r="L15" s="113">
        <v>55508</v>
      </c>
      <c r="M15" s="113">
        <v>42883.920000000013</v>
      </c>
      <c r="N15" s="268">
        <f>M15*100/'Pri Sec_outstanding_6'!H15</f>
        <v>3.7031742291545329</v>
      </c>
      <c r="O15" s="157">
        <v>206395</v>
      </c>
      <c r="P15" s="157">
        <v>412292.51000000024</v>
      </c>
      <c r="Q15" s="158">
        <f>P15*100/'Pri Sec_outstanding_6'!P15</f>
        <v>7.1704327290763272</v>
      </c>
    </row>
    <row r="16" spans="1:17" ht="15" customHeight="1" x14ac:dyDescent="0.2">
      <c r="A16" s="132">
        <v>11</v>
      </c>
      <c r="B16" s="110" t="s">
        <v>15</v>
      </c>
      <c r="C16" s="113">
        <v>19237</v>
      </c>
      <c r="D16" s="113">
        <v>30152.670000000002</v>
      </c>
      <c r="E16" s="159">
        <f>D16*100/OutstandingAgri_4!L16</f>
        <v>7.9217166203363876</v>
      </c>
      <c r="F16" s="113">
        <v>4</v>
      </c>
      <c r="G16" s="113">
        <v>838.33</v>
      </c>
      <c r="H16" s="159">
        <f>G16*100/MSMEoutstanding_5!N16</f>
        <v>1.1583485853674982</v>
      </c>
      <c r="I16" s="113">
        <v>53</v>
      </c>
      <c r="J16" s="113">
        <v>95.88</v>
      </c>
      <c r="K16" s="268">
        <f>J16*100/'Pri Sec_outstanding_6'!F16</f>
        <v>2.4999739260124527</v>
      </c>
      <c r="L16" s="113">
        <v>108</v>
      </c>
      <c r="M16" s="113">
        <v>951.17</v>
      </c>
      <c r="N16" s="268">
        <f>M16*100/'Pri Sec_outstanding_6'!H16</f>
        <v>0.92011910849331924</v>
      </c>
      <c r="O16" s="157">
        <v>19651</v>
      </c>
      <c r="P16" s="157">
        <v>32108.309999999994</v>
      </c>
      <c r="Q16" s="158">
        <f>P16*100/'Pri Sec_outstanding_6'!P16</f>
        <v>5.6294833541915095</v>
      </c>
    </row>
    <row r="17" spans="1:17" ht="15" customHeight="1" x14ac:dyDescent="0.2">
      <c r="A17" s="132">
        <v>12</v>
      </c>
      <c r="B17" s="110" t="s">
        <v>16</v>
      </c>
      <c r="C17" s="113">
        <v>53578</v>
      </c>
      <c r="D17" s="113">
        <v>128791.92000000001</v>
      </c>
      <c r="E17" s="159">
        <f>D17*100/OutstandingAgri_4!L17</f>
        <v>17.219251700100006</v>
      </c>
      <c r="F17" s="113">
        <v>65</v>
      </c>
      <c r="G17" s="113">
        <v>4248.7999999999993</v>
      </c>
      <c r="H17" s="159">
        <f>G17*100/MSMEoutstanding_5!N17</f>
        <v>0.6668356879386016</v>
      </c>
      <c r="I17" s="113">
        <v>566</v>
      </c>
      <c r="J17" s="113">
        <v>1191.1899999999996</v>
      </c>
      <c r="K17" s="268">
        <f>J17*100/'Pri Sec_outstanding_6'!F17</f>
        <v>7.3976020936035525</v>
      </c>
      <c r="L17" s="113">
        <v>15138</v>
      </c>
      <c r="M17" s="113">
        <v>7456.1299999999983</v>
      </c>
      <c r="N17" s="268">
        <f>M17*100/'Pri Sec_outstanding_6'!H17</f>
        <v>8.2795714685789221</v>
      </c>
      <c r="O17" s="157">
        <v>70371</v>
      </c>
      <c r="P17" s="157">
        <v>142084.18000000008</v>
      </c>
      <c r="Q17" s="158">
        <f>P17*100/'Pri Sec_outstanding_6'!P17</f>
        <v>9.5030430580192586</v>
      </c>
    </row>
    <row r="18" spans="1:17" s="128" customFormat="1" ht="15" customHeight="1" x14ac:dyDescent="0.2">
      <c r="A18" s="124"/>
      <c r="B18" s="116" t="s">
        <v>17</v>
      </c>
      <c r="C18" s="112">
        <f t="shared" ref="C18:P18" si="0">SUM(C6:C17)</f>
        <v>537459</v>
      </c>
      <c r="D18" s="112">
        <f t="shared" si="0"/>
        <v>1142444.6800000002</v>
      </c>
      <c r="E18" s="160">
        <f>D18*100/OutstandingAgri_4!L18</f>
        <v>13.466948401875111</v>
      </c>
      <c r="F18" s="112">
        <f t="shared" si="0"/>
        <v>272155</v>
      </c>
      <c r="G18" s="112">
        <f t="shared" si="0"/>
        <v>485783.08999999997</v>
      </c>
      <c r="H18" s="160">
        <f>G18*100/MSMEoutstanding_5!N18</f>
        <v>6.8780041406601491</v>
      </c>
      <c r="I18" s="112">
        <f t="shared" si="0"/>
        <v>4717</v>
      </c>
      <c r="J18" s="112">
        <f t="shared" si="0"/>
        <v>10851.619999999995</v>
      </c>
      <c r="K18" s="269">
        <f>J18*100/'Pri Sec_outstanding_6'!F18</f>
        <v>4.0974547201616431</v>
      </c>
      <c r="L18" s="112">
        <f t="shared" si="0"/>
        <v>183902</v>
      </c>
      <c r="M18" s="112">
        <f t="shared" si="0"/>
        <v>135215.13999999998</v>
      </c>
      <c r="N18" s="269">
        <f>M18*100/'Pri Sec_outstanding_6'!H18</f>
        <v>5.2833056042293087</v>
      </c>
      <c r="O18" s="112">
        <f t="shared" si="0"/>
        <v>1001332</v>
      </c>
      <c r="P18" s="112">
        <f t="shared" si="0"/>
        <v>1777771.8100000005</v>
      </c>
      <c r="Q18" s="308">
        <f>P18*100/'Pri Sec_outstanding_6'!P18</f>
        <v>9.6031976564567803</v>
      </c>
    </row>
    <row r="19" spans="1:17" ht="15" customHeight="1" x14ac:dyDescent="0.2">
      <c r="A19" s="132">
        <v>13</v>
      </c>
      <c r="B19" s="110" t="s">
        <v>18</v>
      </c>
      <c r="C19" s="113">
        <v>18119</v>
      </c>
      <c r="D19" s="113">
        <v>57039.33</v>
      </c>
      <c r="E19" s="159">
        <f>D19*100/OutstandingAgri_4!L19</f>
        <v>9.525125024996651</v>
      </c>
      <c r="F19" s="113">
        <v>592</v>
      </c>
      <c r="G19" s="113">
        <v>14922.130000000005</v>
      </c>
      <c r="H19" s="159">
        <f>G19*100/MSMEoutstanding_5!N19</f>
        <v>1.7226409067176844</v>
      </c>
      <c r="I19" s="113">
        <v>41</v>
      </c>
      <c r="J19" s="113">
        <v>104.45000000000002</v>
      </c>
      <c r="K19" s="268">
        <f>J19*100/'Pri Sec_outstanding_6'!F19</f>
        <v>2.1220789669366082</v>
      </c>
      <c r="L19" s="113">
        <v>57</v>
      </c>
      <c r="M19" s="113">
        <v>651.21</v>
      </c>
      <c r="N19" s="268">
        <f>M19*100/'Pri Sec_outstanding_6'!H19</f>
        <v>0.94391858769219805</v>
      </c>
      <c r="O19" s="157">
        <v>33348</v>
      </c>
      <c r="P19" s="157">
        <v>75433.080000000016</v>
      </c>
      <c r="Q19" s="158">
        <f>P19*100/'Pri Sec_outstanding_6'!P19</f>
        <v>4.868769745167846</v>
      </c>
    </row>
    <row r="20" spans="1:17" ht="15" customHeight="1" x14ac:dyDescent="0.2">
      <c r="A20" s="132">
        <v>14</v>
      </c>
      <c r="B20" s="110" t="s">
        <v>19</v>
      </c>
      <c r="C20" s="113">
        <v>14426</v>
      </c>
      <c r="D20" s="113">
        <v>9415.0399999999936</v>
      </c>
      <c r="E20" s="159">
        <f>D20*100/OutstandingAgri_4!L20</f>
        <v>7.6774490265215345</v>
      </c>
      <c r="F20" s="113">
        <v>5</v>
      </c>
      <c r="G20" s="113">
        <v>200.01</v>
      </c>
      <c r="H20" s="159">
        <f>G20*100/MSMEoutstanding_5!N20</f>
        <v>0.16813736068309448</v>
      </c>
      <c r="I20" s="113">
        <v>529</v>
      </c>
      <c r="J20" s="113">
        <v>4226.6099999999997</v>
      </c>
      <c r="K20" s="268">
        <v>0</v>
      </c>
      <c r="L20" s="113">
        <v>0</v>
      </c>
      <c r="M20" s="113">
        <v>0</v>
      </c>
      <c r="N20" s="268">
        <f>M20*100/'Pri Sec_outstanding_6'!H20</f>
        <v>0</v>
      </c>
      <c r="O20" s="157">
        <v>57180</v>
      </c>
      <c r="P20" s="157">
        <v>26465.629999999986</v>
      </c>
      <c r="Q20" s="158">
        <f>P20*100/'Pri Sec_outstanding_6'!P20</f>
        <v>4.6061417055987883</v>
      </c>
    </row>
    <row r="21" spans="1:17" ht="15" customHeight="1" x14ac:dyDescent="0.2">
      <c r="A21" s="132">
        <v>15</v>
      </c>
      <c r="B21" s="110" t="s">
        <v>20</v>
      </c>
      <c r="C21" s="113">
        <v>1</v>
      </c>
      <c r="D21" s="113">
        <v>10.7</v>
      </c>
      <c r="E21" s="159">
        <f>D21*100/OutstandingAgri_4!L21</f>
        <v>0.16881844444058774</v>
      </c>
      <c r="F21" s="113">
        <v>0</v>
      </c>
      <c r="G21" s="113">
        <v>0</v>
      </c>
      <c r="H21" s="159">
        <v>0</v>
      </c>
      <c r="I21" s="113">
        <v>0</v>
      </c>
      <c r="J21" s="113">
        <v>0</v>
      </c>
      <c r="K21" s="268">
        <v>0</v>
      </c>
      <c r="L21" s="113">
        <v>0</v>
      </c>
      <c r="M21" s="113">
        <v>0</v>
      </c>
      <c r="N21" s="268">
        <f>M21*100/'Pri Sec_outstanding_6'!H21</f>
        <v>0</v>
      </c>
      <c r="O21" s="157">
        <v>1</v>
      </c>
      <c r="P21" s="157">
        <v>10.7</v>
      </c>
      <c r="Q21" s="158">
        <f>P21*100/'Pri Sec_outstanding_6'!P21</f>
        <v>0.16296740804145157</v>
      </c>
    </row>
    <row r="22" spans="1:17" ht="15" customHeight="1" x14ac:dyDescent="0.2">
      <c r="A22" s="132">
        <v>16</v>
      </c>
      <c r="B22" s="110" t="s">
        <v>21</v>
      </c>
      <c r="C22" s="113">
        <v>12</v>
      </c>
      <c r="D22" s="113">
        <v>284.29999999999995</v>
      </c>
      <c r="E22" s="159">
        <f>D22*100/OutstandingAgri_4!L22</f>
        <v>2.9889473081075852</v>
      </c>
      <c r="F22" s="113">
        <v>1</v>
      </c>
      <c r="G22" s="113">
        <v>276.61</v>
      </c>
      <c r="H22" s="159">
        <v>0</v>
      </c>
      <c r="I22" s="113">
        <v>0</v>
      </c>
      <c r="J22" s="113">
        <v>0</v>
      </c>
      <c r="K22" s="268">
        <v>0</v>
      </c>
      <c r="L22" s="113">
        <v>3</v>
      </c>
      <c r="M22" s="113">
        <v>5.7</v>
      </c>
      <c r="N22" s="268">
        <v>0</v>
      </c>
      <c r="O22" s="157">
        <v>17</v>
      </c>
      <c r="P22" s="157">
        <v>566.86</v>
      </c>
      <c r="Q22" s="158">
        <f>P22*100/'Pri Sec_outstanding_6'!P22</f>
        <v>3.4984317970581231</v>
      </c>
    </row>
    <row r="23" spans="1:17" ht="15" customHeight="1" x14ac:dyDescent="0.2">
      <c r="A23" s="132">
        <v>17</v>
      </c>
      <c r="B23" s="110" t="s">
        <v>22</v>
      </c>
      <c r="C23" s="113">
        <v>36570</v>
      </c>
      <c r="D23" s="113">
        <v>6179.13</v>
      </c>
      <c r="E23" s="159">
        <f>D23*100/OutstandingAgri_4!L23</f>
        <v>4.1867082162233809</v>
      </c>
      <c r="F23" s="113">
        <v>4</v>
      </c>
      <c r="G23" s="113">
        <v>103.33999999999999</v>
      </c>
      <c r="H23" s="159">
        <f>G23*100/MSMEoutstanding_5!N23</f>
        <v>3.870223547168115</v>
      </c>
      <c r="I23" s="113">
        <v>0</v>
      </c>
      <c r="J23" s="113">
        <v>0</v>
      </c>
      <c r="K23" s="113">
        <v>0</v>
      </c>
      <c r="L23" s="113">
        <v>110</v>
      </c>
      <c r="M23" s="113">
        <v>578.62</v>
      </c>
      <c r="N23" s="268">
        <f>M23*100/'Pri Sec_outstanding_6'!H23</f>
        <v>2.1825146860131519</v>
      </c>
      <c r="O23" s="157">
        <v>41266</v>
      </c>
      <c r="P23" s="157">
        <v>7178.8799999999992</v>
      </c>
      <c r="Q23" s="158">
        <f>P23*100/'Pri Sec_outstanding_6'!P23</f>
        <v>4.0077724954017873</v>
      </c>
    </row>
    <row r="24" spans="1:17" ht="15" customHeight="1" x14ac:dyDescent="0.2">
      <c r="A24" s="132">
        <v>18</v>
      </c>
      <c r="B24" s="110" t="s">
        <v>23</v>
      </c>
      <c r="C24" s="113">
        <v>0</v>
      </c>
      <c r="D24" s="113">
        <v>0</v>
      </c>
      <c r="E24" s="159">
        <f>D24*100/OutstandingAgri_4!L24</f>
        <v>0</v>
      </c>
      <c r="F24" s="113">
        <v>0</v>
      </c>
      <c r="G24" s="113">
        <v>0</v>
      </c>
      <c r="H24" s="159">
        <v>0</v>
      </c>
      <c r="I24" s="113">
        <v>0</v>
      </c>
      <c r="J24" s="113">
        <v>0</v>
      </c>
      <c r="K24" s="268">
        <v>0</v>
      </c>
      <c r="L24" s="113">
        <v>0</v>
      </c>
      <c r="M24" s="113">
        <v>0</v>
      </c>
      <c r="N24" s="268">
        <v>0</v>
      </c>
      <c r="O24" s="157">
        <v>0</v>
      </c>
      <c r="P24" s="157">
        <v>0</v>
      </c>
      <c r="Q24" s="158">
        <f>P24*100/'Pri Sec_outstanding_6'!P24</f>
        <v>0</v>
      </c>
    </row>
    <row r="25" spans="1:17" ht="15" customHeight="1" x14ac:dyDescent="0.2">
      <c r="A25" s="132">
        <v>19</v>
      </c>
      <c r="B25" s="110" t="s">
        <v>24</v>
      </c>
      <c r="C25" s="113">
        <v>183</v>
      </c>
      <c r="D25" s="113">
        <v>502.23</v>
      </c>
      <c r="E25" s="159">
        <f>D25*100/OutstandingAgri_4!L25</f>
        <v>1.5018161560288394</v>
      </c>
      <c r="F25" s="113">
        <v>0</v>
      </c>
      <c r="G25" s="113">
        <v>0</v>
      </c>
      <c r="H25" s="159">
        <f>G25*100/MSMEoutstanding_5!N25</f>
        <v>0</v>
      </c>
      <c r="I25" s="113">
        <v>0</v>
      </c>
      <c r="J25" s="113">
        <v>0</v>
      </c>
      <c r="K25" s="268">
        <f>J25*100/'Pri Sec_outstanding_6'!F25</f>
        <v>0</v>
      </c>
      <c r="L25" s="113">
        <v>3</v>
      </c>
      <c r="M25" s="113">
        <v>23.92</v>
      </c>
      <c r="N25" s="268">
        <f>M25*100/'Pri Sec_outstanding_6'!H25</f>
        <v>1.8361440973954699</v>
      </c>
      <c r="O25" s="157">
        <v>188</v>
      </c>
      <c r="P25" s="157">
        <v>526.18000000000006</v>
      </c>
      <c r="Q25" s="158">
        <f>P25*100/'Pri Sec_outstanding_6'!P25</f>
        <v>1.0631868570399809</v>
      </c>
    </row>
    <row r="26" spans="1:17" ht="15" customHeight="1" x14ac:dyDescent="0.2">
      <c r="A26" s="132">
        <v>20</v>
      </c>
      <c r="B26" s="110" t="s">
        <v>25</v>
      </c>
      <c r="C26" s="113">
        <v>76654</v>
      </c>
      <c r="D26" s="113">
        <v>273484.09934999992</v>
      </c>
      <c r="E26" s="405">
        <f>D26*100/OutstandingAgri_4!L26</f>
        <v>17.925595627289923</v>
      </c>
      <c r="F26" s="113">
        <v>1258</v>
      </c>
      <c r="G26" s="113">
        <v>20755.800459999999</v>
      </c>
      <c r="H26" s="159">
        <f>G26*100/MSMEoutstanding_5!N26</f>
        <v>0.80867351671980336</v>
      </c>
      <c r="I26" s="113">
        <v>8</v>
      </c>
      <c r="J26" s="113">
        <v>13.11321</v>
      </c>
      <c r="K26" s="268">
        <f>J26*100/'Pri Sec_outstanding_6'!F26</f>
        <v>0.66769231552577435</v>
      </c>
      <c r="L26" s="113">
        <v>524</v>
      </c>
      <c r="M26" s="113">
        <v>5399.00713</v>
      </c>
      <c r="N26" s="268">
        <f>M26*100/'Pri Sec_outstanding_6'!H26</f>
        <v>0.87109724144568346</v>
      </c>
      <c r="O26" s="157">
        <v>81882</v>
      </c>
      <c r="P26" s="157">
        <v>234399.93799000003</v>
      </c>
      <c r="Q26" s="158">
        <f>P26*100/'Pri Sec_outstanding_6'!P26</f>
        <v>4.9700686229260569</v>
      </c>
    </row>
    <row r="27" spans="1:17" ht="15" customHeight="1" x14ac:dyDescent="0.2">
      <c r="A27" s="132">
        <v>21</v>
      </c>
      <c r="B27" s="110" t="s">
        <v>26</v>
      </c>
      <c r="C27" s="113">
        <v>23452</v>
      </c>
      <c r="D27" s="113">
        <v>115401.31999999998</v>
      </c>
      <c r="E27" s="159">
        <f>D27*100/OutstandingAgri_4!L27</f>
        <v>13.055886622076761</v>
      </c>
      <c r="F27" s="113">
        <v>786</v>
      </c>
      <c r="G27" s="113">
        <v>20042.119999999992</v>
      </c>
      <c r="H27" s="159">
        <f>G27*100/MSMEoutstanding_5!N27</f>
        <v>1.1885161891190119</v>
      </c>
      <c r="I27" s="113">
        <v>4</v>
      </c>
      <c r="J27" s="113">
        <v>14.129999999999999</v>
      </c>
      <c r="K27" s="268">
        <f>J27*100/'Pri Sec_outstanding_6'!F27</f>
        <v>0.27518272483480277</v>
      </c>
      <c r="L27" s="113">
        <v>159</v>
      </c>
      <c r="M27" s="113">
        <v>1283.7700000000004</v>
      </c>
      <c r="N27" s="268">
        <f>M27*100/'Pri Sec_outstanding_6'!H27</f>
        <v>1.8761197172981907</v>
      </c>
      <c r="O27" s="157">
        <v>24898</v>
      </c>
      <c r="P27" s="157">
        <v>136830.15000000005</v>
      </c>
      <c r="Q27" s="158">
        <f>P27*100/'Pri Sec_outstanding_6'!P27</f>
        <v>5.1727967006401698</v>
      </c>
    </row>
    <row r="28" spans="1:17" ht="15" customHeight="1" x14ac:dyDescent="0.2">
      <c r="A28" s="132">
        <v>22</v>
      </c>
      <c r="B28" s="110" t="s">
        <v>27</v>
      </c>
      <c r="C28" s="113">
        <v>5144</v>
      </c>
      <c r="D28" s="113">
        <v>10626.429999999998</v>
      </c>
      <c r="E28" s="159">
        <f>D28*100/OutstandingAgri_4!L28</f>
        <v>6.7603436197178732</v>
      </c>
      <c r="F28" s="113">
        <v>1</v>
      </c>
      <c r="G28" s="113">
        <v>56.13</v>
      </c>
      <c r="H28" s="159">
        <f>G28*100/MSMEoutstanding_5!N28</f>
        <v>0.22175813547750889</v>
      </c>
      <c r="I28" s="113">
        <v>12</v>
      </c>
      <c r="J28" s="113">
        <v>30.78</v>
      </c>
      <c r="K28" s="268">
        <f>J28*100/'Pri Sec_outstanding_6'!F28</f>
        <v>1.0003412470140884</v>
      </c>
      <c r="L28" s="113">
        <v>56</v>
      </c>
      <c r="M28" s="113">
        <v>593.9</v>
      </c>
      <c r="N28" s="268">
        <f>M28*100/'Pri Sec_outstanding_6'!H28</f>
        <v>0.88894250716811885</v>
      </c>
      <c r="O28" s="157">
        <v>5214</v>
      </c>
      <c r="P28" s="157">
        <v>11307.239999999998</v>
      </c>
      <c r="Q28" s="158">
        <f>P28*100/'Pri Sec_outstanding_6'!P28</f>
        <v>4.4791981965697598</v>
      </c>
    </row>
    <row r="29" spans="1:17" ht="15" customHeight="1" x14ac:dyDescent="0.2">
      <c r="A29" s="132">
        <v>23</v>
      </c>
      <c r="B29" s="110" t="s">
        <v>28</v>
      </c>
      <c r="C29" s="113">
        <v>6697</v>
      </c>
      <c r="D29" s="113">
        <v>5317.3900000000012</v>
      </c>
      <c r="E29" s="159">
        <f>D29*100/OutstandingAgri_4!L29</f>
        <v>1.9998860408075463</v>
      </c>
      <c r="F29" s="113">
        <v>755</v>
      </c>
      <c r="G29" s="113">
        <v>2732.51</v>
      </c>
      <c r="H29" s="159">
        <f>G29*100/MSMEoutstanding_5!N29</f>
        <v>1.2870621920305783</v>
      </c>
      <c r="I29" s="113">
        <v>0</v>
      </c>
      <c r="J29" s="113">
        <v>0</v>
      </c>
      <c r="K29" s="268">
        <v>0</v>
      </c>
      <c r="L29" s="113">
        <v>283</v>
      </c>
      <c r="M29" s="113">
        <v>1331.98</v>
      </c>
      <c r="N29" s="268">
        <f>M29*100/'Pri Sec_outstanding_6'!H29</f>
        <v>2.8199954227314952</v>
      </c>
      <c r="O29" s="157">
        <v>7767</v>
      </c>
      <c r="P29" s="157">
        <v>9384.5</v>
      </c>
      <c r="Q29" s="158">
        <f>P29*100/'Pri Sec_outstanding_6'!P29</f>
        <v>1.7860375541206781</v>
      </c>
    </row>
    <row r="30" spans="1:17" ht="15" customHeight="1" x14ac:dyDescent="0.2">
      <c r="A30" s="132">
        <v>24</v>
      </c>
      <c r="B30" s="110" t="s">
        <v>29</v>
      </c>
      <c r="C30" s="113">
        <v>154648</v>
      </c>
      <c r="D30" s="113">
        <v>69598</v>
      </c>
      <c r="E30" s="159">
        <f>D30*100/OutstandingAgri_4!L30</f>
        <v>15.670500781003279</v>
      </c>
      <c r="F30" s="113">
        <v>5823</v>
      </c>
      <c r="G30" s="113">
        <v>8006</v>
      </c>
      <c r="H30" s="159">
        <f>G30*100/MSMEoutstanding_5!N30</f>
        <v>3.3390045529074577</v>
      </c>
      <c r="I30" s="113">
        <v>0</v>
      </c>
      <c r="J30" s="113">
        <v>0</v>
      </c>
      <c r="K30" s="268">
        <v>0</v>
      </c>
      <c r="L30" s="113">
        <v>0</v>
      </c>
      <c r="M30" s="113">
        <v>0</v>
      </c>
      <c r="N30" s="268">
        <f>M30*100/'Pri Sec_outstanding_6'!H30</f>
        <v>0</v>
      </c>
      <c r="O30" s="157">
        <v>160576</v>
      </c>
      <c r="P30" s="157">
        <v>77612</v>
      </c>
      <c r="Q30" s="158">
        <f>P30*100/'Pri Sec_outstanding_6'!P30</f>
        <v>11.098818654795782</v>
      </c>
    </row>
    <row r="31" spans="1:17" ht="15" customHeight="1" x14ac:dyDescent="0.2">
      <c r="A31" s="132">
        <v>25</v>
      </c>
      <c r="B31" s="110" t="s">
        <v>30</v>
      </c>
      <c r="C31" s="113">
        <v>61</v>
      </c>
      <c r="D31" s="113">
        <v>137.22</v>
      </c>
      <c r="E31" s="159">
        <f>D31*100/OutstandingAgri_4!L31</f>
        <v>8.4642050851848651</v>
      </c>
      <c r="F31" s="113">
        <v>0</v>
      </c>
      <c r="G31" s="113">
        <v>0</v>
      </c>
      <c r="H31" s="159">
        <f>G31*100/MSMEoutstanding_5!N31</f>
        <v>0</v>
      </c>
      <c r="I31" s="113">
        <v>1</v>
      </c>
      <c r="J31" s="113">
        <v>1.3</v>
      </c>
      <c r="K31" s="268">
        <f>J31*100/'Pri Sec_outstanding_6'!F31</f>
        <v>4.100946372239747</v>
      </c>
      <c r="L31" s="113">
        <v>5</v>
      </c>
      <c r="M31" s="113">
        <v>37.22</v>
      </c>
      <c r="N31" s="268">
        <f>M31*100/'Pri Sec_outstanding_6'!H31</f>
        <v>5.0545928621869738</v>
      </c>
      <c r="O31" s="157">
        <v>78</v>
      </c>
      <c r="P31" s="157">
        <v>176.67</v>
      </c>
      <c r="Q31" s="158">
        <f>P31*100/'Pri Sec_outstanding_6'!P31</f>
        <v>6.8472763211441192</v>
      </c>
    </row>
    <row r="32" spans="1:17" ht="15" customHeight="1" x14ac:dyDescent="0.2">
      <c r="A32" s="132">
        <v>26</v>
      </c>
      <c r="B32" s="110" t="s">
        <v>31</v>
      </c>
      <c r="C32" s="113">
        <v>66</v>
      </c>
      <c r="D32" s="113">
        <v>1413.6599999999999</v>
      </c>
      <c r="E32" s="159">
        <f>D32*100/OutstandingAgri_4!L32</f>
        <v>14.726637456325122</v>
      </c>
      <c r="F32" s="113">
        <v>12</v>
      </c>
      <c r="G32" s="113">
        <v>1514.35</v>
      </c>
      <c r="H32" s="159">
        <v>47.242482796544799</v>
      </c>
      <c r="I32" s="113">
        <v>0</v>
      </c>
      <c r="J32" s="113">
        <v>0</v>
      </c>
      <c r="K32" s="268">
        <f>J32*100/'Pri Sec_outstanding_6'!F32</f>
        <v>0</v>
      </c>
      <c r="L32" s="113">
        <v>10</v>
      </c>
      <c r="M32" s="113">
        <v>133.03</v>
      </c>
      <c r="N32" s="268">
        <f>M32*100/'Pri Sec_outstanding_6'!H32</f>
        <v>5.4897575147323421</v>
      </c>
      <c r="O32" s="157">
        <v>92</v>
      </c>
      <c r="P32" s="157">
        <v>3204.96</v>
      </c>
      <c r="Q32" s="158">
        <f>P32*100/'Pri Sec_outstanding_6'!P32</f>
        <v>19.343028908683468</v>
      </c>
    </row>
    <row r="33" spans="1:17" ht="15" customHeight="1" x14ac:dyDescent="0.2">
      <c r="A33" s="132">
        <v>27</v>
      </c>
      <c r="B33" s="110" t="s">
        <v>32</v>
      </c>
      <c r="C33" s="113">
        <v>0</v>
      </c>
      <c r="D33" s="113">
        <v>0</v>
      </c>
      <c r="E33" s="159">
        <f>D33*100/OutstandingAgri_4!L33</f>
        <v>0</v>
      </c>
      <c r="F33" s="113">
        <v>0</v>
      </c>
      <c r="G33" s="113">
        <v>0</v>
      </c>
      <c r="H33" s="159">
        <f>G33*100/MSMEoutstanding_5!N33</f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268">
        <f>M33*100/'Pri Sec_outstanding_6'!H33</f>
        <v>0</v>
      </c>
      <c r="O33" s="157">
        <v>1</v>
      </c>
      <c r="P33" s="157">
        <v>0.11</v>
      </c>
      <c r="Q33" s="158">
        <f>P33*100/'Pri Sec_outstanding_6'!P33</f>
        <v>5.8730377380048545E-4</v>
      </c>
    </row>
    <row r="34" spans="1:17" ht="15" customHeight="1" x14ac:dyDescent="0.2">
      <c r="A34" s="132">
        <v>28</v>
      </c>
      <c r="B34" s="110" t="s">
        <v>33</v>
      </c>
      <c r="C34" s="113">
        <v>13287</v>
      </c>
      <c r="D34" s="113">
        <v>15115.890000000003</v>
      </c>
      <c r="E34" s="159">
        <f>D34*100/OutstandingAgri_4!L34</f>
        <v>3.2298186997863811</v>
      </c>
      <c r="F34" s="113">
        <v>828</v>
      </c>
      <c r="G34" s="113">
        <v>10452.520000000002</v>
      </c>
      <c r="H34" s="159">
        <f>G34*100/MSMEoutstanding_5!N34</f>
        <v>1.9334924630194035</v>
      </c>
      <c r="I34" s="113">
        <v>0</v>
      </c>
      <c r="J34" s="113">
        <v>0</v>
      </c>
      <c r="K34" s="268">
        <v>0</v>
      </c>
      <c r="L34" s="113">
        <v>2</v>
      </c>
      <c r="M34" s="113">
        <v>43.12</v>
      </c>
      <c r="N34" s="268">
        <f>M34*100/'Pri Sec_outstanding_6'!H34</f>
        <v>0.63834102392150416</v>
      </c>
      <c r="O34" s="157">
        <v>14299</v>
      </c>
      <c r="P34" s="157">
        <v>25629.88</v>
      </c>
      <c r="Q34" s="158">
        <f>P34*100/'Pri Sec_outstanding_6'!P34</f>
        <v>2.5229706578024635</v>
      </c>
    </row>
    <row r="35" spans="1:17" ht="15" customHeight="1" x14ac:dyDescent="0.2">
      <c r="A35" s="132">
        <v>29</v>
      </c>
      <c r="B35" s="110" t="s">
        <v>34</v>
      </c>
      <c r="C35" s="113">
        <v>0</v>
      </c>
      <c r="D35" s="113">
        <v>0</v>
      </c>
      <c r="E35" s="159">
        <f>D35*100/OutstandingAgri_4!L35</f>
        <v>0</v>
      </c>
      <c r="F35" s="113">
        <v>1</v>
      </c>
      <c r="G35" s="113">
        <v>37.340000000000003</v>
      </c>
      <c r="H35" s="159">
        <v>0</v>
      </c>
      <c r="I35" s="113">
        <v>0</v>
      </c>
      <c r="J35" s="113">
        <v>0</v>
      </c>
      <c r="K35" s="113">
        <v>0</v>
      </c>
      <c r="L35" s="113">
        <v>0</v>
      </c>
      <c r="M35" s="113">
        <v>0</v>
      </c>
      <c r="N35" s="113">
        <v>0</v>
      </c>
      <c r="O35" s="157">
        <v>1</v>
      </c>
      <c r="P35" s="157">
        <v>37.340000000000003</v>
      </c>
      <c r="Q35" s="158">
        <f>P35*100/'Pri Sec_outstanding_6'!P35</f>
        <v>0.15127741092803063</v>
      </c>
    </row>
    <row r="36" spans="1:17" ht="15" customHeight="1" x14ac:dyDescent="0.2">
      <c r="A36" s="132">
        <v>30</v>
      </c>
      <c r="B36" s="110" t="s">
        <v>35</v>
      </c>
      <c r="C36" s="113">
        <v>11025</v>
      </c>
      <c r="D36" s="113">
        <v>9463.369999999999</v>
      </c>
      <c r="E36" s="159">
        <f>D36*100/OutstandingAgri_4!L36</f>
        <v>10.464023653983094</v>
      </c>
      <c r="F36" s="113">
        <v>4</v>
      </c>
      <c r="G36" s="113">
        <v>37.730000000000004</v>
      </c>
      <c r="H36" s="159">
        <f>G36*100/MSMEoutstanding_5!N36</f>
        <v>0.18591527920059883</v>
      </c>
      <c r="I36" s="113">
        <v>0</v>
      </c>
      <c r="J36" s="113">
        <v>0</v>
      </c>
      <c r="K36" s="268">
        <v>0</v>
      </c>
      <c r="L36" s="113">
        <v>4</v>
      </c>
      <c r="M36" s="113">
        <v>56.69</v>
      </c>
      <c r="N36" s="268">
        <f>M36*100/'Pri Sec_outstanding_6'!H36</f>
        <v>0.52085343153198338</v>
      </c>
      <c r="O36" s="157">
        <v>11428</v>
      </c>
      <c r="P36" s="157">
        <v>9641.5499999999993</v>
      </c>
      <c r="Q36" s="158">
        <f>P36*100/'Pri Sec_outstanding_6'!P36</f>
        <v>7.8589179325043768</v>
      </c>
    </row>
    <row r="37" spans="1:17" ht="15" customHeight="1" x14ac:dyDescent="0.2">
      <c r="A37" s="132">
        <v>31</v>
      </c>
      <c r="B37" s="110" t="s">
        <v>36</v>
      </c>
      <c r="C37" s="113">
        <v>9</v>
      </c>
      <c r="D37" s="113">
        <v>23.919999999999998</v>
      </c>
      <c r="E37" s="159">
        <f>D37*100/OutstandingAgri_4!L37</f>
        <v>1.4952523238296462</v>
      </c>
      <c r="F37" s="113">
        <v>0</v>
      </c>
      <c r="G37" s="113">
        <v>0</v>
      </c>
      <c r="H37" s="159">
        <f>G37*100/MSMEoutstanding_5!N37</f>
        <v>0</v>
      </c>
      <c r="I37" s="113">
        <v>0</v>
      </c>
      <c r="J37" s="113">
        <v>0</v>
      </c>
      <c r="K37" s="268">
        <f>J37*100/'Pri Sec_outstanding_6'!F37</f>
        <v>0</v>
      </c>
      <c r="L37" s="113">
        <v>0</v>
      </c>
      <c r="M37" s="113">
        <v>0</v>
      </c>
      <c r="N37" s="268">
        <f>M37*100/'Pri Sec_outstanding_6'!H37</f>
        <v>0</v>
      </c>
      <c r="O37" s="157">
        <v>9</v>
      </c>
      <c r="P37" s="157">
        <v>23.919999999999998</v>
      </c>
      <c r="Q37" s="158">
        <f>P37*100/'Pri Sec_outstanding_6'!P37</f>
        <v>0.89891018414130031</v>
      </c>
    </row>
    <row r="38" spans="1:17" ht="15" customHeight="1" x14ac:dyDescent="0.2">
      <c r="A38" s="132">
        <v>32</v>
      </c>
      <c r="B38" s="110" t="s">
        <v>38</v>
      </c>
      <c r="C38" s="113">
        <v>5</v>
      </c>
      <c r="D38" s="113">
        <v>260.74</v>
      </c>
      <c r="E38" s="159">
        <f>D38*100/OutstandingAgri_4!L38</f>
        <v>7.1121706659101891</v>
      </c>
      <c r="F38" s="113">
        <v>0</v>
      </c>
      <c r="G38" s="113">
        <v>0</v>
      </c>
      <c r="H38" s="113">
        <v>0</v>
      </c>
      <c r="I38" s="113">
        <v>0</v>
      </c>
      <c r="J38" s="113">
        <v>0</v>
      </c>
      <c r="K38" s="268">
        <v>0</v>
      </c>
      <c r="L38" s="113">
        <v>0</v>
      </c>
      <c r="M38" s="113">
        <v>0</v>
      </c>
      <c r="N38" s="268">
        <f>M38*100/'Pri Sec_outstanding_6'!H38</f>
        <v>0</v>
      </c>
      <c r="O38" s="157">
        <v>5</v>
      </c>
      <c r="P38" s="157">
        <v>260.74</v>
      </c>
      <c r="Q38" s="158">
        <f>P38*100/'Pri Sec_outstanding_6'!P38</f>
        <v>6.6307081588175913</v>
      </c>
    </row>
    <row r="39" spans="1:17" ht="15" customHeight="1" x14ac:dyDescent="0.2">
      <c r="A39" s="132">
        <v>33</v>
      </c>
      <c r="B39" s="110" t="s">
        <v>39</v>
      </c>
      <c r="C39" s="113">
        <v>13188</v>
      </c>
      <c r="D39" s="113">
        <v>10283.84</v>
      </c>
      <c r="E39" s="159">
        <f>D39*100/OutstandingAgri_4!L39</f>
        <v>6.0738477745090869</v>
      </c>
      <c r="F39" s="113">
        <v>123</v>
      </c>
      <c r="G39" s="113">
        <v>3626.2899999999995</v>
      </c>
      <c r="H39" s="159">
        <f>G39*100/MSMEoutstanding_5!N39</f>
        <v>1.5507095789155254</v>
      </c>
      <c r="I39" s="113">
        <v>0</v>
      </c>
      <c r="J39" s="113">
        <v>0</v>
      </c>
      <c r="K39" s="268">
        <f>J39*100/'Pri Sec_outstanding_6'!F39</f>
        <v>0</v>
      </c>
      <c r="L39" s="113">
        <v>97</v>
      </c>
      <c r="M39" s="113">
        <v>1142.04</v>
      </c>
      <c r="N39" s="268">
        <f>M39*100/'Pri Sec_outstanding_6'!H39</f>
        <v>2.983005301309551</v>
      </c>
      <c r="O39" s="157">
        <v>13571</v>
      </c>
      <c r="P39" s="157">
        <v>15081.239999999998</v>
      </c>
      <c r="Q39" s="158">
        <f>P39*100/'Pri Sec_outstanding_6'!P39</f>
        <v>3.4136570819751313</v>
      </c>
    </row>
    <row r="40" spans="1:17" s="128" customFormat="1" ht="15" customHeight="1" x14ac:dyDescent="0.2">
      <c r="A40" s="124"/>
      <c r="B40" s="116" t="s">
        <v>103</v>
      </c>
      <c r="C40" s="112">
        <f>SUM(C19:C39)</f>
        <v>373547</v>
      </c>
      <c r="D40" s="112">
        <f>SUM(D19:D39)</f>
        <v>584556.60934999993</v>
      </c>
      <c r="E40" s="160">
        <f>D40*100/OutstandingAgri_4!L40</f>
        <v>11.761996593319214</v>
      </c>
      <c r="F40" s="112">
        <f>SUM(F19:F39)</f>
        <v>10193</v>
      </c>
      <c r="G40" s="112">
        <f>SUM(G19:G39)</f>
        <v>82762.880459999986</v>
      </c>
      <c r="H40" s="160">
        <f>G40*100/MSMEoutstanding_5!N40</f>
        <v>1.2632171662417466</v>
      </c>
      <c r="I40" s="112">
        <f>SUM(I19:I39)</f>
        <v>595</v>
      </c>
      <c r="J40" s="112">
        <f>SUM(J19:J39)</f>
        <v>4390.38321</v>
      </c>
      <c r="K40" s="269">
        <f>J40*100/'Pri Sec_outstanding_6'!F40</f>
        <v>28.379101424131637</v>
      </c>
      <c r="L40" s="112">
        <f>SUM(L19:L39)</f>
        <v>1313</v>
      </c>
      <c r="M40" s="112">
        <f>SUM(M19:M39)</f>
        <v>11280.207130000003</v>
      </c>
      <c r="N40" s="269">
        <f>M40*100/'Pri Sec_outstanding_6'!H40</f>
        <v>0.86798186871495142</v>
      </c>
      <c r="O40" s="112">
        <f>SUM(O19:O39)</f>
        <v>451821</v>
      </c>
      <c r="P40" s="112">
        <f>SUM(P19:P39)</f>
        <v>633771.56799000013</v>
      </c>
      <c r="Q40" s="158">
        <f>P40*100/'Pri Sec_outstanding_6'!P40</f>
        <v>4.9268147641583022</v>
      </c>
    </row>
    <row r="41" spans="1:17" s="128" customFormat="1" ht="15" customHeight="1" x14ac:dyDescent="0.2">
      <c r="A41" s="124"/>
      <c r="B41" s="116" t="s">
        <v>41</v>
      </c>
      <c r="C41" s="161">
        <f>C40+C18</f>
        <v>911006</v>
      </c>
      <c r="D41" s="161">
        <f>D40+D18</f>
        <v>1727001.2893500002</v>
      </c>
      <c r="E41" s="160">
        <f>D41*100/OutstandingAgri_4!L41</f>
        <v>12.837105716833811</v>
      </c>
      <c r="F41" s="161">
        <f>F40+F18</f>
        <v>282348</v>
      </c>
      <c r="G41" s="161">
        <f>G40+G18</f>
        <v>568545.97045999998</v>
      </c>
      <c r="H41" s="160">
        <f>G41*100/MSMEoutstanding_5!N41</f>
        <v>4.1760009208993809</v>
      </c>
      <c r="I41" s="161">
        <f>I40+I18</f>
        <v>5312</v>
      </c>
      <c r="J41" s="161">
        <f>J40+J18</f>
        <v>15242.003209999995</v>
      </c>
      <c r="K41" s="269">
        <f>J41*100/'Pri Sec_outstanding_6'!F41</f>
        <v>5.4375805554272247</v>
      </c>
      <c r="L41" s="161">
        <f>L40+L18</f>
        <v>185215</v>
      </c>
      <c r="M41" s="161">
        <f>M40+M18</f>
        <v>146495.34712999998</v>
      </c>
      <c r="N41" s="269">
        <f>M41*100/'Pri Sec_outstanding_6'!H41</f>
        <v>3.7963170706564795</v>
      </c>
      <c r="O41" s="161">
        <f>O40+O18</f>
        <v>1453153</v>
      </c>
      <c r="P41" s="161">
        <f>P40+P18</f>
        <v>2411543.3779900009</v>
      </c>
      <c r="Q41" s="158">
        <f>P41*100/'Pri Sec_outstanding_6'!P41</f>
        <v>7.6859470248572404</v>
      </c>
    </row>
    <row r="42" spans="1:17" ht="15" customHeight="1" x14ac:dyDescent="0.2">
      <c r="A42" s="132">
        <v>34</v>
      </c>
      <c r="B42" s="110" t="s">
        <v>43</v>
      </c>
      <c r="C42" s="113">
        <v>66966</v>
      </c>
      <c r="D42" s="113">
        <v>112402.80999999997</v>
      </c>
      <c r="E42" s="159">
        <f>D42*100/OutstandingAgri_4!L42</f>
        <v>9.0056325298004847</v>
      </c>
      <c r="F42" s="113">
        <v>49061</v>
      </c>
      <c r="G42" s="113">
        <v>22649.300000000025</v>
      </c>
      <c r="H42" s="159">
        <f>G42*100/MSMEoutstanding_5!N42</f>
        <v>5.9816991323627215</v>
      </c>
      <c r="I42" s="113">
        <v>139</v>
      </c>
      <c r="J42" s="113">
        <v>287.96000000000004</v>
      </c>
      <c r="K42" s="268">
        <f>J42*100/'Pri Sec_outstanding_6'!F42</f>
        <v>6.2361805018657011</v>
      </c>
      <c r="L42" s="113">
        <v>110191</v>
      </c>
      <c r="M42" s="113">
        <v>41078.399999999987</v>
      </c>
      <c r="N42" s="268">
        <f>M42*100/'Pri Sec_outstanding_6'!H42</f>
        <v>21.144476498115935</v>
      </c>
      <c r="O42" s="157">
        <v>227487</v>
      </c>
      <c r="P42" s="157">
        <v>177197.4599999999</v>
      </c>
      <c r="Q42" s="158">
        <f>P42*100/'Pri Sec_outstanding_6'!P42</f>
        <v>8.838505250668609</v>
      </c>
    </row>
    <row r="43" spans="1:17" s="128" customFormat="1" ht="15" customHeight="1" x14ac:dyDescent="0.2">
      <c r="A43" s="124"/>
      <c r="B43" s="116" t="s">
        <v>44</v>
      </c>
      <c r="C43" s="112">
        <f>SUM(C42:C42)</f>
        <v>66966</v>
      </c>
      <c r="D43" s="112">
        <f>SUM(D42:D42)</f>
        <v>112402.80999999997</v>
      </c>
      <c r="E43" s="160">
        <f>D43*100/OutstandingAgri_4!L43</f>
        <v>9.0056325298004847</v>
      </c>
      <c r="F43" s="112">
        <f>SUM(F42:F42)</f>
        <v>49061</v>
      </c>
      <c r="G43" s="112">
        <f>SUM(G42:G42)</f>
        <v>22649.300000000025</v>
      </c>
      <c r="H43" s="160">
        <f>G43*100/MSMEoutstanding_5!N43</f>
        <v>5.9816991323627215</v>
      </c>
      <c r="I43" s="112">
        <f>SUM(I42:I42)</f>
        <v>139</v>
      </c>
      <c r="J43" s="112">
        <f>SUM(J42:J42)</f>
        <v>287.96000000000004</v>
      </c>
      <c r="K43" s="269">
        <f>J43*100/'Pri Sec_outstanding_6'!F43</f>
        <v>6.2361805018657011</v>
      </c>
      <c r="L43" s="112">
        <f>SUM(L42:L42)</f>
        <v>110191</v>
      </c>
      <c r="M43" s="112">
        <f>SUM(M42:M42)</f>
        <v>41078.399999999987</v>
      </c>
      <c r="N43" s="269">
        <f>M43*100/'Pri Sec_outstanding_6'!H43</f>
        <v>21.144476498115935</v>
      </c>
      <c r="O43" s="112">
        <f>SUM(O42:O42)</f>
        <v>227487</v>
      </c>
      <c r="P43" s="112">
        <f>SUM(P42:P42)</f>
        <v>177197.4599999999</v>
      </c>
      <c r="Q43" s="158">
        <f>P43*100/'Pri Sec_outstanding_6'!P43</f>
        <v>8.838505250668609</v>
      </c>
    </row>
    <row r="44" spans="1:17" ht="15" customHeight="1" x14ac:dyDescent="0.2">
      <c r="A44" s="132">
        <v>35</v>
      </c>
      <c r="B44" s="110" t="s">
        <v>45</v>
      </c>
      <c r="C44" s="357">
        <v>122190</v>
      </c>
      <c r="D44" s="113">
        <v>591008.8600000001</v>
      </c>
      <c r="E44" s="159">
        <f>D44*100/OutstandingAgri_4!L44</f>
        <v>13.463556825755143</v>
      </c>
      <c r="F44" s="113">
        <v>1</v>
      </c>
      <c r="G44" s="113">
        <v>0</v>
      </c>
      <c r="H44" s="159" t="e">
        <f>G44*100/MSMEoutstanding_5!N44</f>
        <v>#DIV/0!</v>
      </c>
      <c r="I44" s="113">
        <v>47</v>
      </c>
      <c r="J44" s="113">
        <v>96.56</v>
      </c>
      <c r="K44" s="268">
        <f>J44*100/'Pri Sec_outstanding_6'!F44</f>
        <v>95.641838351822514</v>
      </c>
      <c r="L44" s="113">
        <v>8671</v>
      </c>
      <c r="M44" s="113">
        <v>9467.16</v>
      </c>
      <c r="N44" s="268">
        <f>M44*100/'Pri Sec_outstanding_6'!H44</f>
        <v>51.514053353444524</v>
      </c>
      <c r="O44" s="157">
        <v>134704</v>
      </c>
      <c r="P44" s="157">
        <v>619813.3600000001</v>
      </c>
      <c r="Q44" s="158">
        <f>P44*100/'Pri Sec_outstanding_6'!P44</f>
        <v>13.240109336166531</v>
      </c>
    </row>
    <row r="45" spans="1:17" s="128" customFormat="1" ht="15" customHeight="1" x14ac:dyDescent="0.2">
      <c r="A45" s="124"/>
      <c r="B45" s="116" t="s">
        <v>46</v>
      </c>
      <c r="C45" s="112">
        <f t="shared" ref="C45:M45" si="1">C44</f>
        <v>122190</v>
      </c>
      <c r="D45" s="112">
        <f t="shared" si="1"/>
        <v>591008.8600000001</v>
      </c>
      <c r="E45" s="160">
        <f>D45*100/OutstandingAgri_4!L45</f>
        <v>13.463556825755143</v>
      </c>
      <c r="F45" s="112">
        <f t="shared" si="1"/>
        <v>1</v>
      </c>
      <c r="G45" s="112">
        <f t="shared" si="1"/>
        <v>0</v>
      </c>
      <c r="H45" s="160" t="e">
        <f>G45*100/MSMEoutstanding_5!N45</f>
        <v>#DIV/0!</v>
      </c>
      <c r="I45" s="112">
        <f t="shared" si="1"/>
        <v>47</v>
      </c>
      <c r="J45" s="112">
        <f t="shared" si="1"/>
        <v>96.56</v>
      </c>
      <c r="K45" s="269">
        <f>J45*100/'Pri Sec_outstanding_6'!F45</f>
        <v>95.641838351822514</v>
      </c>
      <c r="L45" s="112">
        <f t="shared" si="1"/>
        <v>8671</v>
      </c>
      <c r="M45" s="112">
        <f t="shared" si="1"/>
        <v>9467.16</v>
      </c>
      <c r="N45" s="269">
        <f>M45*100/'Pri Sec_outstanding_6'!H45</f>
        <v>51.514053353444524</v>
      </c>
      <c r="O45" s="112">
        <f>O44</f>
        <v>134704</v>
      </c>
      <c r="P45" s="112">
        <f>P44</f>
        <v>619813.3600000001</v>
      </c>
      <c r="Q45" s="308">
        <f>P45*100/'Pri Sec_outstanding_6'!P45</f>
        <v>13.240109336166531</v>
      </c>
    </row>
    <row r="46" spans="1:17" ht="15" customHeight="1" x14ac:dyDescent="0.2">
      <c r="A46" s="132">
        <v>36</v>
      </c>
      <c r="B46" s="110" t="s">
        <v>47</v>
      </c>
      <c r="C46" s="113">
        <v>8560</v>
      </c>
      <c r="D46" s="113">
        <v>7947.170000000001</v>
      </c>
      <c r="E46" s="159">
        <f>D46*100/OutstandingAgri_4!L46</f>
        <v>3.035953639798282</v>
      </c>
      <c r="F46" s="113">
        <v>5656</v>
      </c>
      <c r="G46" s="113">
        <v>32493.250000000011</v>
      </c>
      <c r="H46" s="159">
        <f>G46*100/MSMEoutstanding_5!N46</f>
        <v>3.9200155530273268</v>
      </c>
      <c r="I46" s="113">
        <v>0</v>
      </c>
      <c r="J46" s="113">
        <v>0</v>
      </c>
      <c r="K46" s="268">
        <v>0</v>
      </c>
      <c r="L46" s="113">
        <v>211</v>
      </c>
      <c r="M46" s="113">
        <v>1980.2199999999996</v>
      </c>
      <c r="N46" s="268">
        <f>M46*100/'Pri Sec_outstanding_6'!H46</f>
        <v>2.1183168911012973</v>
      </c>
      <c r="O46" s="157">
        <v>15042</v>
      </c>
      <c r="P46" s="157">
        <v>42547.279999999992</v>
      </c>
      <c r="Q46" s="158">
        <f>P46*100/'Pri Sec_outstanding_6'!P46</f>
        <v>3.5688637921191755</v>
      </c>
    </row>
    <row r="47" spans="1:17" ht="15" customHeight="1" x14ac:dyDescent="0.2">
      <c r="A47" s="155">
        <v>37</v>
      </c>
      <c r="B47" s="156" t="s">
        <v>48</v>
      </c>
      <c r="C47" s="113">
        <v>756</v>
      </c>
      <c r="D47" s="113">
        <v>3978.0700000000011</v>
      </c>
      <c r="E47" s="159">
        <f>D47*100/OutstandingAgri_4!L47</f>
        <v>5.0427024961825468</v>
      </c>
      <c r="F47" s="113">
        <v>54</v>
      </c>
      <c r="G47" s="113">
        <v>368.66</v>
      </c>
      <c r="H47" s="159">
        <f>G47*100/MSMEoutstanding_5!N47</f>
        <v>13.227463868995509</v>
      </c>
      <c r="I47" s="113">
        <v>0</v>
      </c>
      <c r="J47" s="113">
        <v>0</v>
      </c>
      <c r="K47" s="268">
        <v>0</v>
      </c>
      <c r="L47" s="113">
        <v>22</v>
      </c>
      <c r="M47" s="113">
        <v>128.39999999999998</v>
      </c>
      <c r="N47" s="268">
        <f>M47*100/'Pri Sec_outstanding_6'!H47</f>
        <v>6.2465641464731725</v>
      </c>
      <c r="O47" s="157">
        <v>856</v>
      </c>
      <c r="P47" s="157">
        <v>4482.3499999999995</v>
      </c>
      <c r="Q47" s="158">
        <f>P47*100/'Pri Sec_outstanding_6'!P47</f>
        <v>4.9797747166738304</v>
      </c>
    </row>
    <row r="48" spans="1:17" ht="15" customHeight="1" x14ac:dyDescent="0.2">
      <c r="A48" s="132">
        <v>38</v>
      </c>
      <c r="B48" s="110" t="s">
        <v>49</v>
      </c>
      <c r="C48" s="113">
        <v>25180</v>
      </c>
      <c r="D48" s="113">
        <v>6028.7899999999991</v>
      </c>
      <c r="E48" s="159">
        <f>D48*100/OutstandingAgri_4!L48</f>
        <v>7.5297152471990803</v>
      </c>
      <c r="F48" s="113">
        <v>7315</v>
      </c>
      <c r="G48" s="113">
        <v>2078.3700000000008</v>
      </c>
      <c r="H48" s="159">
        <v>0</v>
      </c>
      <c r="I48" s="113">
        <v>31</v>
      </c>
      <c r="J48" s="113">
        <v>5.6999999999999993</v>
      </c>
      <c r="K48" s="268">
        <f>J48*100/'Pri Sec_outstanding_6'!F48</f>
        <v>99.999999999999986</v>
      </c>
      <c r="L48" s="113">
        <v>5</v>
      </c>
      <c r="M48" s="113">
        <v>86.68</v>
      </c>
      <c r="N48" s="268">
        <f>M48*100/'Pri Sec_outstanding_6'!H48</f>
        <v>1.5995954876201126</v>
      </c>
      <c r="O48" s="157">
        <v>33625</v>
      </c>
      <c r="P48" s="157">
        <v>8370.93</v>
      </c>
      <c r="Q48" s="158">
        <f>P48*100/'Pri Sec_outstanding_6'!P48</f>
        <v>7.4971693940971855</v>
      </c>
    </row>
    <row r="49" spans="1:17" ht="15" customHeight="1" x14ac:dyDescent="0.2">
      <c r="A49" s="155">
        <v>39</v>
      </c>
      <c r="B49" s="110" t="s">
        <v>51</v>
      </c>
      <c r="C49" s="113">
        <v>27762</v>
      </c>
      <c r="D49" s="113">
        <v>5568.3700000000008</v>
      </c>
      <c r="E49" s="159">
        <f>D49*100/OutstandingAgri_4!L49</f>
        <v>5.9135259519422032</v>
      </c>
      <c r="F49" s="113">
        <v>4016</v>
      </c>
      <c r="G49" s="113">
        <v>1955.0500000000002</v>
      </c>
      <c r="H49" s="159">
        <f>G49*100/MSMEoutstanding_5!N49</f>
        <v>3.5627737388559111</v>
      </c>
      <c r="I49" s="113">
        <v>0</v>
      </c>
      <c r="J49" s="113">
        <v>0</v>
      </c>
      <c r="K49" s="268" t="s">
        <v>1031</v>
      </c>
      <c r="L49" s="113">
        <v>710</v>
      </c>
      <c r="M49" s="113">
        <v>508.60000000000014</v>
      </c>
      <c r="N49" s="268">
        <f>M49*100/'Pri Sec_outstanding_6'!H49</f>
        <v>0.77450168674163078</v>
      </c>
      <c r="O49" s="157">
        <v>34308</v>
      </c>
      <c r="P49" s="157">
        <v>8375.7600000000039</v>
      </c>
      <c r="Q49" s="158">
        <f>P49*100/'Pri Sec_outstanding_6'!P49</f>
        <v>3.4960066496152171</v>
      </c>
    </row>
    <row r="50" spans="1:17" ht="15" customHeight="1" x14ac:dyDescent="0.2">
      <c r="A50" s="132">
        <v>40</v>
      </c>
      <c r="B50" s="140" t="s">
        <v>1007</v>
      </c>
      <c r="C50" s="113">
        <v>8926</v>
      </c>
      <c r="D50" s="113">
        <v>1260.3699999999999</v>
      </c>
      <c r="E50" s="159">
        <f>D50*100/OutstandingAgri_4!L50</f>
        <v>5.7708033622002466</v>
      </c>
      <c r="F50" s="113">
        <v>96</v>
      </c>
      <c r="G50" s="113">
        <v>331.41</v>
      </c>
      <c r="H50" s="159">
        <f>G50*100/MSMEoutstanding_5!N50</f>
        <v>1.667412132698656</v>
      </c>
      <c r="I50" s="113">
        <v>0</v>
      </c>
      <c r="J50" s="113">
        <v>0</v>
      </c>
      <c r="K50" s="268">
        <f>J50*100/'Pri Sec_outstanding_6'!F50</f>
        <v>0</v>
      </c>
      <c r="L50" s="113">
        <v>1</v>
      </c>
      <c r="M50" s="113">
        <v>9.43</v>
      </c>
      <c r="N50" s="268">
        <f>M50*100/'Pri Sec_outstanding_6'!H50</f>
        <v>0.47101485469965931</v>
      </c>
      <c r="O50" s="157">
        <v>12256</v>
      </c>
      <c r="P50" s="157">
        <v>1916</v>
      </c>
      <c r="Q50" s="158">
        <f>P50*100/'Pri Sec_outstanding_6'!P50</f>
        <v>4.3327918851059373</v>
      </c>
    </row>
    <row r="51" spans="1:17" ht="15" customHeight="1" x14ac:dyDescent="0.2">
      <c r="A51" s="155">
        <v>41</v>
      </c>
      <c r="B51" s="110" t="s">
        <v>52</v>
      </c>
      <c r="C51" s="113">
        <v>13792</v>
      </c>
      <c r="D51" s="113">
        <v>3924.77</v>
      </c>
      <c r="E51" s="159">
        <f>D51*100/OutstandingAgri_4!L51</f>
        <v>11.83298741800842</v>
      </c>
      <c r="F51" s="113">
        <v>4112</v>
      </c>
      <c r="G51" s="113">
        <v>1719.2599999999998</v>
      </c>
      <c r="H51" s="159">
        <f>G51*100/MSMEoutstanding_5!N51</f>
        <v>7.0600274391909021</v>
      </c>
      <c r="I51" s="113">
        <v>0</v>
      </c>
      <c r="J51" s="113">
        <v>0</v>
      </c>
      <c r="K51" s="268">
        <v>0</v>
      </c>
      <c r="L51" s="113">
        <v>3</v>
      </c>
      <c r="M51" s="113">
        <v>10.209999999999999</v>
      </c>
      <c r="N51" s="268">
        <f>M51*100/'Pri Sec_outstanding_6'!H51</f>
        <v>4.3893211813765527</v>
      </c>
      <c r="O51" s="157">
        <v>21053</v>
      </c>
      <c r="P51" s="157">
        <v>6255.5099999999993</v>
      </c>
      <c r="Q51" s="158">
        <f>P51*100/'Pri Sec_outstanding_6'!P51</f>
        <v>10.378627246030561</v>
      </c>
    </row>
    <row r="52" spans="1:17" ht="15" customHeight="1" x14ac:dyDescent="0.2">
      <c r="A52" s="132">
        <v>42</v>
      </c>
      <c r="B52" s="110" t="s">
        <v>53</v>
      </c>
      <c r="C52" s="113">
        <v>1705</v>
      </c>
      <c r="D52" s="113">
        <v>272.47000000000003</v>
      </c>
      <c r="E52" s="159">
        <f>D52*100/OutstandingAgri_4!L52</f>
        <v>1.0953246397191159</v>
      </c>
      <c r="F52" s="113">
        <v>516</v>
      </c>
      <c r="G52" s="113">
        <v>86.01</v>
      </c>
      <c r="H52" s="159">
        <f>G52*100/MSMEoutstanding_5!N52</f>
        <v>4.0604272394665406</v>
      </c>
      <c r="I52" s="113">
        <v>0</v>
      </c>
      <c r="J52" s="113">
        <v>0</v>
      </c>
      <c r="K52" s="268">
        <v>0</v>
      </c>
      <c r="L52" s="113">
        <v>377</v>
      </c>
      <c r="M52" s="113">
        <v>177.11999999999998</v>
      </c>
      <c r="N52" s="268">
        <f>M52*100/'Pri Sec_outstanding_6'!H52</f>
        <v>0.6988253090601485</v>
      </c>
      <c r="O52" s="157">
        <v>2879</v>
      </c>
      <c r="P52" s="157">
        <v>566.43000000000006</v>
      </c>
      <c r="Q52" s="158">
        <f>P52*100/'Pri Sec_outstanding_6'!P52</f>
        <v>1.0079051594395179</v>
      </c>
    </row>
    <row r="53" spans="1:17" ht="15" customHeight="1" x14ac:dyDescent="0.2">
      <c r="A53" s="155">
        <v>43</v>
      </c>
      <c r="B53" s="110" t="s">
        <v>54</v>
      </c>
      <c r="C53" s="113">
        <v>4857</v>
      </c>
      <c r="D53" s="113">
        <v>1041.0799999999995</v>
      </c>
      <c r="E53" s="159">
        <f>D53*100/OutstandingAgri_4!L53</f>
        <v>8.5448380750394115</v>
      </c>
      <c r="F53" s="113">
        <v>149</v>
      </c>
      <c r="G53" s="113">
        <v>414.19999999999982</v>
      </c>
      <c r="H53" s="159">
        <v>0</v>
      </c>
      <c r="I53" s="113">
        <v>0</v>
      </c>
      <c r="J53" s="113">
        <v>0</v>
      </c>
      <c r="K53" s="268">
        <v>0</v>
      </c>
      <c r="L53" s="113">
        <v>3</v>
      </c>
      <c r="M53" s="113">
        <v>34.79</v>
      </c>
      <c r="N53" s="268">
        <f>M53*100/'Pri Sec_outstanding_6'!H53</f>
        <v>5.5822088153651137</v>
      </c>
      <c r="O53" s="157">
        <v>10265</v>
      </c>
      <c r="P53" s="157">
        <v>2629.96</v>
      </c>
      <c r="Q53" s="158">
        <f>P53*100/'Pri Sec_outstanding_6'!P53</f>
        <v>8.1079539621522336</v>
      </c>
    </row>
    <row r="54" spans="1:17" s="128" customFormat="1" ht="15" customHeight="1" x14ac:dyDescent="0.2">
      <c r="A54" s="124"/>
      <c r="B54" s="116" t="s">
        <v>55</v>
      </c>
      <c r="C54" s="112">
        <f>SUM(C46:C53)</f>
        <v>91538</v>
      </c>
      <c r="D54" s="112">
        <f>SUM(D46:D53)</f>
        <v>30021.09</v>
      </c>
      <c r="E54" s="160">
        <f>D54*100/OutstandingAgri_4!L54</f>
        <v>4.9461884288007782</v>
      </c>
      <c r="F54" s="112">
        <f>SUM(F46:F53)</f>
        <v>21914</v>
      </c>
      <c r="G54" s="112">
        <f>SUM(G46:G53)</f>
        <v>39446.210000000021</v>
      </c>
      <c r="H54" s="160">
        <f>G54*100/MSMEoutstanding_5!N54</f>
        <v>4.0664221355849666</v>
      </c>
      <c r="I54" s="112">
        <f>SUM(I46:I53)</f>
        <v>31</v>
      </c>
      <c r="J54" s="112">
        <f>SUM(J46:J53)</f>
        <v>5.6999999999999993</v>
      </c>
      <c r="K54" s="269">
        <f>J54*100/'Pri Sec_outstanding_6'!F54</f>
        <v>29.096477794793255</v>
      </c>
      <c r="L54" s="112">
        <f>SUM(L46:L53)</f>
        <v>1332</v>
      </c>
      <c r="M54" s="112">
        <f>SUM(M46:M53)</f>
        <v>2935.4499999999994</v>
      </c>
      <c r="N54" s="269">
        <f>M54*100/'Pri Sec_outstanding_6'!H54</f>
        <v>1.506699241284067</v>
      </c>
      <c r="O54" s="112">
        <f>SUM(O46:O53)</f>
        <v>130284</v>
      </c>
      <c r="P54" s="112">
        <f>SUM(P46:P53)</f>
        <v>75144.219999999987</v>
      </c>
      <c r="Q54" s="308">
        <f>P54*100/'Pri Sec_outstanding_6'!P54</f>
        <v>4.1139842507416349</v>
      </c>
    </row>
    <row r="55" spans="1:17" s="128" customFormat="1" ht="15" customHeight="1" x14ac:dyDescent="0.2">
      <c r="A55" s="153"/>
      <c r="B55" s="153" t="s">
        <v>5</v>
      </c>
      <c r="C55" s="112">
        <f>C54+C45+C43+C41</f>
        <v>1191700</v>
      </c>
      <c r="D55" s="112">
        <f>D54+D45+D43+D41</f>
        <v>2460434.04935</v>
      </c>
      <c r="E55" s="306">
        <f>D55*100/OutstandingAgri_4!L55</f>
        <v>12.490790755097692</v>
      </c>
      <c r="F55" s="112">
        <f>F54+F45+F43+F41</f>
        <v>353324</v>
      </c>
      <c r="G55" s="112">
        <f>G54+G45+G43+G41</f>
        <v>630641.48045999999</v>
      </c>
      <c r="H55" s="306">
        <f>G55*100/MSMEoutstanding_5!N55</f>
        <v>4.2145899414371719</v>
      </c>
      <c r="I55" s="112">
        <f>I54+I45+I43+I41</f>
        <v>5529</v>
      </c>
      <c r="J55" s="112">
        <f>J54+J45+J43+J41</f>
        <v>15632.223209999995</v>
      </c>
      <c r="K55" s="269">
        <f>J55*100/'Pri Sec_outstanding_6'!F55</f>
        <v>5.4840925557909515</v>
      </c>
      <c r="L55" s="112">
        <f>L54+L45+L43+L41</f>
        <v>305409</v>
      </c>
      <c r="M55" s="112">
        <f>M54+M45+M43+M41</f>
        <v>199976.35712999996</v>
      </c>
      <c r="N55" s="269">
        <f>M55*100/'Pri Sec_outstanding_6'!H55</f>
        <v>4.6872828565762434</v>
      </c>
      <c r="O55" s="112">
        <f>O54+O45+O43+O41</f>
        <v>1945628</v>
      </c>
      <c r="P55" s="112">
        <f>P54+P45+P43+P41</f>
        <v>3283698.4179900009</v>
      </c>
      <c r="Q55" s="308">
        <f>P55*100/'Pri Sec_outstanding_6'!P55</f>
        <v>8.2321457237303495</v>
      </c>
    </row>
    <row r="56" spans="1:17" ht="12.75" customHeight="1" x14ac:dyDescent="0.2">
      <c r="A56" s="150"/>
      <c r="B56" s="150"/>
      <c r="C56" s="150"/>
      <c r="D56" s="150"/>
      <c r="E56" s="162"/>
      <c r="F56" s="162"/>
      <c r="G56" s="162"/>
      <c r="H56" s="150" t="s">
        <v>1038</v>
      </c>
      <c r="I56" s="162"/>
      <c r="J56" s="162"/>
      <c r="K56" s="162"/>
      <c r="L56" s="150"/>
      <c r="M56" s="150"/>
      <c r="N56" s="270"/>
      <c r="O56" s="150"/>
      <c r="P56" s="150"/>
      <c r="Q56" s="148"/>
    </row>
    <row r="57" spans="1:17" ht="12.75" customHeight="1" x14ac:dyDescent="0.2">
      <c r="A57" s="149"/>
      <c r="B57" s="149"/>
      <c r="C57" s="149"/>
      <c r="D57" s="151"/>
      <c r="E57" s="151"/>
      <c r="F57" s="151"/>
      <c r="G57" s="151"/>
      <c r="H57" s="151"/>
      <c r="I57" s="151"/>
      <c r="J57" s="151"/>
      <c r="K57" s="151"/>
      <c r="L57" s="149"/>
      <c r="M57" s="151"/>
      <c r="N57" s="148"/>
      <c r="O57" s="149"/>
      <c r="P57" s="151"/>
      <c r="Q57" s="148"/>
    </row>
    <row r="58" spans="1:17" ht="12.75" customHeight="1" x14ac:dyDescent="0.2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</row>
    <row r="59" spans="1:17" ht="12.75" customHeight="1" x14ac:dyDescent="0.2">
      <c r="A59" s="149"/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8"/>
      <c r="O59" s="149"/>
      <c r="P59" s="149"/>
      <c r="Q59" s="148"/>
    </row>
    <row r="60" spans="1:17" ht="12.75" customHeight="1" x14ac:dyDescent="0.2">
      <c r="A60" s="149"/>
      <c r="B60" s="149"/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8"/>
      <c r="O60" s="149"/>
      <c r="P60" s="149"/>
      <c r="Q60" s="148"/>
    </row>
    <row r="61" spans="1:17" ht="12.75" customHeight="1" x14ac:dyDescent="0.2">
      <c r="A61" s="149"/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8"/>
      <c r="O61" s="149"/>
      <c r="P61" s="149"/>
      <c r="Q61" s="148"/>
    </row>
    <row r="62" spans="1:17" ht="12.75" customHeight="1" x14ac:dyDescent="0.2">
      <c r="A62" s="149"/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8"/>
      <c r="O62" s="149"/>
      <c r="P62" s="149"/>
      <c r="Q62" s="148"/>
    </row>
    <row r="63" spans="1:17" ht="12.75" customHeight="1" x14ac:dyDescent="0.2">
      <c r="A63" s="149"/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8"/>
      <c r="O63" s="149"/>
      <c r="P63" s="149"/>
      <c r="Q63" s="148"/>
    </row>
    <row r="64" spans="1:17" ht="12.75" customHeight="1" x14ac:dyDescent="0.2">
      <c r="A64" s="149"/>
      <c r="B64" s="149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8"/>
      <c r="O64" s="149"/>
      <c r="P64" s="149"/>
      <c r="Q64" s="148"/>
    </row>
    <row r="65" spans="1:17" ht="12.75" customHeight="1" x14ac:dyDescent="0.2">
      <c r="A65" s="149"/>
      <c r="B65" s="149"/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8"/>
      <c r="O65" s="149"/>
      <c r="P65" s="149"/>
      <c r="Q65" s="148"/>
    </row>
    <row r="66" spans="1:17" ht="12.75" customHeight="1" x14ac:dyDescent="0.2">
      <c r="A66" s="149"/>
      <c r="B66" s="149"/>
      <c r="C66" s="149"/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8"/>
      <c r="O66" s="149"/>
      <c r="P66" s="149"/>
      <c r="Q66" s="148"/>
    </row>
    <row r="67" spans="1:17" ht="12.75" customHeight="1" x14ac:dyDescent="0.2">
      <c r="A67" s="149"/>
      <c r="B67" s="149"/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8"/>
      <c r="O67" s="149"/>
      <c r="P67" s="149"/>
      <c r="Q67" s="148"/>
    </row>
    <row r="68" spans="1:17" ht="12.75" customHeight="1" x14ac:dyDescent="0.2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8"/>
      <c r="O68" s="149"/>
      <c r="P68" s="149"/>
      <c r="Q68" s="148"/>
    </row>
    <row r="69" spans="1:17" ht="12.7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8"/>
      <c r="O69" s="149"/>
      <c r="P69" s="149"/>
      <c r="Q69" s="148"/>
    </row>
    <row r="70" spans="1:17" ht="12.75" customHeight="1" x14ac:dyDescent="0.2">
      <c r="A70" s="149"/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8"/>
      <c r="O70" s="149"/>
      <c r="P70" s="149"/>
      <c r="Q70" s="148"/>
    </row>
    <row r="71" spans="1:17" ht="12.75" customHeight="1" x14ac:dyDescent="0.2">
      <c r="A71" s="149"/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8"/>
      <c r="O71" s="149"/>
      <c r="P71" s="149"/>
      <c r="Q71" s="148"/>
    </row>
    <row r="72" spans="1:17" ht="12.75" customHeight="1" x14ac:dyDescent="0.2">
      <c r="A72" s="149"/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8"/>
      <c r="O72" s="149"/>
      <c r="P72" s="149"/>
      <c r="Q72" s="148"/>
    </row>
    <row r="73" spans="1:17" ht="12.75" customHeight="1" x14ac:dyDescent="0.2">
      <c r="A73" s="149"/>
      <c r="B73" s="149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8"/>
      <c r="O73" s="149"/>
      <c r="P73" s="149"/>
      <c r="Q73" s="148"/>
    </row>
    <row r="74" spans="1:17" ht="12.75" customHeight="1" x14ac:dyDescent="0.2">
      <c r="A74" s="149"/>
      <c r="B74" s="149"/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8"/>
      <c r="O74" s="149"/>
      <c r="P74" s="149"/>
      <c r="Q74" s="148"/>
    </row>
    <row r="75" spans="1:17" ht="12.75" customHeight="1" x14ac:dyDescent="0.2">
      <c r="A75" s="149"/>
      <c r="B75" s="149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8"/>
      <c r="O75" s="149"/>
      <c r="P75" s="149"/>
      <c r="Q75" s="148"/>
    </row>
    <row r="76" spans="1:17" ht="12.75" customHeight="1" x14ac:dyDescent="0.2">
      <c r="A76" s="149"/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8"/>
      <c r="O76" s="149"/>
      <c r="P76" s="149"/>
      <c r="Q76" s="148"/>
    </row>
    <row r="77" spans="1:17" ht="12.75" customHeight="1" x14ac:dyDescent="0.2">
      <c r="A77" s="149"/>
      <c r="B77" s="149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8"/>
      <c r="O77" s="149"/>
      <c r="P77" s="149"/>
      <c r="Q77" s="148"/>
    </row>
    <row r="78" spans="1:17" ht="12.75" customHeight="1" x14ac:dyDescent="0.2">
      <c r="A78" s="149"/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8"/>
      <c r="O78" s="149"/>
      <c r="P78" s="149"/>
      <c r="Q78" s="148"/>
    </row>
    <row r="79" spans="1:17" ht="12.75" customHeight="1" x14ac:dyDescent="0.2">
      <c r="A79" s="149"/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8"/>
      <c r="O79" s="149"/>
      <c r="P79" s="149"/>
      <c r="Q79" s="148"/>
    </row>
    <row r="80" spans="1:17" ht="12.75" customHeight="1" x14ac:dyDescent="0.2">
      <c r="A80" s="149"/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8"/>
      <c r="O80" s="149"/>
      <c r="P80" s="149"/>
      <c r="Q80" s="148"/>
    </row>
    <row r="81" spans="1:17" ht="12.75" customHeight="1" x14ac:dyDescent="0.2">
      <c r="A81" s="149"/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8"/>
      <c r="O81" s="149"/>
      <c r="P81" s="149"/>
      <c r="Q81" s="148"/>
    </row>
    <row r="82" spans="1:17" ht="12.75" customHeight="1" x14ac:dyDescent="0.2">
      <c r="A82" s="149"/>
      <c r="B82" s="149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8"/>
      <c r="O82" s="149"/>
      <c r="P82" s="149"/>
      <c r="Q82" s="148"/>
    </row>
    <row r="83" spans="1:17" ht="12.75" customHeight="1" x14ac:dyDescent="0.2">
      <c r="A83" s="149"/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8"/>
      <c r="O83" s="149"/>
      <c r="P83" s="149"/>
      <c r="Q83" s="148"/>
    </row>
    <row r="84" spans="1:17" ht="12.75" customHeight="1" x14ac:dyDescent="0.2">
      <c r="A84" s="149"/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8"/>
      <c r="O84" s="149"/>
      <c r="P84" s="149"/>
      <c r="Q84" s="148"/>
    </row>
    <row r="85" spans="1:17" ht="12.75" customHeight="1" x14ac:dyDescent="0.2">
      <c r="A85" s="149"/>
      <c r="B85" s="149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8"/>
      <c r="O85" s="149"/>
      <c r="P85" s="149"/>
      <c r="Q85" s="148"/>
    </row>
    <row r="86" spans="1:17" ht="12.75" customHeight="1" x14ac:dyDescent="0.2">
      <c r="A86" s="149"/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8"/>
      <c r="O86" s="149"/>
      <c r="P86" s="149"/>
      <c r="Q86" s="148"/>
    </row>
    <row r="87" spans="1:17" ht="12.75" customHeight="1" x14ac:dyDescent="0.2">
      <c r="A87" s="149"/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8"/>
      <c r="O87" s="149"/>
      <c r="P87" s="149"/>
      <c r="Q87" s="148"/>
    </row>
    <row r="88" spans="1:17" ht="12.75" customHeight="1" x14ac:dyDescent="0.2">
      <c r="A88" s="149"/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8"/>
      <c r="O88" s="149"/>
      <c r="P88" s="149"/>
      <c r="Q88" s="148"/>
    </row>
    <row r="89" spans="1:17" ht="12.75" customHeight="1" x14ac:dyDescent="0.2">
      <c r="A89" s="149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8"/>
      <c r="O89" s="149"/>
      <c r="P89" s="149"/>
      <c r="Q89" s="148"/>
    </row>
    <row r="90" spans="1:17" ht="12.75" customHeight="1" x14ac:dyDescent="0.2">
      <c r="A90" s="149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8"/>
      <c r="O90" s="149"/>
      <c r="P90" s="149"/>
      <c r="Q90" s="148"/>
    </row>
    <row r="91" spans="1:17" ht="12.75" customHeight="1" x14ac:dyDescent="0.2">
      <c r="A91" s="149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8"/>
      <c r="O91" s="149"/>
      <c r="P91" s="149"/>
      <c r="Q91" s="148"/>
    </row>
    <row r="92" spans="1:17" ht="12.75" customHeight="1" x14ac:dyDescent="0.2">
      <c r="A92" s="149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8"/>
      <c r="O92" s="149"/>
      <c r="P92" s="149"/>
      <c r="Q92" s="148"/>
    </row>
    <row r="93" spans="1:17" ht="12.75" customHeight="1" x14ac:dyDescent="0.2">
      <c r="A93" s="149"/>
      <c r="B93" s="149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8"/>
      <c r="O93" s="149"/>
      <c r="P93" s="149"/>
      <c r="Q93" s="148"/>
    </row>
    <row r="94" spans="1:17" ht="12.75" customHeight="1" x14ac:dyDescent="0.2">
      <c r="A94" s="149"/>
      <c r="B94" s="149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8"/>
      <c r="O94" s="149"/>
      <c r="P94" s="149"/>
      <c r="Q94" s="148"/>
    </row>
    <row r="95" spans="1:17" ht="12.75" customHeight="1" x14ac:dyDescent="0.2">
      <c r="A95" s="149"/>
      <c r="B95" s="149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8"/>
      <c r="O95" s="149"/>
      <c r="P95" s="149"/>
      <c r="Q95" s="148"/>
    </row>
    <row r="96" spans="1:17" ht="12.75" customHeight="1" x14ac:dyDescent="0.2">
      <c r="A96" s="149"/>
      <c r="B96" s="149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8"/>
      <c r="O96" s="149"/>
      <c r="P96" s="149"/>
      <c r="Q96" s="148"/>
    </row>
    <row r="97" spans="1:17" ht="12.75" customHeight="1" x14ac:dyDescent="0.2">
      <c r="A97" s="149"/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8"/>
      <c r="O97" s="149"/>
      <c r="P97" s="149"/>
      <c r="Q97" s="148"/>
    </row>
    <row r="98" spans="1:17" ht="12.75" customHeight="1" x14ac:dyDescent="0.2">
      <c r="A98" s="149"/>
      <c r="B98" s="149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8"/>
      <c r="O98" s="149"/>
      <c r="P98" s="149"/>
      <c r="Q98" s="148"/>
    </row>
  </sheetData>
  <mergeCells count="9">
    <mergeCell ref="A4:A5"/>
    <mergeCell ref="B4:B5"/>
    <mergeCell ref="A1:P1"/>
    <mergeCell ref="A2:P2"/>
    <mergeCell ref="C4:E4"/>
    <mergeCell ref="F4:H4"/>
    <mergeCell ref="L4:N4"/>
    <mergeCell ref="I4:K4"/>
    <mergeCell ref="O4:Q4"/>
  </mergeCells>
  <pageMargins left="1.1811023622047245" right="0" top="0.74803149606299213" bottom="0.23622047244094491" header="0" footer="0"/>
  <pageSetup scale="5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A8BFDF"/>
  </sheetPr>
  <dimension ref="A1:M98"/>
  <sheetViews>
    <sheetView zoomScaleNormal="100" workbookViewId="0">
      <pane xSplit="1" ySplit="5" topLeftCell="B50" activePane="bottomRight" state="frozen"/>
      <selection pane="topRight" activeCell="B1" sqref="B1"/>
      <selection pane="bottomLeft" activeCell="A6" sqref="A6"/>
      <selection pane="bottomRight" activeCell="K59" sqref="K59"/>
    </sheetView>
  </sheetViews>
  <sheetFormatPr defaultColWidth="14.28515625" defaultRowHeight="15" customHeight="1" x14ac:dyDescent="0.2"/>
  <cols>
    <col min="1" max="1" width="4.5703125" style="96" customWidth="1"/>
    <col min="2" max="2" width="27.42578125" style="96" customWidth="1"/>
    <col min="3" max="3" width="9.85546875" style="96" customWidth="1"/>
    <col min="4" max="4" width="10.140625" style="96" customWidth="1"/>
    <col min="5" max="8" width="9" style="96" customWidth="1"/>
    <col min="9" max="9" width="8.85546875" style="96" customWidth="1"/>
    <col min="10" max="10" width="9" style="96" customWidth="1"/>
    <col min="11" max="11" width="8.140625" style="96" customWidth="1"/>
    <col min="12" max="16384" width="14.28515625" style="96"/>
  </cols>
  <sheetData>
    <row r="1" spans="1:11" ht="15.75" customHeight="1" x14ac:dyDescent="0.2">
      <c r="A1" s="549" t="s">
        <v>1063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</row>
    <row r="2" spans="1:11" ht="12.75" customHeight="1" x14ac:dyDescent="0.2">
      <c r="A2" s="553" t="s">
        <v>155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</row>
    <row r="3" spans="1:11" ht="12.75" customHeight="1" x14ac:dyDescent="0.2">
      <c r="A3" s="169"/>
      <c r="B3" s="170" t="s">
        <v>60</v>
      </c>
      <c r="C3" s="170"/>
      <c r="D3" s="170"/>
      <c r="E3" s="168"/>
      <c r="F3" s="168"/>
      <c r="G3" s="555" t="s">
        <v>156</v>
      </c>
      <c r="H3" s="556"/>
      <c r="I3" s="168"/>
      <c r="J3" s="168"/>
      <c r="K3" s="168"/>
    </row>
    <row r="4" spans="1:11" ht="24.75" customHeight="1" x14ac:dyDescent="0.2">
      <c r="A4" s="484" t="s">
        <v>67</v>
      </c>
      <c r="B4" s="484" t="s">
        <v>1</v>
      </c>
      <c r="C4" s="475" t="s">
        <v>133</v>
      </c>
      <c r="D4" s="554"/>
      <c r="E4" s="475" t="s">
        <v>134</v>
      </c>
      <c r="F4" s="554"/>
      <c r="G4" s="475" t="s">
        <v>138</v>
      </c>
      <c r="H4" s="554"/>
      <c r="I4" s="475" t="s">
        <v>157</v>
      </c>
      <c r="J4" s="554"/>
      <c r="K4" s="109" t="s">
        <v>151</v>
      </c>
    </row>
    <row r="5" spans="1:11" ht="15" customHeight="1" x14ac:dyDescent="0.2">
      <c r="A5" s="557"/>
      <c r="B5" s="557"/>
      <c r="C5" s="109" t="s">
        <v>82</v>
      </c>
      <c r="D5" s="109" t="s">
        <v>83</v>
      </c>
      <c r="E5" s="109" t="s">
        <v>82</v>
      </c>
      <c r="F5" s="109" t="s">
        <v>83</v>
      </c>
      <c r="G5" s="109" t="s">
        <v>82</v>
      </c>
      <c r="H5" s="109" t="s">
        <v>83</v>
      </c>
      <c r="I5" s="109" t="s">
        <v>82</v>
      </c>
      <c r="J5" s="109" t="s">
        <v>83</v>
      </c>
      <c r="K5" s="109" t="s">
        <v>83</v>
      </c>
    </row>
    <row r="6" spans="1:11" ht="12.75" customHeight="1" x14ac:dyDescent="0.2">
      <c r="A6" s="132">
        <v>1</v>
      </c>
      <c r="B6" s="110" t="s">
        <v>6</v>
      </c>
      <c r="C6" s="110">
        <v>1</v>
      </c>
      <c r="D6" s="110">
        <v>3.18</v>
      </c>
      <c r="E6" s="110">
        <v>170</v>
      </c>
      <c r="F6" s="110">
        <v>3167.2</v>
      </c>
      <c r="G6" s="110">
        <v>4099</v>
      </c>
      <c r="H6" s="110">
        <v>45427.419999999969</v>
      </c>
      <c r="I6" s="110">
        <v>12179</v>
      </c>
      <c r="J6" s="110">
        <v>64456.429999999964</v>
      </c>
      <c r="K6" s="166">
        <f>J6*100/NPS_OS_8!N6</f>
        <v>5.9184967573959275</v>
      </c>
    </row>
    <row r="7" spans="1:11" ht="12.75" customHeight="1" x14ac:dyDescent="0.2">
      <c r="A7" s="132">
        <v>2</v>
      </c>
      <c r="B7" s="110" t="s">
        <v>7</v>
      </c>
      <c r="C7" s="110">
        <v>12</v>
      </c>
      <c r="D7" s="110">
        <v>23.009999999999998</v>
      </c>
      <c r="E7" s="110">
        <v>47</v>
      </c>
      <c r="F7" s="110">
        <v>169.24</v>
      </c>
      <c r="G7" s="110">
        <v>18877</v>
      </c>
      <c r="H7" s="110">
        <v>35062.48000000001</v>
      </c>
      <c r="I7" s="110">
        <v>20332</v>
      </c>
      <c r="J7" s="110">
        <v>35576.899999999994</v>
      </c>
      <c r="K7" s="166">
        <f>J7*100/NPS_OS_8!N7</f>
        <v>2.360757061622714</v>
      </c>
    </row>
    <row r="8" spans="1:11" ht="12.75" customHeight="1" x14ac:dyDescent="0.2">
      <c r="A8" s="132">
        <v>3</v>
      </c>
      <c r="B8" s="110" t="s">
        <v>8</v>
      </c>
      <c r="C8" s="110">
        <v>0</v>
      </c>
      <c r="D8" s="110">
        <v>0</v>
      </c>
      <c r="E8" s="110">
        <v>19</v>
      </c>
      <c r="F8" s="110">
        <v>378.43999999999994</v>
      </c>
      <c r="G8" s="110">
        <v>14</v>
      </c>
      <c r="H8" s="110">
        <v>6.18</v>
      </c>
      <c r="I8" s="110">
        <v>7111</v>
      </c>
      <c r="J8" s="110">
        <v>1442.9899999999991</v>
      </c>
      <c r="K8" s="166">
        <f>J8*100/NPS_OS_8!N8</f>
        <v>0.37734163616205785</v>
      </c>
    </row>
    <row r="9" spans="1:11" ht="12.75" customHeight="1" x14ac:dyDescent="0.2">
      <c r="A9" s="132">
        <v>4</v>
      </c>
      <c r="B9" s="110" t="s">
        <v>9</v>
      </c>
      <c r="C9" s="110">
        <v>1</v>
      </c>
      <c r="D9" s="110">
        <v>0.2</v>
      </c>
      <c r="E9" s="110">
        <v>421</v>
      </c>
      <c r="F9" s="110">
        <v>2369.8400000000011</v>
      </c>
      <c r="G9" s="110">
        <v>7269</v>
      </c>
      <c r="H9" s="110">
        <v>13884.100000000002</v>
      </c>
      <c r="I9" s="110">
        <v>8714</v>
      </c>
      <c r="J9" s="110">
        <v>17611.079999999991</v>
      </c>
      <c r="K9" s="166">
        <f>J9*100/NPS_OS_8!N9</f>
        <v>1.8391245460220347</v>
      </c>
    </row>
    <row r="10" spans="1:11" ht="12" customHeight="1" x14ac:dyDescent="0.2">
      <c r="A10" s="132">
        <v>5</v>
      </c>
      <c r="B10" s="110" t="s">
        <v>10</v>
      </c>
      <c r="C10" s="110">
        <v>1</v>
      </c>
      <c r="D10" s="110">
        <v>0.35</v>
      </c>
      <c r="E10" s="110">
        <v>34</v>
      </c>
      <c r="F10" s="110">
        <v>365.30999999999995</v>
      </c>
      <c r="G10" s="110">
        <v>804</v>
      </c>
      <c r="H10" s="110">
        <v>37466.22</v>
      </c>
      <c r="I10" s="110">
        <v>3584</v>
      </c>
      <c r="J10" s="110">
        <v>42152.29</v>
      </c>
      <c r="K10" s="166">
        <f>J10*100/NPS_OS_8!N10</f>
        <v>3.2432376494275221</v>
      </c>
    </row>
    <row r="11" spans="1:11" ht="12.75" customHeight="1" x14ac:dyDescent="0.2">
      <c r="A11" s="132">
        <v>6</v>
      </c>
      <c r="B11" s="110" t="s">
        <v>11</v>
      </c>
      <c r="C11" s="110">
        <v>0</v>
      </c>
      <c r="D11" s="110">
        <v>0</v>
      </c>
      <c r="E11" s="110">
        <v>266</v>
      </c>
      <c r="F11" s="110">
        <v>411.66</v>
      </c>
      <c r="G11" s="110">
        <v>356</v>
      </c>
      <c r="H11" s="110">
        <v>326.74000000000007</v>
      </c>
      <c r="I11" s="110">
        <v>1151</v>
      </c>
      <c r="J11" s="110">
        <v>1927.6799999999998</v>
      </c>
      <c r="K11" s="166">
        <f>J11*100/NPS_OS_8!N11</f>
        <v>0.24536331770286887</v>
      </c>
    </row>
    <row r="12" spans="1:11" ht="12.75" customHeight="1" x14ac:dyDescent="0.2">
      <c r="A12" s="132">
        <v>7</v>
      </c>
      <c r="B12" s="110" t="s">
        <v>12</v>
      </c>
      <c r="C12" s="110">
        <v>7</v>
      </c>
      <c r="D12" s="110">
        <v>7.79</v>
      </c>
      <c r="E12" s="110">
        <v>292</v>
      </c>
      <c r="F12" s="110">
        <v>375.28999999999996</v>
      </c>
      <c r="G12" s="110">
        <v>2057</v>
      </c>
      <c r="H12" s="110">
        <v>3244.8400000000006</v>
      </c>
      <c r="I12" s="110">
        <v>2501</v>
      </c>
      <c r="J12" s="110">
        <v>4253.5099999999993</v>
      </c>
      <c r="K12" s="166">
        <f>J12*100/NPS_OS_8!N12</f>
        <v>1.1734763355334914</v>
      </c>
    </row>
    <row r="13" spans="1:11" ht="12.75" customHeight="1" x14ac:dyDescent="0.2">
      <c r="A13" s="132">
        <v>8</v>
      </c>
      <c r="B13" s="110" t="s">
        <v>967</v>
      </c>
      <c r="C13" s="110">
        <v>0</v>
      </c>
      <c r="D13" s="110">
        <v>0</v>
      </c>
      <c r="E13" s="110">
        <v>7</v>
      </c>
      <c r="F13" s="110">
        <v>0</v>
      </c>
      <c r="G13" s="110">
        <v>2968</v>
      </c>
      <c r="H13" s="110">
        <v>2023.3999999999999</v>
      </c>
      <c r="I13" s="110">
        <v>3216</v>
      </c>
      <c r="J13" s="110">
        <v>2031.7599999999998</v>
      </c>
      <c r="K13" s="166">
        <f>J13*100/NPS_OS_8!N13</f>
        <v>4.0989769705910062</v>
      </c>
    </row>
    <row r="14" spans="1:11" ht="12.75" customHeight="1" x14ac:dyDescent="0.2">
      <c r="A14" s="132">
        <v>9</v>
      </c>
      <c r="B14" s="110" t="s">
        <v>13</v>
      </c>
      <c r="C14" s="110">
        <v>2</v>
      </c>
      <c r="D14" s="110">
        <v>45.78</v>
      </c>
      <c r="E14" s="110">
        <v>1471</v>
      </c>
      <c r="F14" s="110">
        <v>3003.85</v>
      </c>
      <c r="G14" s="110">
        <v>4860</v>
      </c>
      <c r="H14" s="110">
        <v>20272.46</v>
      </c>
      <c r="I14" s="110">
        <v>7262</v>
      </c>
      <c r="J14" s="110">
        <v>26533.749999999996</v>
      </c>
      <c r="K14" s="166">
        <f>J14*100/NPS_OS_8!N14</f>
        <v>1.1755203028853574</v>
      </c>
    </row>
    <row r="15" spans="1:11" ht="12.75" customHeight="1" x14ac:dyDescent="0.2">
      <c r="A15" s="132">
        <v>10</v>
      </c>
      <c r="B15" s="110" t="s">
        <v>14</v>
      </c>
      <c r="C15" s="110">
        <v>5</v>
      </c>
      <c r="D15" s="110">
        <v>269.46000000000004</v>
      </c>
      <c r="E15" s="110">
        <v>694</v>
      </c>
      <c r="F15" s="110">
        <v>3075.5100000000007</v>
      </c>
      <c r="G15" s="110">
        <v>136841</v>
      </c>
      <c r="H15" s="110">
        <v>35197.819999999992</v>
      </c>
      <c r="I15" s="110">
        <v>140385</v>
      </c>
      <c r="J15" s="110">
        <v>41135.9</v>
      </c>
      <c r="K15" s="166">
        <f>J15*100/NPS_OS_8!N15</f>
        <v>0.53778036875290536</v>
      </c>
    </row>
    <row r="16" spans="1:11" ht="12.75" customHeight="1" x14ac:dyDescent="0.2">
      <c r="A16" s="132">
        <v>11</v>
      </c>
      <c r="B16" s="110" t="s">
        <v>15</v>
      </c>
      <c r="C16" s="110">
        <v>0</v>
      </c>
      <c r="D16" s="110">
        <v>0</v>
      </c>
      <c r="E16" s="110">
        <v>12</v>
      </c>
      <c r="F16" s="110">
        <v>492.9</v>
      </c>
      <c r="G16" s="110">
        <v>1332</v>
      </c>
      <c r="H16" s="110">
        <v>10898.47</v>
      </c>
      <c r="I16" s="110">
        <v>1672</v>
      </c>
      <c r="J16" s="110">
        <v>12322.020000000004</v>
      </c>
      <c r="K16" s="166">
        <f>J16*100/NPS_OS_8!N16</f>
        <v>2.7270881478356479</v>
      </c>
    </row>
    <row r="17" spans="1:11" ht="12.75" customHeight="1" x14ac:dyDescent="0.2">
      <c r="A17" s="132">
        <v>12</v>
      </c>
      <c r="B17" s="110" t="s">
        <v>16</v>
      </c>
      <c r="C17" s="110">
        <v>4</v>
      </c>
      <c r="D17" s="110">
        <v>35.979999999999997</v>
      </c>
      <c r="E17" s="110">
        <v>3287</v>
      </c>
      <c r="F17" s="110">
        <v>2752.2299999999996</v>
      </c>
      <c r="G17" s="110">
        <v>31895</v>
      </c>
      <c r="H17" s="110">
        <v>69427.40999999996</v>
      </c>
      <c r="I17" s="110">
        <v>38251</v>
      </c>
      <c r="J17" s="110">
        <v>87268.64999999998</v>
      </c>
      <c r="K17" s="166">
        <f>J17*100/NPS_OS_8!N17</f>
        <v>9.4325785507238695</v>
      </c>
    </row>
    <row r="18" spans="1:11" s="272" customFormat="1" ht="12.75" customHeight="1" x14ac:dyDescent="0.2">
      <c r="A18" s="124"/>
      <c r="B18" s="116" t="s">
        <v>17</v>
      </c>
      <c r="C18" s="116">
        <f>SUM(C6:C17)</f>
        <v>33</v>
      </c>
      <c r="D18" s="116">
        <f t="shared" ref="D18:J18" si="0">SUM(D6:D17)</f>
        <v>385.75000000000006</v>
      </c>
      <c r="E18" s="116">
        <f t="shared" si="0"/>
        <v>6720</v>
      </c>
      <c r="F18" s="116">
        <f t="shared" si="0"/>
        <v>16561.47</v>
      </c>
      <c r="G18" s="116">
        <f t="shared" si="0"/>
        <v>211372</v>
      </c>
      <c r="H18" s="116">
        <f t="shared" si="0"/>
        <v>273237.53999999986</v>
      </c>
      <c r="I18" s="116">
        <f t="shared" si="0"/>
        <v>246358</v>
      </c>
      <c r="J18" s="116">
        <f t="shared" si="0"/>
        <v>336712.9599999999</v>
      </c>
      <c r="K18" s="167">
        <f>J18*100/NPS_OS_8!N18</f>
        <v>1.9005225321415966</v>
      </c>
    </row>
    <row r="19" spans="1:11" ht="12.75" customHeight="1" x14ac:dyDescent="0.2">
      <c r="A19" s="132">
        <v>13</v>
      </c>
      <c r="B19" s="110" t="s">
        <v>18</v>
      </c>
      <c r="C19" s="110">
        <v>0</v>
      </c>
      <c r="D19" s="110">
        <v>0</v>
      </c>
      <c r="E19" s="110">
        <v>42</v>
      </c>
      <c r="F19" s="110">
        <v>1330.82</v>
      </c>
      <c r="G19" s="110">
        <v>7383</v>
      </c>
      <c r="H19" s="110">
        <v>19868.759999999998</v>
      </c>
      <c r="I19" s="110">
        <v>13575</v>
      </c>
      <c r="J19" s="110">
        <v>23992.469999999998</v>
      </c>
      <c r="K19" s="166">
        <f>J19*100/NPS_OS_8!N19</f>
        <v>2.0459764855289526</v>
      </c>
    </row>
    <row r="20" spans="1:11" ht="12.75" customHeight="1" x14ac:dyDescent="0.2">
      <c r="A20" s="132">
        <v>14</v>
      </c>
      <c r="B20" s="110" t="s">
        <v>19</v>
      </c>
      <c r="C20" s="110">
        <v>167</v>
      </c>
      <c r="D20" s="110">
        <v>1614.93</v>
      </c>
      <c r="E20" s="110">
        <v>561</v>
      </c>
      <c r="F20" s="110">
        <v>2796.7099999999996</v>
      </c>
      <c r="G20" s="110">
        <v>0</v>
      </c>
      <c r="H20" s="110">
        <v>0</v>
      </c>
      <c r="I20" s="110">
        <v>8518</v>
      </c>
      <c r="J20" s="110">
        <v>10521.440000000002</v>
      </c>
      <c r="K20" s="166">
        <f>J20*100/NPS_OS_8!N20</f>
        <v>2.9551068084178578</v>
      </c>
    </row>
    <row r="21" spans="1:11" ht="12.75" customHeight="1" x14ac:dyDescent="0.2">
      <c r="A21" s="132">
        <v>15</v>
      </c>
      <c r="B21" s="110" t="s">
        <v>20</v>
      </c>
      <c r="C21" s="110">
        <v>0</v>
      </c>
      <c r="D21" s="110">
        <v>0</v>
      </c>
      <c r="E21" s="110">
        <v>0</v>
      </c>
      <c r="F21" s="110">
        <v>0</v>
      </c>
      <c r="G21" s="110">
        <v>0</v>
      </c>
      <c r="H21" s="110">
        <v>0</v>
      </c>
      <c r="I21" s="110">
        <v>2</v>
      </c>
      <c r="J21" s="110">
        <v>1.89</v>
      </c>
      <c r="K21" s="166">
        <f>J21*100/NPS_OS_8!N21</f>
        <v>7.1770334928229665E-2</v>
      </c>
    </row>
    <row r="22" spans="1:11" ht="12.75" customHeight="1" x14ac:dyDescent="0.2">
      <c r="A22" s="132">
        <v>16</v>
      </c>
      <c r="B22" s="110" t="s">
        <v>21</v>
      </c>
      <c r="C22" s="110">
        <v>0</v>
      </c>
      <c r="D22" s="110">
        <v>0</v>
      </c>
      <c r="E22" s="110">
        <v>1</v>
      </c>
      <c r="F22" s="110">
        <v>69.8</v>
      </c>
      <c r="G22" s="110">
        <v>3</v>
      </c>
      <c r="H22" s="110">
        <v>28.45</v>
      </c>
      <c r="I22" s="110">
        <v>6</v>
      </c>
      <c r="J22" s="110">
        <v>103.47</v>
      </c>
      <c r="K22" s="166">
        <v>0</v>
      </c>
    </row>
    <row r="23" spans="1:11" ht="12.75" customHeight="1" x14ac:dyDescent="0.2">
      <c r="A23" s="132">
        <v>17</v>
      </c>
      <c r="B23" s="110" t="s">
        <v>22</v>
      </c>
      <c r="C23" s="110">
        <v>0</v>
      </c>
      <c r="D23" s="110">
        <v>0</v>
      </c>
      <c r="E23" s="110">
        <v>39</v>
      </c>
      <c r="F23" s="110">
        <v>790.8900000000001</v>
      </c>
      <c r="G23" s="110">
        <v>137</v>
      </c>
      <c r="H23" s="110">
        <v>913.6</v>
      </c>
      <c r="I23" s="110">
        <v>191</v>
      </c>
      <c r="J23" s="110">
        <v>1742.3</v>
      </c>
      <c r="K23" s="166">
        <f>J23*100/NPS_OS_8!N23</f>
        <v>1.4405346423240042</v>
      </c>
    </row>
    <row r="24" spans="1:11" ht="12.75" customHeight="1" x14ac:dyDescent="0.2">
      <c r="A24" s="132">
        <v>18</v>
      </c>
      <c r="B24" s="110" t="s">
        <v>23</v>
      </c>
      <c r="C24" s="110">
        <v>0</v>
      </c>
      <c r="D24" s="110">
        <v>0</v>
      </c>
      <c r="E24" s="110">
        <v>0</v>
      </c>
      <c r="F24" s="110">
        <v>0</v>
      </c>
      <c r="G24" s="110">
        <v>0</v>
      </c>
      <c r="H24" s="110">
        <v>0</v>
      </c>
      <c r="I24" s="110">
        <v>0</v>
      </c>
      <c r="J24" s="110">
        <v>0</v>
      </c>
      <c r="K24" s="166">
        <f>J24*100/NPS_OS_8!N24</f>
        <v>0</v>
      </c>
    </row>
    <row r="25" spans="1:11" ht="12.75" customHeight="1" x14ac:dyDescent="0.2">
      <c r="A25" s="132">
        <v>19</v>
      </c>
      <c r="B25" s="110" t="s">
        <v>24</v>
      </c>
      <c r="C25" s="110">
        <v>0</v>
      </c>
      <c r="D25" s="110">
        <v>0</v>
      </c>
      <c r="E25" s="110">
        <v>1</v>
      </c>
      <c r="F25" s="110">
        <v>1.02</v>
      </c>
      <c r="G25" s="110">
        <v>75</v>
      </c>
      <c r="H25" s="110">
        <v>211.26</v>
      </c>
      <c r="I25" s="110">
        <v>97</v>
      </c>
      <c r="J25" s="110">
        <v>248.99000000000004</v>
      </c>
      <c r="K25" s="166">
        <f>J25*100/NPS_OS_8!N25</f>
        <v>0.36129795044418223</v>
      </c>
    </row>
    <row r="26" spans="1:11" ht="12.75" customHeight="1" x14ac:dyDescent="0.2">
      <c r="A26" s="132">
        <v>20</v>
      </c>
      <c r="B26" s="110" t="s">
        <v>25</v>
      </c>
      <c r="C26" s="110">
        <v>1</v>
      </c>
      <c r="D26" s="110">
        <v>1.5680799999999999</v>
      </c>
      <c r="E26" s="110">
        <v>233</v>
      </c>
      <c r="F26" s="110">
        <v>2205.3216299999999</v>
      </c>
      <c r="G26" s="110">
        <v>0</v>
      </c>
      <c r="H26" s="110">
        <v>0.19</v>
      </c>
      <c r="I26" s="110">
        <v>2403</v>
      </c>
      <c r="J26" s="110">
        <v>9085.6956299999983</v>
      </c>
      <c r="K26" s="166">
        <f>J26*100/NPS_OS_8!N26</f>
        <v>0.2933207693612776</v>
      </c>
    </row>
    <row r="27" spans="1:11" ht="12.75" customHeight="1" x14ac:dyDescent="0.2">
      <c r="A27" s="132">
        <v>21</v>
      </c>
      <c r="B27" s="110" t="s">
        <v>26</v>
      </c>
      <c r="C27" s="110">
        <v>1</v>
      </c>
      <c r="D27" s="110">
        <v>30.41</v>
      </c>
      <c r="E27" s="110">
        <v>110</v>
      </c>
      <c r="F27" s="110">
        <v>2196.1400000000003</v>
      </c>
      <c r="G27" s="110">
        <v>9605</v>
      </c>
      <c r="H27" s="110">
        <v>19094.829999999987</v>
      </c>
      <c r="I27" s="110">
        <v>10477</v>
      </c>
      <c r="J27" s="110">
        <v>23716.329999999994</v>
      </c>
      <c r="K27" s="166">
        <f>J27*100/NPS_OS_8!N27</f>
        <v>1.2635472950983393</v>
      </c>
    </row>
    <row r="28" spans="1:11" ht="12.75" customHeight="1" x14ac:dyDescent="0.2">
      <c r="A28" s="132">
        <v>22</v>
      </c>
      <c r="B28" s="110" t="s">
        <v>27</v>
      </c>
      <c r="C28" s="110">
        <v>0</v>
      </c>
      <c r="D28" s="110">
        <v>0</v>
      </c>
      <c r="E28" s="110">
        <v>14</v>
      </c>
      <c r="F28" s="110">
        <v>59.190000000000005</v>
      </c>
      <c r="G28" s="110">
        <v>7889</v>
      </c>
      <c r="H28" s="110">
        <v>6151.8399999999983</v>
      </c>
      <c r="I28" s="110">
        <v>7962</v>
      </c>
      <c r="J28" s="110">
        <v>6418.54</v>
      </c>
      <c r="K28" s="166">
        <f>J28*100/NPS_OS_8!N28</f>
        <v>1.7060558851889625</v>
      </c>
    </row>
    <row r="29" spans="1:11" ht="12.75" customHeight="1" x14ac:dyDescent="0.2">
      <c r="A29" s="132">
        <v>23</v>
      </c>
      <c r="B29" s="110" t="s">
        <v>28</v>
      </c>
      <c r="C29" s="110">
        <v>0</v>
      </c>
      <c r="D29" s="110">
        <v>0</v>
      </c>
      <c r="E29" s="110">
        <v>36</v>
      </c>
      <c r="F29" s="110">
        <v>370.88</v>
      </c>
      <c r="G29" s="110">
        <v>16909</v>
      </c>
      <c r="H29" s="110">
        <v>9502.9900000000016</v>
      </c>
      <c r="I29" s="110">
        <v>19668</v>
      </c>
      <c r="J29" s="110">
        <v>11715.06</v>
      </c>
      <c r="K29" s="166">
        <f>J29*100/NPS_OS_8!N29</f>
        <v>2.0582061224106503</v>
      </c>
    </row>
    <row r="30" spans="1:11" ht="12.75" customHeight="1" x14ac:dyDescent="0.2">
      <c r="A30" s="132">
        <v>24</v>
      </c>
      <c r="B30" s="110" t="s">
        <v>29</v>
      </c>
      <c r="C30" s="110">
        <v>0</v>
      </c>
      <c r="D30" s="110">
        <v>0</v>
      </c>
      <c r="E30" s="110">
        <v>13</v>
      </c>
      <c r="F30" s="110">
        <v>0</v>
      </c>
      <c r="G30" s="110">
        <v>32878</v>
      </c>
      <c r="H30" s="110">
        <v>13635</v>
      </c>
      <c r="I30" s="110">
        <v>32891</v>
      </c>
      <c r="J30" s="110">
        <v>13635</v>
      </c>
      <c r="K30" s="166">
        <f>J30*100/NPS_OS_8!N30</f>
        <v>4.238853866142497</v>
      </c>
    </row>
    <row r="31" spans="1:11" ht="12.75" customHeight="1" x14ac:dyDescent="0.2">
      <c r="A31" s="132">
        <v>25</v>
      </c>
      <c r="B31" s="110" t="s">
        <v>30</v>
      </c>
      <c r="C31" s="110">
        <v>0</v>
      </c>
      <c r="D31" s="110">
        <v>0</v>
      </c>
      <c r="E31" s="110">
        <v>0</v>
      </c>
      <c r="F31" s="110">
        <v>0</v>
      </c>
      <c r="G31" s="110">
        <v>61</v>
      </c>
      <c r="H31" s="110">
        <v>126.76</v>
      </c>
      <c r="I31" s="110">
        <v>85</v>
      </c>
      <c r="J31" s="110">
        <v>166.01</v>
      </c>
      <c r="K31" s="166">
        <f>J31*100/NPS_OS_8!N31</f>
        <v>6.4902925147195658</v>
      </c>
    </row>
    <row r="32" spans="1:11" ht="12.75" customHeight="1" x14ac:dyDescent="0.2">
      <c r="A32" s="132">
        <v>26</v>
      </c>
      <c r="B32" s="110" t="s">
        <v>31</v>
      </c>
      <c r="C32" s="110">
        <v>0</v>
      </c>
      <c r="D32" s="110">
        <v>0</v>
      </c>
      <c r="E32" s="110">
        <v>5</v>
      </c>
      <c r="F32" s="110">
        <v>143.71</v>
      </c>
      <c r="G32" s="110">
        <v>12</v>
      </c>
      <c r="H32" s="110">
        <v>309.5</v>
      </c>
      <c r="I32" s="110">
        <v>27</v>
      </c>
      <c r="J32" s="110">
        <v>530.4</v>
      </c>
      <c r="K32" s="166">
        <f>J32*100/NPS_OS_8!N32</f>
        <v>3.05237200496068</v>
      </c>
    </row>
    <row r="33" spans="1:13" ht="12.75" customHeight="1" x14ac:dyDescent="0.2">
      <c r="A33" s="132">
        <v>27</v>
      </c>
      <c r="B33" s="110" t="s">
        <v>32</v>
      </c>
      <c r="C33" s="110">
        <v>0</v>
      </c>
      <c r="D33" s="110">
        <v>0</v>
      </c>
      <c r="E33" s="110">
        <v>0</v>
      </c>
      <c r="F33" s="110">
        <v>0</v>
      </c>
      <c r="G33" s="110">
        <v>0</v>
      </c>
      <c r="H33" s="110">
        <v>0</v>
      </c>
      <c r="I33" s="110">
        <v>2</v>
      </c>
      <c r="J33" s="110">
        <v>3.34</v>
      </c>
      <c r="K33" s="166">
        <f>J33*100/NPS_OS_8!N33</f>
        <v>2.2432593080149506E-2</v>
      </c>
    </row>
    <row r="34" spans="1:13" ht="12.75" customHeight="1" x14ac:dyDescent="0.2">
      <c r="A34" s="132">
        <v>28</v>
      </c>
      <c r="B34" s="110" t="s">
        <v>33</v>
      </c>
      <c r="C34" s="110">
        <v>0</v>
      </c>
      <c r="D34" s="110">
        <v>0</v>
      </c>
      <c r="E34" s="110">
        <v>0</v>
      </c>
      <c r="F34" s="110">
        <v>0</v>
      </c>
      <c r="G34" s="110">
        <v>4676</v>
      </c>
      <c r="H34" s="110">
        <v>6534.9500000000016</v>
      </c>
      <c r="I34" s="110">
        <v>4676</v>
      </c>
      <c r="J34" s="110">
        <v>6534.9500000000016</v>
      </c>
      <c r="K34" s="166">
        <f>J34*100/NPS_OS_8!N34</f>
        <v>1.724798586324731</v>
      </c>
    </row>
    <row r="35" spans="1:13" ht="12.75" customHeight="1" x14ac:dyDescent="0.2">
      <c r="A35" s="132">
        <v>29</v>
      </c>
      <c r="B35" s="110" t="s">
        <v>34</v>
      </c>
      <c r="C35" s="110">
        <v>0</v>
      </c>
      <c r="D35" s="110">
        <v>0</v>
      </c>
      <c r="E35" s="110">
        <v>1</v>
      </c>
      <c r="F35" s="110">
        <v>7.44</v>
      </c>
      <c r="G35" s="110">
        <v>0</v>
      </c>
      <c r="H35" s="110">
        <v>0</v>
      </c>
      <c r="I35" s="110">
        <v>1</v>
      </c>
      <c r="J35" s="110">
        <v>7.44</v>
      </c>
      <c r="K35" s="166">
        <f>J35*100/NPS_OS_8!N35</f>
        <v>1.677791809489446</v>
      </c>
    </row>
    <row r="36" spans="1:13" ht="12.75" customHeight="1" x14ac:dyDescent="0.2">
      <c r="A36" s="132">
        <v>30</v>
      </c>
      <c r="B36" s="110" t="s">
        <v>35</v>
      </c>
      <c r="C36" s="110">
        <v>0</v>
      </c>
      <c r="D36" s="110">
        <v>0</v>
      </c>
      <c r="E36" s="110">
        <v>1</v>
      </c>
      <c r="F36" s="110">
        <v>64.56</v>
      </c>
      <c r="G36" s="110">
        <v>505</v>
      </c>
      <c r="H36" s="110">
        <v>306.09999999999997</v>
      </c>
      <c r="I36" s="110">
        <v>509</v>
      </c>
      <c r="J36" s="110">
        <v>374.62999999999994</v>
      </c>
      <c r="K36" s="166">
        <f>J36*100/NPS_OS_8!N36</f>
        <v>1.4713754766564509</v>
      </c>
    </row>
    <row r="37" spans="1:13" ht="12.75" customHeight="1" x14ac:dyDescent="0.2">
      <c r="A37" s="132">
        <v>31</v>
      </c>
      <c r="B37" s="110" t="s">
        <v>36</v>
      </c>
      <c r="C37" s="110">
        <v>0</v>
      </c>
      <c r="D37" s="110">
        <v>0</v>
      </c>
      <c r="E37" s="110">
        <v>0</v>
      </c>
      <c r="F37" s="110">
        <v>0</v>
      </c>
      <c r="G37" s="110">
        <v>0</v>
      </c>
      <c r="H37" s="110">
        <v>0</v>
      </c>
      <c r="I37" s="110">
        <v>87</v>
      </c>
      <c r="J37" s="110">
        <v>106.92000000000002</v>
      </c>
      <c r="K37" s="166">
        <f>J37*100/NPS_OS_8!N37</f>
        <v>0.42498913876897043</v>
      </c>
    </row>
    <row r="38" spans="1:13" ht="12.75" customHeight="1" x14ac:dyDescent="0.2">
      <c r="A38" s="132">
        <v>32</v>
      </c>
      <c r="B38" s="110" t="s">
        <v>38</v>
      </c>
      <c r="C38" s="110">
        <v>0</v>
      </c>
      <c r="D38" s="110">
        <v>0</v>
      </c>
      <c r="E38" s="110">
        <v>0</v>
      </c>
      <c r="F38" s="110">
        <v>0</v>
      </c>
      <c r="G38" s="110">
        <v>3</v>
      </c>
      <c r="H38" s="110">
        <v>948.99</v>
      </c>
      <c r="I38" s="110">
        <v>3</v>
      </c>
      <c r="J38" s="110">
        <v>948.99</v>
      </c>
      <c r="K38" s="166">
        <f>J38*100/NPS_OS_8!N38</f>
        <v>24.243252564217197</v>
      </c>
    </row>
    <row r="39" spans="1:13" ht="12.75" customHeight="1" x14ac:dyDescent="0.2">
      <c r="A39" s="132">
        <v>33</v>
      </c>
      <c r="B39" s="110" t="s">
        <v>39</v>
      </c>
      <c r="C39" s="110">
        <v>0</v>
      </c>
      <c r="D39" s="110">
        <v>0</v>
      </c>
      <c r="E39" s="110">
        <v>65</v>
      </c>
      <c r="F39" s="110">
        <v>1127.8699999999999</v>
      </c>
      <c r="G39" s="110">
        <v>1433</v>
      </c>
      <c r="H39" s="110">
        <v>2664.4299999999985</v>
      </c>
      <c r="I39" s="110">
        <v>1634</v>
      </c>
      <c r="J39" s="110">
        <v>4062.59</v>
      </c>
      <c r="K39" s="166">
        <f>J39*100/NPS_OS_8!N39</f>
        <v>1.545560320827247</v>
      </c>
    </row>
    <row r="40" spans="1:13" s="272" customFormat="1" ht="12.75" customHeight="1" x14ac:dyDescent="0.2">
      <c r="A40" s="124"/>
      <c r="B40" s="116" t="s">
        <v>103</v>
      </c>
      <c r="C40" s="116">
        <f t="shared" ref="C40:J40" si="1">SUM(C19:C39)</f>
        <v>169</v>
      </c>
      <c r="D40" s="116">
        <f t="shared" si="1"/>
        <v>1646.9080800000002</v>
      </c>
      <c r="E40" s="116">
        <f t="shared" si="1"/>
        <v>1122</v>
      </c>
      <c r="F40" s="116">
        <f t="shared" si="1"/>
        <v>11164.351629999997</v>
      </c>
      <c r="G40" s="116">
        <f t="shared" si="1"/>
        <v>81569</v>
      </c>
      <c r="H40" s="116">
        <f t="shared" si="1"/>
        <v>80297.64999999998</v>
      </c>
      <c r="I40" s="116">
        <f t="shared" si="1"/>
        <v>102814</v>
      </c>
      <c r="J40" s="116">
        <f t="shared" si="1"/>
        <v>113916.45562999997</v>
      </c>
      <c r="K40" s="167">
        <f>J40*100/NPS_OS_8!N40</f>
        <v>1.3092848612307948</v>
      </c>
    </row>
    <row r="41" spans="1:13" s="272" customFormat="1" ht="12.75" customHeight="1" x14ac:dyDescent="0.2">
      <c r="A41" s="124"/>
      <c r="B41" s="116" t="s">
        <v>41</v>
      </c>
      <c r="C41" s="153">
        <f t="shared" ref="C41:J41" si="2">C40+C18</f>
        <v>202</v>
      </c>
      <c r="D41" s="153">
        <f t="shared" si="2"/>
        <v>2032.6580800000002</v>
      </c>
      <c r="E41" s="153">
        <f t="shared" si="2"/>
        <v>7842</v>
      </c>
      <c r="F41" s="153">
        <f t="shared" si="2"/>
        <v>27725.821629999999</v>
      </c>
      <c r="G41" s="153">
        <f t="shared" si="2"/>
        <v>292941</v>
      </c>
      <c r="H41" s="153">
        <f t="shared" si="2"/>
        <v>353535.18999999983</v>
      </c>
      <c r="I41" s="153">
        <f t="shared" si="2"/>
        <v>349172</v>
      </c>
      <c r="J41" s="153">
        <f t="shared" si="2"/>
        <v>450629.41562999989</v>
      </c>
      <c r="K41" s="167">
        <f>J41*100/NPS_OS_8!N41</f>
        <v>1.7057972718768764</v>
      </c>
    </row>
    <row r="42" spans="1:13" ht="12.75" customHeight="1" x14ac:dyDescent="0.2">
      <c r="A42" s="132">
        <v>34</v>
      </c>
      <c r="B42" s="110" t="s">
        <v>43</v>
      </c>
      <c r="C42" s="110">
        <v>0</v>
      </c>
      <c r="D42" s="110">
        <v>0</v>
      </c>
      <c r="E42" s="110">
        <v>0</v>
      </c>
      <c r="F42" s="110">
        <v>0</v>
      </c>
      <c r="G42" s="110">
        <v>1494</v>
      </c>
      <c r="H42" s="110">
        <v>2909.8999999999992</v>
      </c>
      <c r="I42" s="110">
        <v>2889</v>
      </c>
      <c r="J42" s="110">
        <v>3620.86</v>
      </c>
      <c r="K42" s="166">
        <f>J42*100/NPS_OS_8!N42</f>
        <v>0.78781413072924422</v>
      </c>
    </row>
    <row r="43" spans="1:13" s="272" customFormat="1" ht="12.75" customHeight="1" x14ac:dyDescent="0.2">
      <c r="A43" s="124"/>
      <c r="B43" s="116" t="s">
        <v>44</v>
      </c>
      <c r="C43" s="116">
        <f t="shared" ref="C43:J43" si="3">SUM(C42:C42)</f>
        <v>0</v>
      </c>
      <c r="D43" s="116">
        <f t="shared" si="3"/>
        <v>0</v>
      </c>
      <c r="E43" s="116">
        <f t="shared" si="3"/>
        <v>0</v>
      </c>
      <c r="F43" s="116">
        <f t="shared" si="3"/>
        <v>0</v>
      </c>
      <c r="G43" s="116">
        <f t="shared" si="3"/>
        <v>1494</v>
      </c>
      <c r="H43" s="116">
        <f t="shared" si="3"/>
        <v>2909.8999999999992</v>
      </c>
      <c r="I43" s="116">
        <f t="shared" si="3"/>
        <v>2889</v>
      </c>
      <c r="J43" s="116">
        <f t="shared" si="3"/>
        <v>3620.86</v>
      </c>
      <c r="K43" s="167">
        <f>J43*100/NPS_OS_8!N43</f>
        <v>0.78781413072924422</v>
      </c>
    </row>
    <row r="44" spans="1:13" ht="12.75" customHeight="1" x14ac:dyDescent="0.2">
      <c r="A44" s="132">
        <v>35</v>
      </c>
      <c r="B44" s="110" t="s">
        <v>45</v>
      </c>
      <c r="C44" s="110">
        <v>0</v>
      </c>
      <c r="D44" s="110">
        <v>0</v>
      </c>
      <c r="E44" s="110">
        <v>0</v>
      </c>
      <c r="F44" s="110">
        <v>0</v>
      </c>
      <c r="G44" s="110">
        <v>5978</v>
      </c>
      <c r="H44" s="110">
        <v>30496.149999999991</v>
      </c>
      <c r="I44" s="110">
        <v>13607</v>
      </c>
      <c r="J44" s="110">
        <v>40668.680000000008</v>
      </c>
      <c r="K44" s="166">
        <f>J44*100/NPS_OS_8!N44</f>
        <v>33.310486746959533</v>
      </c>
    </row>
    <row r="45" spans="1:13" s="272" customFormat="1" ht="12.75" customHeight="1" x14ac:dyDescent="0.2">
      <c r="A45" s="124"/>
      <c r="B45" s="116" t="s">
        <v>46</v>
      </c>
      <c r="C45" s="116">
        <f>C44</f>
        <v>0</v>
      </c>
      <c r="D45" s="116">
        <f t="shared" ref="D45:J45" si="4">D44</f>
        <v>0</v>
      </c>
      <c r="E45" s="116">
        <f t="shared" si="4"/>
        <v>0</v>
      </c>
      <c r="F45" s="116">
        <f t="shared" si="4"/>
        <v>0</v>
      </c>
      <c r="G45" s="116">
        <f t="shared" si="4"/>
        <v>5978</v>
      </c>
      <c r="H45" s="116">
        <f t="shared" si="4"/>
        <v>30496.149999999991</v>
      </c>
      <c r="I45" s="116">
        <f t="shared" si="4"/>
        <v>13607</v>
      </c>
      <c r="J45" s="116">
        <f t="shared" si="4"/>
        <v>40668.680000000008</v>
      </c>
      <c r="K45" s="167">
        <f>J45*100/NPS_OS_8!N45</f>
        <v>33.310486746959533</v>
      </c>
      <c r="M45" s="150"/>
    </row>
    <row r="46" spans="1:13" ht="12.75" customHeight="1" x14ac:dyDescent="0.2">
      <c r="A46" s="132">
        <v>36</v>
      </c>
      <c r="B46" s="110" t="s">
        <v>47</v>
      </c>
      <c r="C46" s="110">
        <v>0</v>
      </c>
      <c r="D46" s="110">
        <v>0</v>
      </c>
      <c r="E46" s="110">
        <v>82</v>
      </c>
      <c r="F46" s="110">
        <v>1046.73</v>
      </c>
      <c r="G46" s="110">
        <v>7467</v>
      </c>
      <c r="H46" s="110">
        <v>16428.330000000002</v>
      </c>
      <c r="I46" s="110">
        <v>7713</v>
      </c>
      <c r="J46" s="110">
        <v>17576.649999999998</v>
      </c>
      <c r="K46" s="166">
        <f>J46*100/NPS_OS_8!N46</f>
        <v>3.5321129051108922</v>
      </c>
    </row>
    <row r="47" spans="1:13" ht="12.75" customHeight="1" x14ac:dyDescent="0.2">
      <c r="A47" s="132">
        <v>37</v>
      </c>
      <c r="B47" s="110" t="s">
        <v>48</v>
      </c>
      <c r="C47" s="110">
        <v>0</v>
      </c>
      <c r="D47" s="110">
        <v>0</v>
      </c>
      <c r="E47" s="110">
        <v>1</v>
      </c>
      <c r="F47" s="110">
        <v>20.02</v>
      </c>
      <c r="G47" s="110">
        <v>1939</v>
      </c>
      <c r="H47" s="110">
        <v>4295.829999999999</v>
      </c>
      <c r="I47" s="110">
        <v>1940</v>
      </c>
      <c r="J47" s="110">
        <v>4315.8499999999995</v>
      </c>
      <c r="K47" s="166">
        <f>J47*100/NPS_OS_8!N47</f>
        <v>9.7179052547863929</v>
      </c>
    </row>
    <row r="48" spans="1:13" ht="12.75" customHeight="1" x14ac:dyDescent="0.2">
      <c r="A48" s="132">
        <v>38</v>
      </c>
      <c r="B48" s="110" t="s">
        <v>49</v>
      </c>
      <c r="C48" s="110">
        <v>0</v>
      </c>
      <c r="D48" s="110">
        <v>0</v>
      </c>
      <c r="E48" s="110">
        <v>0</v>
      </c>
      <c r="F48" s="110">
        <v>0</v>
      </c>
      <c r="G48" s="110">
        <v>58</v>
      </c>
      <c r="H48" s="110">
        <v>100.21000000000001</v>
      </c>
      <c r="I48" s="110">
        <v>58</v>
      </c>
      <c r="J48" s="110">
        <v>100.21000000000001</v>
      </c>
      <c r="K48" s="166">
        <f>J48*100/NPS_OS_8!N48</f>
        <v>0.63389828149739413</v>
      </c>
    </row>
    <row r="49" spans="1:11" ht="12.75" customHeight="1" x14ac:dyDescent="0.2">
      <c r="A49" s="132">
        <v>39</v>
      </c>
      <c r="B49" s="110" t="s">
        <v>51</v>
      </c>
      <c r="C49" s="110">
        <v>0</v>
      </c>
      <c r="D49" s="110">
        <v>0</v>
      </c>
      <c r="E49" s="110">
        <v>2</v>
      </c>
      <c r="F49" s="110">
        <v>5.7</v>
      </c>
      <c r="G49" s="110">
        <v>805</v>
      </c>
      <c r="H49" s="110">
        <v>306.15000000000009</v>
      </c>
      <c r="I49" s="110">
        <v>807</v>
      </c>
      <c r="J49" s="110">
        <v>311.85000000000008</v>
      </c>
      <c r="K49" s="166">
        <f>J49*100/NPS_OS_8!N49</f>
        <v>0.74007941169560443</v>
      </c>
    </row>
    <row r="50" spans="1:11" ht="12.75" customHeight="1" x14ac:dyDescent="0.2">
      <c r="A50" s="132">
        <v>40</v>
      </c>
      <c r="B50" s="110" t="s">
        <v>1007</v>
      </c>
      <c r="C50" s="110">
        <v>0</v>
      </c>
      <c r="D50" s="110">
        <v>0</v>
      </c>
      <c r="E50" s="110">
        <v>0</v>
      </c>
      <c r="F50" s="110">
        <v>0</v>
      </c>
      <c r="G50" s="110">
        <v>41</v>
      </c>
      <c r="H50" s="110">
        <v>78.700000000000017</v>
      </c>
      <c r="I50" s="110">
        <v>42</v>
      </c>
      <c r="J50" s="110">
        <v>82.890000000000015</v>
      </c>
      <c r="K50" s="166">
        <f>J50*100/NPS_OS_8!N50</f>
        <v>1.1374114934958013</v>
      </c>
    </row>
    <row r="51" spans="1:11" ht="12.75" customHeight="1" x14ac:dyDescent="0.2">
      <c r="A51" s="132">
        <v>41</v>
      </c>
      <c r="B51" s="110" t="s">
        <v>52</v>
      </c>
      <c r="C51" s="110">
        <v>0</v>
      </c>
      <c r="D51" s="110">
        <v>0</v>
      </c>
      <c r="E51" s="110">
        <v>83</v>
      </c>
      <c r="F51" s="110">
        <v>418.93000000000006</v>
      </c>
      <c r="G51" s="110">
        <v>749</v>
      </c>
      <c r="H51" s="110">
        <v>1056.75</v>
      </c>
      <c r="I51" s="110">
        <v>1160</v>
      </c>
      <c r="J51" s="110">
        <v>1654.4700000000007</v>
      </c>
      <c r="K51" s="166">
        <f>J51*100/NPS_OS_8!N51</f>
        <v>6.5101064890943423</v>
      </c>
    </row>
    <row r="52" spans="1:11" ht="12.75" customHeight="1" x14ac:dyDescent="0.2">
      <c r="A52" s="132">
        <v>42</v>
      </c>
      <c r="B52" s="110" t="s">
        <v>53</v>
      </c>
      <c r="C52" s="110">
        <v>0</v>
      </c>
      <c r="D52" s="110">
        <v>0</v>
      </c>
      <c r="E52" s="110">
        <v>0</v>
      </c>
      <c r="F52" s="110">
        <v>0</v>
      </c>
      <c r="G52" s="110">
        <v>98</v>
      </c>
      <c r="H52" s="110">
        <v>24.85</v>
      </c>
      <c r="I52" s="110">
        <v>98</v>
      </c>
      <c r="J52" s="110">
        <v>24.85</v>
      </c>
      <c r="K52" s="166">
        <f>J52*100/NPS_OS_8!N52</f>
        <v>8.3519866637090226E-2</v>
      </c>
    </row>
    <row r="53" spans="1:11" ht="12.75" customHeight="1" x14ac:dyDescent="0.2">
      <c r="A53" s="132">
        <v>43</v>
      </c>
      <c r="B53" s="110" t="s">
        <v>54</v>
      </c>
      <c r="C53" s="110">
        <v>0</v>
      </c>
      <c r="D53" s="110">
        <v>0</v>
      </c>
      <c r="E53" s="110">
        <v>0</v>
      </c>
      <c r="F53" s="110">
        <v>0</v>
      </c>
      <c r="G53" s="110">
        <v>1275</v>
      </c>
      <c r="H53" s="110">
        <v>386.96000000000004</v>
      </c>
      <c r="I53" s="110">
        <v>1275</v>
      </c>
      <c r="J53" s="110">
        <v>386.96000000000004</v>
      </c>
      <c r="K53" s="166">
        <f>J53*100/NPS_OS_8!N53</f>
        <v>2.7236318845680096</v>
      </c>
    </row>
    <row r="54" spans="1:11" s="272" customFormat="1" ht="12.75" customHeight="1" x14ac:dyDescent="0.2">
      <c r="A54" s="124"/>
      <c r="B54" s="116" t="s">
        <v>55</v>
      </c>
      <c r="C54" s="116">
        <f>SUM(C46:C53)</f>
        <v>0</v>
      </c>
      <c r="D54" s="116">
        <f t="shared" ref="D54:J54" si="5">SUM(D46:D53)</f>
        <v>0</v>
      </c>
      <c r="E54" s="116">
        <f t="shared" si="5"/>
        <v>168</v>
      </c>
      <c r="F54" s="116">
        <f t="shared" si="5"/>
        <v>1491.38</v>
      </c>
      <c r="G54" s="116">
        <f t="shared" si="5"/>
        <v>12432</v>
      </c>
      <c r="H54" s="116">
        <f t="shared" si="5"/>
        <v>22677.78</v>
      </c>
      <c r="I54" s="116">
        <f t="shared" si="5"/>
        <v>13093</v>
      </c>
      <c r="J54" s="116">
        <f t="shared" si="5"/>
        <v>24453.729999999992</v>
      </c>
      <c r="K54" s="167">
        <f>J54*100/NPS_OS_8!N54</f>
        <v>3.6139736912993046</v>
      </c>
    </row>
    <row r="55" spans="1:11" s="272" customFormat="1" ht="12.75" customHeight="1" x14ac:dyDescent="0.2">
      <c r="A55" s="109"/>
      <c r="B55" s="153" t="s">
        <v>5</v>
      </c>
      <c r="C55" s="116">
        <f t="shared" ref="C55:J55" si="6">C54+C45+C43+C41</f>
        <v>202</v>
      </c>
      <c r="D55" s="116">
        <f t="shared" si="6"/>
        <v>2032.6580800000002</v>
      </c>
      <c r="E55" s="116">
        <f t="shared" si="6"/>
        <v>8010</v>
      </c>
      <c r="F55" s="116">
        <f t="shared" si="6"/>
        <v>29217.20163</v>
      </c>
      <c r="G55" s="116">
        <f t="shared" si="6"/>
        <v>312845</v>
      </c>
      <c r="H55" s="116">
        <f t="shared" si="6"/>
        <v>409619.01999999984</v>
      </c>
      <c r="I55" s="116">
        <f t="shared" si="6"/>
        <v>378761</v>
      </c>
      <c r="J55" s="116">
        <f t="shared" si="6"/>
        <v>519372.68562999991</v>
      </c>
      <c r="K55" s="167">
        <f>J55*100/NPS_OS_8!N55</f>
        <v>1.876626636522464</v>
      </c>
    </row>
    <row r="56" spans="1:11" ht="12.75" customHeight="1" x14ac:dyDescent="0.2">
      <c r="A56" s="168"/>
      <c r="B56" s="168"/>
      <c r="C56" s="168"/>
      <c r="E56" s="168"/>
      <c r="F56" s="150" t="s">
        <v>1083</v>
      </c>
      <c r="G56" s="168"/>
      <c r="H56" s="168"/>
      <c r="I56" s="168"/>
      <c r="J56" s="168"/>
      <c r="K56" s="168"/>
    </row>
    <row r="57" spans="1:11" ht="12.75" customHeight="1" x14ac:dyDescent="0.2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</row>
    <row r="58" spans="1:11" ht="12.75" customHeight="1" x14ac:dyDescent="0.2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</row>
    <row r="59" spans="1:11" ht="12.75" customHeight="1" x14ac:dyDescent="0.2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</row>
    <row r="60" spans="1:11" ht="12.75" customHeight="1" x14ac:dyDescent="0.2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</row>
    <row r="61" spans="1:11" ht="12.75" customHeight="1" x14ac:dyDescent="0.2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</row>
    <row r="62" spans="1:11" ht="12.75" customHeight="1" x14ac:dyDescent="0.2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</row>
    <row r="63" spans="1:11" ht="12.75" customHeight="1" x14ac:dyDescent="0.2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</row>
    <row r="64" spans="1:11" ht="12.75" customHeight="1" x14ac:dyDescent="0.2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</row>
    <row r="65" spans="1:11" ht="12.75" customHeight="1" x14ac:dyDescent="0.2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</row>
    <row r="66" spans="1:11" ht="12.75" customHeight="1" x14ac:dyDescent="0.2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</row>
    <row r="67" spans="1:11" ht="12.75" customHeight="1" x14ac:dyDescent="0.2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</row>
    <row r="68" spans="1:11" ht="12.75" customHeight="1" x14ac:dyDescent="0.2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</row>
    <row r="69" spans="1:11" ht="12.75" customHeight="1" x14ac:dyDescent="0.2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</row>
    <row r="70" spans="1:11" ht="12.75" customHeight="1" x14ac:dyDescent="0.2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</row>
    <row r="71" spans="1:11" ht="12.75" customHeight="1" x14ac:dyDescent="0.2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</row>
    <row r="72" spans="1:11" ht="12.75" customHeight="1" x14ac:dyDescent="0.2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</row>
    <row r="73" spans="1:11" ht="12.75" customHeight="1" x14ac:dyDescent="0.2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</row>
    <row r="74" spans="1:11" ht="12.75" customHeight="1" x14ac:dyDescent="0.2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</row>
    <row r="75" spans="1:11" ht="12.75" customHeight="1" x14ac:dyDescent="0.2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</row>
    <row r="76" spans="1:11" ht="12.75" customHeight="1" x14ac:dyDescent="0.2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</row>
    <row r="77" spans="1:11" ht="12.75" customHeight="1" x14ac:dyDescent="0.2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</row>
    <row r="78" spans="1:11" ht="12.75" customHeight="1" x14ac:dyDescent="0.2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</row>
    <row r="79" spans="1:11" ht="12.75" customHeight="1" x14ac:dyDescent="0.2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</row>
    <row r="80" spans="1:11" ht="12.75" customHeight="1" x14ac:dyDescent="0.2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</row>
    <row r="81" spans="1:11" ht="12.75" customHeight="1" x14ac:dyDescent="0.2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</row>
    <row r="82" spans="1:11" ht="12.75" customHeight="1" x14ac:dyDescent="0.2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</row>
    <row r="83" spans="1:11" ht="12.75" customHeight="1" x14ac:dyDescent="0.2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</row>
    <row r="84" spans="1:11" ht="12.75" customHeight="1" x14ac:dyDescent="0.2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</row>
    <row r="85" spans="1:11" ht="12.75" customHeight="1" x14ac:dyDescent="0.2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</row>
    <row r="86" spans="1:11" ht="12.75" customHeight="1" x14ac:dyDescent="0.2">
      <c r="A86" s="168"/>
      <c r="B86" s="168"/>
      <c r="C86" s="168"/>
      <c r="D86" s="168"/>
      <c r="E86" s="168"/>
      <c r="F86" s="168"/>
      <c r="G86" s="168"/>
      <c r="H86" s="168"/>
      <c r="I86" s="168"/>
      <c r="J86" s="168"/>
      <c r="K86" s="168"/>
    </row>
    <row r="87" spans="1:11" ht="12.75" customHeight="1" x14ac:dyDescent="0.2">
      <c r="A87" s="168"/>
      <c r="B87" s="168"/>
      <c r="C87" s="168"/>
      <c r="D87" s="168"/>
      <c r="E87" s="168"/>
      <c r="F87" s="168"/>
      <c r="G87" s="168"/>
      <c r="H87" s="168"/>
      <c r="I87" s="168"/>
      <c r="J87" s="168"/>
      <c r="K87" s="168"/>
    </row>
    <row r="88" spans="1:11" ht="12.75" customHeight="1" x14ac:dyDescent="0.2">
      <c r="A88" s="168"/>
      <c r="B88" s="168"/>
      <c r="C88" s="168"/>
      <c r="D88" s="168"/>
      <c r="E88" s="168"/>
      <c r="F88" s="168"/>
      <c r="G88" s="168"/>
      <c r="H88" s="168"/>
      <c r="I88" s="168"/>
      <c r="J88" s="168"/>
      <c r="K88" s="168"/>
    </row>
    <row r="89" spans="1:11" ht="12.75" customHeight="1" x14ac:dyDescent="0.2">
      <c r="A89" s="168"/>
      <c r="B89" s="168"/>
      <c r="C89" s="168"/>
      <c r="D89" s="168"/>
      <c r="E89" s="168"/>
      <c r="F89" s="168"/>
      <c r="G89" s="168"/>
      <c r="H89" s="168"/>
      <c r="I89" s="168"/>
      <c r="J89" s="168"/>
      <c r="K89" s="168"/>
    </row>
    <row r="90" spans="1:11" ht="12.75" customHeight="1" x14ac:dyDescent="0.2">
      <c r="A90" s="168"/>
      <c r="B90" s="168"/>
      <c r="C90" s="168"/>
      <c r="D90" s="168"/>
      <c r="E90" s="168"/>
      <c r="F90" s="168"/>
      <c r="G90" s="168"/>
      <c r="H90" s="168"/>
      <c r="I90" s="168"/>
      <c r="J90" s="168"/>
      <c r="K90" s="168"/>
    </row>
    <row r="91" spans="1:11" ht="12.75" customHeight="1" x14ac:dyDescent="0.2">
      <c r="A91" s="168"/>
      <c r="B91" s="168"/>
      <c r="C91" s="168"/>
      <c r="D91" s="168"/>
      <c r="E91" s="168"/>
      <c r="F91" s="168"/>
      <c r="G91" s="168"/>
      <c r="H91" s="168"/>
      <c r="I91" s="168"/>
      <c r="J91" s="168"/>
      <c r="K91" s="168"/>
    </row>
    <row r="92" spans="1:11" ht="12.75" customHeight="1" x14ac:dyDescent="0.2">
      <c r="A92" s="168"/>
      <c r="B92" s="168"/>
      <c r="C92" s="168"/>
      <c r="D92" s="168"/>
      <c r="E92" s="168"/>
      <c r="F92" s="168"/>
      <c r="G92" s="168"/>
      <c r="H92" s="168"/>
      <c r="I92" s="168"/>
      <c r="J92" s="168"/>
      <c r="K92" s="168"/>
    </row>
    <row r="93" spans="1:11" ht="12.75" customHeight="1" x14ac:dyDescent="0.2">
      <c r="A93" s="168"/>
      <c r="B93" s="168"/>
      <c r="C93" s="168"/>
      <c r="D93" s="168"/>
      <c r="E93" s="168"/>
      <c r="F93" s="168"/>
      <c r="G93" s="168"/>
      <c r="H93" s="168"/>
      <c r="I93" s="168"/>
      <c r="J93" s="168"/>
      <c r="K93" s="168"/>
    </row>
    <row r="94" spans="1:11" ht="12.75" customHeight="1" x14ac:dyDescent="0.2">
      <c r="A94" s="168"/>
      <c r="B94" s="168"/>
      <c r="C94" s="168"/>
      <c r="D94" s="168"/>
      <c r="E94" s="168"/>
      <c r="F94" s="168"/>
      <c r="G94" s="168"/>
      <c r="H94" s="168"/>
      <c r="I94" s="168"/>
      <c r="J94" s="168"/>
      <c r="K94" s="168"/>
    </row>
    <row r="95" spans="1:11" ht="12.75" customHeight="1" x14ac:dyDescent="0.2">
      <c r="A95" s="168"/>
      <c r="B95" s="168"/>
      <c r="C95" s="168"/>
      <c r="D95" s="168"/>
      <c r="E95" s="168"/>
      <c r="F95" s="168"/>
      <c r="G95" s="168"/>
      <c r="H95" s="168"/>
      <c r="I95" s="168"/>
      <c r="J95" s="168"/>
      <c r="K95" s="168"/>
    </row>
    <row r="96" spans="1:11" ht="12.75" customHeight="1" x14ac:dyDescent="0.2">
      <c r="A96" s="168"/>
      <c r="B96" s="168"/>
      <c r="C96" s="168"/>
      <c r="D96" s="168"/>
      <c r="E96" s="168"/>
      <c r="F96" s="168"/>
      <c r="G96" s="168"/>
      <c r="H96" s="168"/>
      <c r="I96" s="168"/>
      <c r="J96" s="168"/>
      <c r="K96" s="168"/>
    </row>
    <row r="97" spans="1:11" ht="12.75" customHeight="1" x14ac:dyDescent="0.2">
      <c r="A97" s="168"/>
      <c r="B97" s="168"/>
      <c r="C97" s="168"/>
      <c r="D97" s="168"/>
      <c r="E97" s="168"/>
      <c r="F97" s="168"/>
      <c r="G97" s="168"/>
      <c r="H97" s="168"/>
      <c r="I97" s="168"/>
      <c r="J97" s="168"/>
      <c r="K97" s="168"/>
    </row>
    <row r="98" spans="1:11" ht="12.75" customHeight="1" x14ac:dyDescent="0.2">
      <c r="A98" s="168"/>
      <c r="B98" s="168"/>
      <c r="C98" s="168"/>
      <c r="D98" s="168"/>
      <c r="E98" s="168"/>
      <c r="F98" s="168"/>
      <c r="G98" s="168"/>
      <c r="H98" s="168"/>
      <c r="I98" s="168"/>
      <c r="J98" s="168"/>
      <c r="K98" s="168"/>
    </row>
  </sheetData>
  <mergeCells count="9">
    <mergeCell ref="A1:K1"/>
    <mergeCell ref="A2:K2"/>
    <mergeCell ref="G4:H4"/>
    <mergeCell ref="G3:H3"/>
    <mergeCell ref="A4:A5"/>
    <mergeCell ref="B4:B5"/>
    <mergeCell ref="I4:J4"/>
    <mergeCell ref="E4:F4"/>
    <mergeCell ref="C4:D4"/>
  </mergeCells>
  <pageMargins left="1.1811023622047245" right="0.43307086614173229" top="0.51181102362204722" bottom="0.23622047244094491" header="0" footer="0"/>
  <pageSetup scale="8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A8BFDF"/>
  </sheetPr>
  <dimension ref="A1:AP98"/>
  <sheetViews>
    <sheetView view="pageBreakPreview" zoomScale="90" zoomScaleNormal="130" zoomScaleSheetLayoutView="90" workbookViewId="0">
      <pane xSplit="2" ySplit="5" topLeftCell="C29" activePane="bottomRight" state="frozen"/>
      <selection pane="topRight" activeCell="C1" sqref="C1"/>
      <selection pane="bottomLeft" activeCell="A6" sqref="A6"/>
      <selection pane="bottomRight" sqref="A1:XFD1"/>
    </sheetView>
  </sheetViews>
  <sheetFormatPr defaultColWidth="14.28515625" defaultRowHeight="15" customHeight="1" x14ac:dyDescent="0.2"/>
  <cols>
    <col min="1" max="1" width="4.140625" style="332" customWidth="1"/>
    <col min="2" max="2" width="20.5703125" style="332" customWidth="1"/>
    <col min="3" max="3" width="7.140625" style="332" customWidth="1"/>
    <col min="4" max="4" width="7.42578125" style="332" customWidth="1"/>
    <col min="5" max="5" width="7" style="332" customWidth="1"/>
    <col min="6" max="6" width="7.85546875" style="332" customWidth="1"/>
    <col min="7" max="7" width="7" style="332" customWidth="1"/>
    <col min="8" max="8" width="6.140625" style="332" customWidth="1"/>
    <col min="9" max="13" width="7" style="332" customWidth="1"/>
    <col min="14" max="14" width="11.140625" style="332" customWidth="1"/>
    <col min="15" max="16" width="7.85546875" style="332" customWidth="1"/>
    <col min="17" max="17" width="7" style="332" customWidth="1"/>
    <col min="18" max="18" width="6.7109375" style="332" customWidth="1"/>
    <col min="19" max="19" width="10.5703125" style="332" customWidth="1"/>
    <col min="20" max="20" width="7" style="332" customWidth="1"/>
    <col min="21" max="21" width="10.140625" style="332" customWidth="1"/>
    <col min="22" max="22" width="7" style="332" customWidth="1"/>
    <col min="23" max="26" width="8.85546875" style="332" customWidth="1"/>
    <col min="27" max="27" width="6.42578125" style="332" customWidth="1"/>
    <col min="28" max="31" width="5.85546875" style="332" hidden="1" customWidth="1"/>
    <col min="32" max="32" width="7" style="332" hidden="1" customWidth="1"/>
    <col min="33" max="34" width="5.85546875" style="332" hidden="1" customWidth="1"/>
    <col min="35" max="35" width="7.140625" style="332" hidden="1" customWidth="1"/>
    <col min="36" max="36" width="5.85546875" style="332" hidden="1" customWidth="1"/>
    <col min="37" max="37" width="7.140625" style="332" hidden="1" customWidth="1"/>
    <col min="38" max="38" width="5.85546875" style="332" hidden="1" customWidth="1"/>
    <col min="39" max="42" width="0" style="332" hidden="1" customWidth="1"/>
    <col min="43" max="16384" width="14.28515625" style="332"/>
  </cols>
  <sheetData>
    <row r="1" spans="1:42" ht="18.75" customHeight="1" x14ac:dyDescent="0.2">
      <c r="A1" s="572" t="s">
        <v>1078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  <c r="O1" s="571"/>
      <c r="P1" s="571"/>
      <c r="Q1" s="571"/>
      <c r="R1" s="571"/>
      <c r="S1" s="571"/>
      <c r="T1" s="571"/>
      <c r="U1" s="571"/>
      <c r="V1" s="571"/>
      <c r="W1" s="571"/>
      <c r="X1" s="571"/>
      <c r="Y1" s="571"/>
      <c r="Z1" s="571"/>
      <c r="AA1" s="571"/>
    </row>
    <row r="2" spans="1:42" ht="12.75" customHeight="1" x14ac:dyDescent="0.2">
      <c r="A2" s="573" t="s">
        <v>1026</v>
      </c>
      <c r="B2" s="571"/>
      <c r="C2" s="571"/>
      <c r="D2" s="571"/>
      <c r="E2" s="571"/>
      <c r="F2" s="571"/>
      <c r="G2" s="571"/>
      <c r="H2" s="571"/>
      <c r="I2" s="571"/>
      <c r="J2" s="571"/>
      <c r="K2" s="571"/>
      <c r="L2" s="571"/>
      <c r="M2" s="571"/>
      <c r="N2" s="571"/>
      <c r="O2" s="571"/>
      <c r="P2" s="571"/>
      <c r="Q2" s="571"/>
      <c r="R2" s="571"/>
      <c r="S2" s="571"/>
      <c r="T2" s="571"/>
      <c r="U2" s="571"/>
      <c r="V2" s="571"/>
      <c r="W2" s="571"/>
      <c r="X2" s="571"/>
      <c r="Y2" s="571"/>
      <c r="Z2" s="571"/>
      <c r="AA2" s="571"/>
    </row>
    <row r="3" spans="1:42" ht="14.25" customHeight="1" x14ac:dyDescent="0.2">
      <c r="A3" s="249"/>
      <c r="B3" s="250" t="s">
        <v>60</v>
      </c>
      <c r="C3" s="567" t="s">
        <v>158</v>
      </c>
      <c r="D3" s="568"/>
      <c r="E3" s="568"/>
      <c r="F3" s="568"/>
      <c r="G3" s="569"/>
      <c r="H3" s="567" t="s">
        <v>159</v>
      </c>
      <c r="I3" s="568"/>
      <c r="J3" s="568"/>
      <c r="K3" s="568"/>
      <c r="L3" s="569"/>
      <c r="M3" s="567" t="s">
        <v>160</v>
      </c>
      <c r="N3" s="568"/>
      <c r="O3" s="568"/>
      <c r="P3" s="568"/>
      <c r="Q3" s="569"/>
      <c r="R3" s="567" t="s">
        <v>997</v>
      </c>
      <c r="S3" s="568"/>
      <c r="T3" s="568"/>
      <c r="U3" s="568"/>
      <c r="V3" s="569"/>
      <c r="W3" s="567" t="s">
        <v>161</v>
      </c>
      <c r="X3" s="568"/>
      <c r="Y3" s="568"/>
      <c r="Z3" s="568"/>
      <c r="AA3" s="568"/>
      <c r="AB3" s="563" t="s">
        <v>1023</v>
      </c>
      <c r="AC3" s="564"/>
      <c r="AD3" s="564"/>
      <c r="AE3" s="564"/>
      <c r="AF3" s="564"/>
      <c r="AG3" s="563" t="s">
        <v>1024</v>
      </c>
      <c r="AH3" s="564"/>
      <c r="AI3" s="564"/>
      <c r="AJ3" s="564"/>
      <c r="AK3" s="564"/>
      <c r="AL3" s="558" t="s">
        <v>1025</v>
      </c>
      <c r="AM3" s="559"/>
      <c r="AN3" s="559"/>
      <c r="AO3" s="559"/>
      <c r="AP3" s="560"/>
    </row>
    <row r="4" spans="1:42" ht="12" customHeight="1" x14ac:dyDescent="0.2">
      <c r="A4" s="565" t="s">
        <v>162</v>
      </c>
      <c r="B4" s="565" t="s">
        <v>1</v>
      </c>
      <c r="C4" s="567" t="s">
        <v>163</v>
      </c>
      <c r="D4" s="569"/>
      <c r="E4" s="567" t="s">
        <v>164</v>
      </c>
      <c r="F4" s="569"/>
      <c r="G4" s="565" t="s">
        <v>151</v>
      </c>
      <c r="H4" s="567" t="s">
        <v>163</v>
      </c>
      <c r="I4" s="569"/>
      <c r="J4" s="567" t="s">
        <v>164</v>
      </c>
      <c r="K4" s="569"/>
      <c r="L4" s="565" t="s">
        <v>151</v>
      </c>
      <c r="M4" s="567" t="s">
        <v>163</v>
      </c>
      <c r="N4" s="569"/>
      <c r="O4" s="567" t="s">
        <v>164</v>
      </c>
      <c r="P4" s="569"/>
      <c r="Q4" s="565" t="s">
        <v>165</v>
      </c>
      <c r="R4" s="567" t="s">
        <v>163</v>
      </c>
      <c r="S4" s="569"/>
      <c r="T4" s="567" t="s">
        <v>164</v>
      </c>
      <c r="U4" s="569"/>
      <c r="V4" s="565" t="s">
        <v>165</v>
      </c>
      <c r="W4" s="567" t="s">
        <v>163</v>
      </c>
      <c r="X4" s="569"/>
      <c r="Y4" s="567" t="s">
        <v>164</v>
      </c>
      <c r="Z4" s="569"/>
      <c r="AA4" s="574" t="s">
        <v>165</v>
      </c>
      <c r="AB4" s="563" t="s">
        <v>163</v>
      </c>
      <c r="AC4" s="564"/>
      <c r="AD4" s="563" t="s">
        <v>164</v>
      </c>
      <c r="AE4" s="564"/>
      <c r="AF4" s="563" t="s">
        <v>165</v>
      </c>
      <c r="AG4" s="563" t="s">
        <v>163</v>
      </c>
      <c r="AH4" s="564"/>
      <c r="AI4" s="563" t="s">
        <v>164</v>
      </c>
      <c r="AJ4" s="564"/>
      <c r="AK4" s="563" t="s">
        <v>165</v>
      </c>
      <c r="AL4" s="558" t="s">
        <v>163</v>
      </c>
      <c r="AM4" s="560"/>
      <c r="AN4" s="558" t="s">
        <v>164</v>
      </c>
      <c r="AO4" s="560"/>
      <c r="AP4" s="561" t="s">
        <v>165</v>
      </c>
    </row>
    <row r="5" spans="1:42" ht="12" customHeight="1" x14ac:dyDescent="0.2">
      <c r="A5" s="566"/>
      <c r="B5" s="566"/>
      <c r="C5" s="249" t="s">
        <v>166</v>
      </c>
      <c r="D5" s="249" t="s">
        <v>167</v>
      </c>
      <c r="E5" s="249" t="s">
        <v>166</v>
      </c>
      <c r="F5" s="249" t="s">
        <v>167</v>
      </c>
      <c r="G5" s="566"/>
      <c r="H5" s="249" t="s">
        <v>166</v>
      </c>
      <c r="I5" s="249" t="s">
        <v>167</v>
      </c>
      <c r="J5" s="249" t="s">
        <v>166</v>
      </c>
      <c r="K5" s="249" t="s">
        <v>167</v>
      </c>
      <c r="L5" s="566"/>
      <c r="M5" s="249" t="s">
        <v>166</v>
      </c>
      <c r="N5" s="249" t="s">
        <v>167</v>
      </c>
      <c r="O5" s="249" t="s">
        <v>166</v>
      </c>
      <c r="P5" s="249" t="s">
        <v>167</v>
      </c>
      <c r="Q5" s="566"/>
      <c r="R5" s="249" t="s">
        <v>166</v>
      </c>
      <c r="S5" s="249" t="s">
        <v>167</v>
      </c>
      <c r="T5" s="249" t="s">
        <v>166</v>
      </c>
      <c r="U5" s="249" t="s">
        <v>167</v>
      </c>
      <c r="V5" s="566"/>
      <c r="W5" s="249" t="s">
        <v>166</v>
      </c>
      <c r="X5" s="249" t="s">
        <v>167</v>
      </c>
      <c r="Y5" s="249" t="s">
        <v>166</v>
      </c>
      <c r="Z5" s="249" t="s">
        <v>167</v>
      </c>
      <c r="AA5" s="575"/>
      <c r="AB5" s="331" t="s">
        <v>166</v>
      </c>
      <c r="AC5" s="331" t="s">
        <v>167</v>
      </c>
      <c r="AD5" s="331" t="s">
        <v>166</v>
      </c>
      <c r="AE5" s="331" t="s">
        <v>167</v>
      </c>
      <c r="AF5" s="564"/>
      <c r="AG5" s="331" t="s">
        <v>166</v>
      </c>
      <c r="AH5" s="331" t="s">
        <v>167</v>
      </c>
      <c r="AI5" s="331" t="s">
        <v>166</v>
      </c>
      <c r="AJ5" s="331" t="s">
        <v>167</v>
      </c>
      <c r="AK5" s="564"/>
      <c r="AL5" s="330" t="s">
        <v>166</v>
      </c>
      <c r="AM5" s="330" t="s">
        <v>167</v>
      </c>
      <c r="AN5" s="330" t="s">
        <v>166</v>
      </c>
      <c r="AO5" s="330" t="s">
        <v>167</v>
      </c>
      <c r="AP5" s="562"/>
    </row>
    <row r="6" spans="1:42" ht="12" customHeight="1" x14ac:dyDescent="0.2">
      <c r="A6" s="293">
        <v>1</v>
      </c>
      <c r="B6" s="282" t="s">
        <v>6</v>
      </c>
      <c r="C6" s="282">
        <v>1782</v>
      </c>
      <c r="D6" s="282">
        <v>3423.12</v>
      </c>
      <c r="E6" s="282">
        <v>3170</v>
      </c>
      <c r="F6" s="282">
        <v>9807.01</v>
      </c>
      <c r="G6" s="294">
        <f>D6/F6*100</f>
        <v>34.90482828099492</v>
      </c>
      <c r="H6" s="282">
        <v>467</v>
      </c>
      <c r="I6" s="282">
        <v>1295.0972582999998</v>
      </c>
      <c r="J6" s="282">
        <v>1454</v>
      </c>
      <c r="K6" s="282">
        <v>6110.1849456</v>
      </c>
      <c r="L6" s="294">
        <f>I6/K6*100</f>
        <v>21.195712892988798</v>
      </c>
      <c r="M6" s="282">
        <v>14574</v>
      </c>
      <c r="N6" s="282">
        <v>8635.437189100001</v>
      </c>
      <c r="O6" s="282">
        <v>15842</v>
      </c>
      <c r="P6" s="282">
        <v>8899.1792681000024</v>
      </c>
      <c r="Q6" s="294">
        <f>N6/P6*100</f>
        <v>97.036332553211835</v>
      </c>
      <c r="R6" s="282">
        <v>357</v>
      </c>
      <c r="S6" s="282">
        <v>583.39869710000005</v>
      </c>
      <c r="T6" s="282">
        <v>2577</v>
      </c>
      <c r="U6" s="282">
        <v>7614.410176700002</v>
      </c>
      <c r="V6" s="294">
        <f>S6/U6*100</f>
        <v>7.6617713461929418</v>
      </c>
      <c r="W6" s="282">
        <v>8851</v>
      </c>
      <c r="X6" s="282">
        <v>20876.0071259</v>
      </c>
      <c r="Y6" s="282">
        <v>45077</v>
      </c>
      <c r="Z6" s="282">
        <v>71528.525633321551</v>
      </c>
      <c r="AA6" s="294">
        <f>X6/Z6*100</f>
        <v>29.18556889165756</v>
      </c>
      <c r="AB6" s="333">
        <v>8240</v>
      </c>
      <c r="AC6" s="333">
        <v>18396.650000000001</v>
      </c>
      <c r="AD6" s="333">
        <v>28228</v>
      </c>
      <c r="AE6" s="333">
        <v>75179.460000000006</v>
      </c>
      <c r="AF6" s="333">
        <v>24.47</v>
      </c>
      <c r="AG6" s="333">
        <v>3435</v>
      </c>
      <c r="AH6" s="333">
        <v>208.045457</v>
      </c>
      <c r="AI6" s="333">
        <v>4008</v>
      </c>
      <c r="AJ6" s="333">
        <v>208.13139989999999</v>
      </c>
      <c r="AK6" s="333">
        <f>AH6/AJ6*100</f>
        <v>99.958707383873218</v>
      </c>
      <c r="AL6" s="299">
        <v>176</v>
      </c>
      <c r="AM6" s="300">
        <v>597.45000000000005</v>
      </c>
      <c r="AN6" s="299">
        <v>2078</v>
      </c>
      <c r="AO6" s="300">
        <v>9404.9599999999991</v>
      </c>
      <c r="AP6" s="301">
        <f>AM6/AO6</f>
        <v>6.3524991068542563E-2</v>
      </c>
    </row>
    <row r="7" spans="1:42" ht="12" customHeight="1" x14ac:dyDescent="0.2">
      <c r="A7" s="293">
        <v>2</v>
      </c>
      <c r="B7" s="282" t="s">
        <v>7</v>
      </c>
      <c r="C7" s="282">
        <v>2339</v>
      </c>
      <c r="D7" s="282">
        <v>5395.3544437</v>
      </c>
      <c r="E7" s="282">
        <v>4905</v>
      </c>
      <c r="F7" s="282">
        <v>14974.753084400001</v>
      </c>
      <c r="G7" s="294">
        <f t="shared" ref="G7:G55" si="0">D7/F7*100</f>
        <v>36.029672164148259</v>
      </c>
      <c r="H7" s="282">
        <v>615</v>
      </c>
      <c r="I7" s="282">
        <v>2861.6882828999992</v>
      </c>
      <c r="J7" s="282">
        <v>4740</v>
      </c>
      <c r="K7" s="282">
        <v>23261.023539000005</v>
      </c>
      <c r="L7" s="294">
        <f t="shared" ref="L7:L55" si="1">I7/K7*100</f>
        <v>12.302503705832301</v>
      </c>
      <c r="M7" s="282">
        <v>23126</v>
      </c>
      <c r="N7" s="282">
        <v>10394</v>
      </c>
      <c r="O7" s="282">
        <v>35519</v>
      </c>
      <c r="P7" s="282">
        <v>13858</v>
      </c>
      <c r="Q7" s="294">
        <f t="shared" ref="Q7:Q55" si="2">N7/P7*100</f>
        <v>75.003608024245921</v>
      </c>
      <c r="R7" s="282">
        <v>515</v>
      </c>
      <c r="S7" s="282">
        <v>462.48244030000012</v>
      </c>
      <c r="T7" s="282">
        <v>11107</v>
      </c>
      <c r="U7" s="282">
        <v>28824.447689199998</v>
      </c>
      <c r="V7" s="294">
        <f t="shared" ref="V7:V55" si="3">S7/U7*100</f>
        <v>1.6044797988385533</v>
      </c>
      <c r="W7" s="282">
        <v>15215</v>
      </c>
      <c r="X7" s="282">
        <v>23453.344306499996</v>
      </c>
      <c r="Y7" s="282">
        <v>53155</v>
      </c>
      <c r="Z7" s="282">
        <v>140764.16201720003</v>
      </c>
      <c r="AA7" s="294">
        <f t="shared" ref="AA7:AA55" si="4">X7/Z7*100</f>
        <v>16.661445619684237</v>
      </c>
      <c r="AB7" s="333">
        <v>15471</v>
      </c>
      <c r="AC7" s="333">
        <v>21622.07</v>
      </c>
      <c r="AD7" s="333">
        <v>53130</v>
      </c>
      <c r="AE7" s="333">
        <v>123636.18</v>
      </c>
      <c r="AF7" s="333">
        <v>17.489999999999998</v>
      </c>
      <c r="AG7" s="333">
        <v>5010</v>
      </c>
      <c r="AH7" s="333">
        <v>286.55988840000055</v>
      </c>
      <c r="AI7" s="333">
        <v>5104</v>
      </c>
      <c r="AJ7" s="333">
        <v>310.48860620000113</v>
      </c>
      <c r="AK7" s="333">
        <f t="shared" ref="AK7:AK56" si="5">AH7/AJ7*100</f>
        <v>92.293205830365665</v>
      </c>
      <c r="AL7" s="302">
        <v>2547</v>
      </c>
      <c r="AM7" s="302">
        <v>5492.866688500003</v>
      </c>
      <c r="AN7" s="302">
        <v>5509</v>
      </c>
      <c r="AO7" s="302">
        <v>15689.766311299956</v>
      </c>
      <c r="AP7" s="301">
        <f t="shared" ref="AP7:AP56" si="6">AM7/AO7</f>
        <v>0.35009232002034185</v>
      </c>
    </row>
    <row r="8" spans="1:42" ht="12" customHeight="1" x14ac:dyDescent="0.2">
      <c r="A8" s="293">
        <v>3</v>
      </c>
      <c r="B8" s="282" t="s">
        <v>8</v>
      </c>
      <c r="C8" s="282">
        <v>0</v>
      </c>
      <c r="D8" s="282">
        <v>0</v>
      </c>
      <c r="E8" s="282">
        <v>0</v>
      </c>
      <c r="F8" s="282">
        <v>0</v>
      </c>
      <c r="G8" s="282">
        <v>0</v>
      </c>
      <c r="H8" s="282">
        <v>123</v>
      </c>
      <c r="I8" s="282">
        <v>408.34912000000008</v>
      </c>
      <c r="J8" s="282">
        <v>506</v>
      </c>
      <c r="K8" s="282">
        <v>2688.533369799999</v>
      </c>
      <c r="L8" s="294">
        <f t="shared" si="1"/>
        <v>15.188545717413851</v>
      </c>
      <c r="M8" s="282">
        <v>7061</v>
      </c>
      <c r="N8" s="282">
        <v>6652.2</v>
      </c>
      <c r="O8" s="282">
        <v>10155</v>
      </c>
      <c r="P8" s="282">
        <v>9643</v>
      </c>
      <c r="Q8" s="294">
        <f t="shared" si="2"/>
        <v>68.984755781395833</v>
      </c>
      <c r="R8" s="282">
        <v>193</v>
      </c>
      <c r="S8" s="282">
        <v>180.41071689999998</v>
      </c>
      <c r="T8" s="282">
        <v>6859</v>
      </c>
      <c r="U8" s="282">
        <v>14267.907209799996</v>
      </c>
      <c r="V8" s="294">
        <f t="shared" si="3"/>
        <v>1.2644511507341722</v>
      </c>
      <c r="W8" s="282">
        <v>7575</v>
      </c>
      <c r="X8" s="282">
        <v>8838.7508439999965</v>
      </c>
      <c r="Y8" s="282">
        <v>10624</v>
      </c>
      <c r="Z8" s="282">
        <v>20437.068511100002</v>
      </c>
      <c r="AA8" s="294">
        <f t="shared" si="4"/>
        <v>43.248623642864423</v>
      </c>
      <c r="AB8" s="333">
        <v>3130</v>
      </c>
      <c r="AC8" s="333">
        <v>3568.41</v>
      </c>
      <c r="AD8" s="333">
        <v>5837</v>
      </c>
      <c r="AE8" s="333">
        <v>9122.19</v>
      </c>
      <c r="AF8" s="333">
        <v>39.119999999999997</v>
      </c>
      <c r="AG8" s="333">
        <v>326</v>
      </c>
      <c r="AH8" s="333">
        <v>19.5</v>
      </c>
      <c r="AI8" s="333">
        <v>436</v>
      </c>
      <c r="AJ8" s="333">
        <v>20.55</v>
      </c>
      <c r="AK8" s="333">
        <f t="shared" si="5"/>
        <v>94.890510948905103</v>
      </c>
      <c r="AL8" s="302">
        <v>63</v>
      </c>
      <c r="AM8" s="302">
        <v>100</v>
      </c>
      <c r="AN8" s="302">
        <v>694</v>
      </c>
      <c r="AO8" s="302">
        <v>1391</v>
      </c>
      <c r="AP8" s="301">
        <f t="shared" si="6"/>
        <v>7.1890726096333568E-2</v>
      </c>
    </row>
    <row r="9" spans="1:42" ht="12" customHeight="1" x14ac:dyDescent="0.2">
      <c r="A9" s="293">
        <v>4</v>
      </c>
      <c r="B9" s="282" t="s">
        <v>9</v>
      </c>
      <c r="C9" s="282">
        <v>2305</v>
      </c>
      <c r="D9" s="282">
        <v>3138.6762064000004</v>
      </c>
      <c r="E9" s="282">
        <v>5617</v>
      </c>
      <c r="F9" s="282">
        <v>13852.1454208</v>
      </c>
      <c r="G9" s="294">
        <f t="shared" si="0"/>
        <v>22.65841218853399</v>
      </c>
      <c r="H9" s="282">
        <v>666</v>
      </c>
      <c r="I9" s="282">
        <v>2582.8884717000001</v>
      </c>
      <c r="J9" s="282">
        <v>2120</v>
      </c>
      <c r="K9" s="282">
        <v>10445.696258600005</v>
      </c>
      <c r="L9" s="294">
        <f t="shared" si="1"/>
        <v>24.726819617921521</v>
      </c>
      <c r="M9" s="282">
        <v>3224</v>
      </c>
      <c r="N9" s="282">
        <v>1570.4126984</v>
      </c>
      <c r="O9" s="282">
        <v>4750</v>
      </c>
      <c r="P9" s="282">
        <v>2063.5298096000001</v>
      </c>
      <c r="Q9" s="294">
        <f t="shared" si="2"/>
        <v>76.103223277613452</v>
      </c>
      <c r="R9" s="282">
        <v>328</v>
      </c>
      <c r="S9" s="282">
        <v>295.15669910000008</v>
      </c>
      <c r="T9" s="282">
        <v>2142</v>
      </c>
      <c r="U9" s="282">
        <v>4696.1930539999994</v>
      </c>
      <c r="V9" s="294">
        <f t="shared" si="3"/>
        <v>6.2850205625298834</v>
      </c>
      <c r="W9" s="282">
        <v>7303</v>
      </c>
      <c r="X9" s="282">
        <v>18025.957419000002</v>
      </c>
      <c r="Y9" s="282">
        <v>46408</v>
      </c>
      <c r="Z9" s="282">
        <v>96471.1</v>
      </c>
      <c r="AA9" s="294">
        <f t="shared" si="4"/>
        <v>18.685344542562486</v>
      </c>
      <c r="AB9" s="333">
        <v>6147</v>
      </c>
      <c r="AC9" s="333">
        <v>14562.61</v>
      </c>
      <c r="AD9" s="333">
        <v>60665</v>
      </c>
      <c r="AE9" s="333">
        <v>132015.57999999999</v>
      </c>
      <c r="AF9" s="333">
        <v>11.03</v>
      </c>
      <c r="AG9" s="333">
        <v>299</v>
      </c>
      <c r="AH9" s="333">
        <v>20.640532700000001</v>
      </c>
      <c r="AI9" s="333">
        <v>469</v>
      </c>
      <c r="AJ9" s="333">
        <v>33.385130599999989</v>
      </c>
      <c r="AK9" s="333">
        <f t="shared" si="5"/>
        <v>61.825526301820155</v>
      </c>
      <c r="AL9" s="302">
        <v>71</v>
      </c>
      <c r="AM9" s="302">
        <v>277.71608520000001</v>
      </c>
      <c r="AN9" s="302">
        <v>795</v>
      </c>
      <c r="AO9" s="302">
        <v>3517.9957600000002</v>
      </c>
      <c r="AP9" s="301">
        <f t="shared" si="6"/>
        <v>7.8941563363339587E-2</v>
      </c>
    </row>
    <row r="10" spans="1:42" ht="12" customHeight="1" x14ac:dyDescent="0.2">
      <c r="A10" s="293">
        <v>5</v>
      </c>
      <c r="B10" s="282" t="s">
        <v>10</v>
      </c>
      <c r="C10" s="282">
        <v>7752</v>
      </c>
      <c r="D10" s="282">
        <v>13179.5831352</v>
      </c>
      <c r="E10" s="282">
        <v>9692</v>
      </c>
      <c r="F10" s="282">
        <v>17593.138370100005</v>
      </c>
      <c r="G10" s="294">
        <f t="shared" si="0"/>
        <v>74.913201146641612</v>
      </c>
      <c r="H10" s="282">
        <v>1078</v>
      </c>
      <c r="I10" s="282">
        <v>5064.8567176000006</v>
      </c>
      <c r="J10" s="282">
        <v>4898</v>
      </c>
      <c r="K10" s="282">
        <v>31809.578568899993</v>
      </c>
      <c r="L10" s="294">
        <f t="shared" si="1"/>
        <v>15.922426342837111</v>
      </c>
      <c r="M10" s="282">
        <v>37931</v>
      </c>
      <c r="N10" s="282">
        <v>20974.232790599995</v>
      </c>
      <c r="O10" s="282">
        <v>72375</v>
      </c>
      <c r="P10" s="282">
        <v>36870.95884169999</v>
      </c>
      <c r="Q10" s="294">
        <f t="shared" si="2"/>
        <v>56.885509489052787</v>
      </c>
      <c r="R10" s="282">
        <v>806</v>
      </c>
      <c r="S10" s="282">
        <v>820.1708729999998</v>
      </c>
      <c r="T10" s="282">
        <v>27619</v>
      </c>
      <c r="U10" s="282">
        <v>96851.247946999996</v>
      </c>
      <c r="V10" s="294">
        <f t="shared" si="3"/>
        <v>0.84683562719689753</v>
      </c>
      <c r="W10" s="282">
        <v>37811</v>
      </c>
      <c r="X10" s="282">
        <v>39255.956506600014</v>
      </c>
      <c r="Y10" s="282">
        <v>260299</v>
      </c>
      <c r="Z10" s="282">
        <v>177879.78540740008</v>
      </c>
      <c r="AA10" s="294">
        <f t="shared" si="4"/>
        <v>22.0688126066105</v>
      </c>
      <c r="AB10" s="333">
        <v>38833</v>
      </c>
      <c r="AC10" s="333">
        <v>31767.15</v>
      </c>
      <c r="AD10" s="333">
        <v>104621</v>
      </c>
      <c r="AE10" s="333">
        <v>164399.26999999999</v>
      </c>
      <c r="AF10" s="333">
        <v>19.32</v>
      </c>
      <c r="AG10" s="333">
        <v>3991</v>
      </c>
      <c r="AH10" s="333">
        <v>214.52</v>
      </c>
      <c r="AI10" s="333">
        <v>4038</v>
      </c>
      <c r="AJ10" s="333">
        <v>216.92</v>
      </c>
      <c r="AK10" s="333">
        <f t="shared" si="5"/>
        <v>98.893601327678411</v>
      </c>
      <c r="AL10" s="302">
        <v>0</v>
      </c>
      <c r="AM10" s="302">
        <v>0</v>
      </c>
      <c r="AN10" s="302">
        <v>0</v>
      </c>
      <c r="AO10" s="302">
        <v>0</v>
      </c>
      <c r="AP10" s="301" t="e">
        <f t="shared" si="6"/>
        <v>#DIV/0!</v>
      </c>
    </row>
    <row r="11" spans="1:42" ht="12" customHeight="1" x14ac:dyDescent="0.2">
      <c r="A11" s="295">
        <v>6</v>
      </c>
      <c r="B11" s="296" t="s">
        <v>11</v>
      </c>
      <c r="C11" s="296">
        <v>2568</v>
      </c>
      <c r="D11" s="296">
        <v>3578.2201912999994</v>
      </c>
      <c r="E11" s="296">
        <v>2853</v>
      </c>
      <c r="F11" s="296">
        <v>4706.0772510999996</v>
      </c>
      <c r="G11" s="294">
        <f t="shared" si="0"/>
        <v>76.034030050476233</v>
      </c>
      <c r="H11" s="296">
        <v>573</v>
      </c>
      <c r="I11" s="296">
        <v>1580.4628099000004</v>
      </c>
      <c r="J11" s="296">
        <v>1265</v>
      </c>
      <c r="K11" s="296">
        <v>4719.4912206999988</v>
      </c>
      <c r="L11" s="294">
        <f t="shared" si="1"/>
        <v>33.487991310757955</v>
      </c>
      <c r="M11" s="296">
        <v>6908</v>
      </c>
      <c r="N11" s="296">
        <v>2456.5205553000005</v>
      </c>
      <c r="O11" s="296">
        <v>7367</v>
      </c>
      <c r="P11" s="296">
        <v>2535.2447039000012</v>
      </c>
      <c r="Q11" s="294">
        <f t="shared" si="2"/>
        <v>96.894810647709932</v>
      </c>
      <c r="R11" s="296">
        <v>901</v>
      </c>
      <c r="S11" s="296">
        <v>1210.9364442999999</v>
      </c>
      <c r="T11" s="282">
        <v>5063</v>
      </c>
      <c r="U11" s="282">
        <v>12262.250000500011</v>
      </c>
      <c r="V11" s="294">
        <f t="shared" si="3"/>
        <v>9.8753201431272579</v>
      </c>
      <c r="W11" s="296">
        <v>15282</v>
      </c>
      <c r="X11" s="296">
        <v>4080.8706813000008</v>
      </c>
      <c r="Y11" s="296">
        <v>26252</v>
      </c>
      <c r="Z11" s="296">
        <v>30367.051914899999</v>
      </c>
      <c r="AA11" s="294">
        <f t="shared" si="4"/>
        <v>13.438481590956371</v>
      </c>
      <c r="AB11" s="333">
        <v>16019</v>
      </c>
      <c r="AC11" s="333">
        <v>10207.89</v>
      </c>
      <c r="AD11" s="333">
        <v>34598</v>
      </c>
      <c r="AE11" s="333">
        <v>38045.26</v>
      </c>
      <c r="AF11" s="333">
        <v>26.83</v>
      </c>
      <c r="AG11" s="333">
        <v>1508</v>
      </c>
      <c r="AH11" s="333">
        <v>112.45</v>
      </c>
      <c r="AI11" s="333">
        <v>2597</v>
      </c>
      <c r="AJ11" s="333">
        <v>251.46</v>
      </c>
      <c r="AK11" s="333">
        <f t="shared" si="5"/>
        <v>44.718841962936452</v>
      </c>
      <c r="AL11" s="302">
        <v>0</v>
      </c>
      <c r="AM11" s="302">
        <v>0</v>
      </c>
      <c r="AN11" s="302">
        <v>0</v>
      </c>
      <c r="AO11" s="302">
        <v>0</v>
      </c>
      <c r="AP11" s="301" t="e">
        <f t="shared" si="6"/>
        <v>#DIV/0!</v>
      </c>
    </row>
    <row r="12" spans="1:42" ht="12" customHeight="1" x14ac:dyDescent="0.2">
      <c r="A12" s="293">
        <v>7</v>
      </c>
      <c r="B12" s="282" t="s">
        <v>12</v>
      </c>
      <c r="C12" s="282">
        <v>205</v>
      </c>
      <c r="D12" s="282">
        <v>558.12357079999992</v>
      </c>
      <c r="E12" s="282">
        <v>1263</v>
      </c>
      <c r="F12" s="282">
        <v>4705.75</v>
      </c>
      <c r="G12" s="294">
        <f t="shared" si="0"/>
        <v>11.860459454922168</v>
      </c>
      <c r="H12" s="282">
        <v>79</v>
      </c>
      <c r="I12" s="282">
        <v>281.85794120000008</v>
      </c>
      <c r="J12" s="282">
        <v>292</v>
      </c>
      <c r="K12" s="282">
        <v>1822.7399999999998</v>
      </c>
      <c r="L12" s="294">
        <f t="shared" si="1"/>
        <v>15.463419972129877</v>
      </c>
      <c r="M12" s="282">
        <v>800</v>
      </c>
      <c r="N12" s="282">
        <v>549.12885530000005</v>
      </c>
      <c r="O12" s="282">
        <v>1666</v>
      </c>
      <c r="P12" s="282">
        <v>907.33640799999989</v>
      </c>
      <c r="Q12" s="294">
        <f t="shared" si="2"/>
        <v>60.520976614442226</v>
      </c>
      <c r="R12" s="282">
        <v>8</v>
      </c>
      <c r="S12" s="282">
        <v>11.1</v>
      </c>
      <c r="T12" s="282">
        <v>211</v>
      </c>
      <c r="U12" s="282">
        <v>405.27099999999996</v>
      </c>
      <c r="V12" s="294">
        <f t="shared" si="3"/>
        <v>2.7389080393119669</v>
      </c>
      <c r="W12" s="282">
        <v>2758</v>
      </c>
      <c r="X12" s="282">
        <v>1971.98</v>
      </c>
      <c r="Y12" s="282">
        <v>10307</v>
      </c>
      <c r="Z12" s="282">
        <v>15135.259999999998</v>
      </c>
      <c r="AA12" s="294">
        <f t="shared" si="4"/>
        <v>13.029046081798398</v>
      </c>
      <c r="AB12" s="333">
        <v>859</v>
      </c>
      <c r="AC12" s="333">
        <v>1318.94</v>
      </c>
      <c r="AD12" s="333">
        <v>6518</v>
      </c>
      <c r="AE12" s="333">
        <v>8887.4</v>
      </c>
      <c r="AF12" s="333">
        <v>14.84</v>
      </c>
      <c r="AG12" s="333">
        <v>93</v>
      </c>
      <c r="AH12" s="333">
        <v>4.2699999999999996</v>
      </c>
      <c r="AI12" s="333">
        <v>374</v>
      </c>
      <c r="AJ12" s="333">
        <v>5.84</v>
      </c>
      <c r="AK12" s="333">
        <f t="shared" si="5"/>
        <v>73.11643835616438</v>
      </c>
      <c r="AL12" s="333">
        <v>4</v>
      </c>
      <c r="AM12" s="333">
        <v>25.71</v>
      </c>
      <c r="AN12" s="333">
        <v>324</v>
      </c>
      <c r="AO12" s="333">
        <v>255.8</v>
      </c>
      <c r="AP12" s="301">
        <f t="shared" si="6"/>
        <v>0.10050820953870211</v>
      </c>
    </row>
    <row r="13" spans="1:42" ht="12" customHeight="1" x14ac:dyDescent="0.2">
      <c r="A13" s="293">
        <v>8</v>
      </c>
      <c r="B13" s="282" t="s">
        <v>967</v>
      </c>
      <c r="C13" s="282">
        <v>91</v>
      </c>
      <c r="D13" s="282">
        <v>489.5</v>
      </c>
      <c r="E13" s="282">
        <v>174</v>
      </c>
      <c r="F13" s="282">
        <v>667.7</v>
      </c>
      <c r="G13" s="294">
        <f t="shared" si="0"/>
        <v>73.311367380560128</v>
      </c>
      <c r="H13" s="282">
        <v>31</v>
      </c>
      <c r="I13" s="282">
        <v>217</v>
      </c>
      <c r="J13" s="282">
        <v>56</v>
      </c>
      <c r="K13" s="282">
        <v>321</v>
      </c>
      <c r="L13" s="294">
        <f t="shared" si="1"/>
        <v>67.601246105919003</v>
      </c>
      <c r="M13" s="282">
        <v>0</v>
      </c>
      <c r="N13" s="282">
        <v>0</v>
      </c>
      <c r="O13" s="282">
        <v>0</v>
      </c>
      <c r="P13" s="282">
        <v>0</v>
      </c>
      <c r="Q13" s="282">
        <v>0</v>
      </c>
      <c r="R13" s="282">
        <v>26</v>
      </c>
      <c r="S13" s="282">
        <v>80.900000000000006</v>
      </c>
      <c r="T13" s="282">
        <v>27</v>
      </c>
      <c r="U13" s="282">
        <v>117.6</v>
      </c>
      <c r="V13" s="294">
        <f t="shared" si="3"/>
        <v>68.79251700680274</v>
      </c>
      <c r="W13" s="282">
        <v>390</v>
      </c>
      <c r="X13" s="282">
        <v>1276.21</v>
      </c>
      <c r="Y13" s="282">
        <v>502</v>
      </c>
      <c r="Z13" s="282">
        <v>1461.11</v>
      </c>
      <c r="AA13" s="294">
        <f t="shared" si="4"/>
        <v>87.345237524895467</v>
      </c>
      <c r="AB13" s="333">
        <v>4</v>
      </c>
      <c r="AC13" s="333">
        <v>1768.21</v>
      </c>
      <c r="AD13" s="333">
        <v>636</v>
      </c>
      <c r="AE13" s="333">
        <v>1776.26</v>
      </c>
      <c r="AF13" s="333">
        <v>99.55</v>
      </c>
      <c r="AG13" s="333"/>
      <c r="AH13" s="333"/>
      <c r="AI13" s="333"/>
      <c r="AJ13" s="333"/>
      <c r="AK13" s="333" t="e">
        <f t="shared" si="5"/>
        <v>#DIV/0!</v>
      </c>
      <c r="AL13" s="333">
        <v>0</v>
      </c>
      <c r="AM13" s="333">
        <v>0</v>
      </c>
      <c r="AN13" s="333">
        <v>0</v>
      </c>
      <c r="AO13" s="333">
        <v>0</v>
      </c>
      <c r="AP13" s="301" t="e">
        <f t="shared" si="6"/>
        <v>#DIV/0!</v>
      </c>
    </row>
    <row r="14" spans="1:42" ht="12" customHeight="1" x14ac:dyDescent="0.2">
      <c r="A14" s="293">
        <v>9</v>
      </c>
      <c r="B14" s="282" t="s">
        <v>13</v>
      </c>
      <c r="C14" s="282">
        <v>1921</v>
      </c>
      <c r="D14" s="282">
        <v>6266</v>
      </c>
      <c r="E14" s="282">
        <v>6560</v>
      </c>
      <c r="F14" s="282">
        <v>25620</v>
      </c>
      <c r="G14" s="294">
        <f t="shared" si="0"/>
        <v>24.457455113192818</v>
      </c>
      <c r="H14" s="282">
        <v>607</v>
      </c>
      <c r="I14" s="282">
        <v>1835.9262900000001</v>
      </c>
      <c r="J14" s="282">
        <v>1371</v>
      </c>
      <c r="K14" s="282">
        <v>5216.6218956000002</v>
      </c>
      <c r="L14" s="294">
        <f t="shared" si="1"/>
        <v>35.193777251683244</v>
      </c>
      <c r="M14" s="282">
        <v>24944</v>
      </c>
      <c r="N14" s="282">
        <v>21008.7631735</v>
      </c>
      <c r="O14" s="282">
        <v>29962</v>
      </c>
      <c r="P14" s="282">
        <v>23054.4422538</v>
      </c>
      <c r="Q14" s="294">
        <f t="shared" si="2"/>
        <v>91.126746603627694</v>
      </c>
      <c r="R14" s="282">
        <v>959</v>
      </c>
      <c r="S14" s="282">
        <v>1565.44156</v>
      </c>
      <c r="T14" s="282">
        <v>6946</v>
      </c>
      <c r="U14" s="282">
        <v>14521.828386399997</v>
      </c>
      <c r="V14" s="294">
        <f t="shared" si="3"/>
        <v>10.779920533051261</v>
      </c>
      <c r="W14" s="282">
        <v>45736</v>
      </c>
      <c r="X14" s="282">
        <v>52235.069283600016</v>
      </c>
      <c r="Y14" s="282">
        <v>92516</v>
      </c>
      <c r="Z14" s="282">
        <v>144313.59279050023</v>
      </c>
      <c r="AA14" s="294">
        <f t="shared" si="4"/>
        <v>36.195529661179989</v>
      </c>
      <c r="AB14" s="333">
        <v>38368</v>
      </c>
      <c r="AC14" s="333">
        <v>46650.15</v>
      </c>
      <c r="AD14" s="333">
        <v>91373</v>
      </c>
      <c r="AE14" s="333">
        <v>136265.74</v>
      </c>
      <c r="AF14" s="333">
        <v>34.229999999999997</v>
      </c>
      <c r="AG14" s="333">
        <v>2678</v>
      </c>
      <c r="AH14" s="333">
        <v>175.93309930000018</v>
      </c>
      <c r="AI14" s="333">
        <v>2892</v>
      </c>
      <c r="AJ14" s="333">
        <v>177.38162079999998</v>
      </c>
      <c r="AK14" s="333">
        <f t="shared" si="5"/>
        <v>99.183386929566382</v>
      </c>
      <c r="AL14" s="333">
        <v>68</v>
      </c>
      <c r="AM14" s="333">
        <v>31.3621558</v>
      </c>
      <c r="AN14" s="333">
        <v>486</v>
      </c>
      <c r="AO14" s="333">
        <v>2473.8618172000006</v>
      </c>
      <c r="AP14" s="301">
        <f t="shared" si="6"/>
        <v>1.2677408083971616E-2</v>
      </c>
    </row>
    <row r="15" spans="1:42" ht="12" customHeight="1" x14ac:dyDescent="0.2">
      <c r="A15" s="293">
        <v>10</v>
      </c>
      <c r="B15" s="282" t="s">
        <v>14</v>
      </c>
      <c r="C15" s="282">
        <v>81</v>
      </c>
      <c r="D15" s="282">
        <v>94.338368099999983</v>
      </c>
      <c r="E15" s="282">
        <v>208</v>
      </c>
      <c r="F15" s="282">
        <v>104.351021</v>
      </c>
      <c r="G15" s="294">
        <f t="shared" si="0"/>
        <v>90.404834754803204</v>
      </c>
      <c r="H15" s="282">
        <v>962</v>
      </c>
      <c r="I15" s="282">
        <v>3668.9421477000005</v>
      </c>
      <c r="J15" s="282">
        <v>3466</v>
      </c>
      <c r="K15" s="282">
        <v>15850.916499200002</v>
      </c>
      <c r="L15" s="294">
        <f t="shared" si="1"/>
        <v>23.146561575068372</v>
      </c>
      <c r="M15" s="282">
        <v>54773</v>
      </c>
      <c r="N15" s="282">
        <v>39210.884034499999</v>
      </c>
      <c r="O15" s="282">
        <v>101560</v>
      </c>
      <c r="P15" s="282">
        <v>64247.500839200002</v>
      </c>
      <c r="Q15" s="294">
        <f t="shared" si="2"/>
        <v>61.030987232698472</v>
      </c>
      <c r="R15" s="282">
        <v>2737</v>
      </c>
      <c r="S15" s="282">
        <v>3528.0402331</v>
      </c>
      <c r="T15" s="282">
        <v>13299</v>
      </c>
      <c r="U15" s="282">
        <v>37829.158599800016</v>
      </c>
      <c r="V15" s="294">
        <f t="shared" si="3"/>
        <v>9.3262455832645745</v>
      </c>
      <c r="W15" s="282">
        <v>148935</v>
      </c>
      <c r="X15" s="282">
        <v>35218.015439999996</v>
      </c>
      <c r="Y15" s="282">
        <v>319315</v>
      </c>
      <c r="Z15" s="282">
        <v>252617.23573999997</v>
      </c>
      <c r="AA15" s="294">
        <f t="shared" si="4"/>
        <v>13.941255962537436</v>
      </c>
      <c r="AB15" s="333">
        <v>137537</v>
      </c>
      <c r="AC15" s="333">
        <v>41416.75</v>
      </c>
      <c r="AD15" s="333">
        <v>287361</v>
      </c>
      <c r="AE15" s="333">
        <v>222379.02</v>
      </c>
      <c r="AF15" s="333">
        <v>18.62</v>
      </c>
      <c r="AG15" s="333">
        <v>15189</v>
      </c>
      <c r="AH15" s="333">
        <v>886</v>
      </c>
      <c r="AI15" s="333">
        <v>21060</v>
      </c>
      <c r="AJ15" s="333">
        <v>894</v>
      </c>
      <c r="AK15" s="333">
        <f t="shared" si="5"/>
        <v>99.105145413870247</v>
      </c>
      <c r="AL15" s="333">
        <v>0</v>
      </c>
      <c r="AM15" s="333">
        <v>0</v>
      </c>
      <c r="AN15" s="333">
        <v>0</v>
      </c>
      <c r="AO15" s="333">
        <v>0</v>
      </c>
      <c r="AP15" s="301" t="e">
        <f t="shared" si="6"/>
        <v>#DIV/0!</v>
      </c>
    </row>
    <row r="16" spans="1:42" ht="12" customHeight="1" x14ac:dyDescent="0.2">
      <c r="A16" s="293">
        <v>11</v>
      </c>
      <c r="B16" s="282" t="s">
        <v>15</v>
      </c>
      <c r="C16" s="282">
        <v>1606</v>
      </c>
      <c r="D16" s="282">
        <v>868.36806769999998</v>
      </c>
      <c r="E16" s="282">
        <v>1763</v>
      </c>
      <c r="F16" s="282">
        <v>978.39174299999979</v>
      </c>
      <c r="G16" s="294">
        <f t="shared" si="0"/>
        <v>88.75463983755229</v>
      </c>
      <c r="H16" s="282">
        <v>279</v>
      </c>
      <c r="I16" s="282">
        <v>601.88524630000018</v>
      </c>
      <c r="J16" s="282">
        <v>910</v>
      </c>
      <c r="K16" s="282">
        <v>2535.8854691999995</v>
      </c>
      <c r="L16" s="294">
        <f t="shared" si="1"/>
        <v>23.734717265834487</v>
      </c>
      <c r="M16" s="282">
        <v>0</v>
      </c>
      <c r="N16" s="282">
        <v>0</v>
      </c>
      <c r="O16" s="282">
        <v>0</v>
      </c>
      <c r="P16" s="282">
        <v>0</v>
      </c>
      <c r="Q16" s="282">
        <v>0</v>
      </c>
      <c r="R16" s="282">
        <v>152</v>
      </c>
      <c r="S16" s="282">
        <v>170.57194449999997</v>
      </c>
      <c r="T16" s="282">
        <v>1424</v>
      </c>
      <c r="U16" s="282">
        <v>2836.5859344000005</v>
      </c>
      <c r="V16" s="294">
        <f t="shared" si="3"/>
        <v>6.0132831666204973</v>
      </c>
      <c r="W16" s="282">
        <v>2265</v>
      </c>
      <c r="X16" s="282">
        <v>3177.2516866000001</v>
      </c>
      <c r="Y16" s="282">
        <v>7247</v>
      </c>
      <c r="Z16" s="282">
        <v>17631.058719500001</v>
      </c>
      <c r="AA16" s="294">
        <f t="shared" si="4"/>
        <v>18.020765157375095</v>
      </c>
      <c r="AB16" s="333">
        <v>1708</v>
      </c>
      <c r="AC16" s="333">
        <v>2082.9299999999998</v>
      </c>
      <c r="AD16" s="333">
        <v>6770</v>
      </c>
      <c r="AE16" s="333">
        <v>14858.31</v>
      </c>
      <c r="AF16" s="333">
        <v>14.02</v>
      </c>
      <c r="AG16" s="333">
        <v>666</v>
      </c>
      <c r="AH16" s="333">
        <v>35.916243699999981</v>
      </c>
      <c r="AI16" s="333">
        <v>775</v>
      </c>
      <c r="AJ16" s="333">
        <v>37.090875899999979</v>
      </c>
      <c r="AK16" s="333">
        <f t="shared" si="5"/>
        <v>96.833096626871523</v>
      </c>
      <c r="AL16" s="333">
        <v>0</v>
      </c>
      <c r="AM16" s="333">
        <v>0</v>
      </c>
      <c r="AN16" s="333">
        <v>0</v>
      </c>
      <c r="AO16" s="333">
        <v>0</v>
      </c>
      <c r="AP16" s="301" t="e">
        <f t="shared" si="6"/>
        <v>#DIV/0!</v>
      </c>
    </row>
    <row r="17" spans="1:42" ht="12" customHeight="1" x14ac:dyDescent="0.2">
      <c r="A17" s="293">
        <v>12</v>
      </c>
      <c r="B17" s="282" t="s">
        <v>16</v>
      </c>
      <c r="C17" s="282">
        <v>1022</v>
      </c>
      <c r="D17" s="282">
        <v>1491.2279009999997</v>
      </c>
      <c r="E17" s="282">
        <v>1209</v>
      </c>
      <c r="F17" s="282">
        <v>1783.4755243000002</v>
      </c>
      <c r="G17" s="294">
        <f t="shared" si="0"/>
        <v>83.613589347422902</v>
      </c>
      <c r="H17" s="282">
        <v>527</v>
      </c>
      <c r="I17" s="282">
        <v>2053.4601146999998</v>
      </c>
      <c r="J17" s="282">
        <v>1833</v>
      </c>
      <c r="K17" s="282">
        <v>7512.9568668999973</v>
      </c>
      <c r="L17" s="294">
        <f t="shared" si="1"/>
        <v>27.332249486842858</v>
      </c>
      <c r="M17" s="282">
        <v>15990</v>
      </c>
      <c r="N17" s="282">
        <v>4933.8360260000009</v>
      </c>
      <c r="O17" s="282">
        <v>21249</v>
      </c>
      <c r="P17" s="282">
        <v>6083.2317055000003</v>
      </c>
      <c r="Q17" s="294">
        <f t="shared" si="2"/>
        <v>81.105508796240628</v>
      </c>
      <c r="R17" s="282">
        <v>338</v>
      </c>
      <c r="S17" s="282">
        <v>306.62769510000004</v>
      </c>
      <c r="T17" s="282">
        <v>4164</v>
      </c>
      <c r="U17" s="282">
        <v>8130.9068005999998</v>
      </c>
      <c r="V17" s="294">
        <f t="shared" si="3"/>
        <v>3.771137741701494</v>
      </c>
      <c r="W17" s="282">
        <v>6975</v>
      </c>
      <c r="X17" s="282">
        <v>16360.326093000005</v>
      </c>
      <c r="Y17" s="282">
        <v>22399</v>
      </c>
      <c r="Z17" s="282">
        <v>65529.933846200009</v>
      </c>
      <c r="AA17" s="294">
        <f t="shared" si="4"/>
        <v>24.966187408945046</v>
      </c>
      <c r="AB17" s="333">
        <v>5482</v>
      </c>
      <c r="AC17" s="333">
        <v>13644.09</v>
      </c>
      <c r="AD17" s="333">
        <v>27145</v>
      </c>
      <c r="AE17" s="333">
        <v>73658.100000000006</v>
      </c>
      <c r="AF17" s="333">
        <v>18.52</v>
      </c>
      <c r="AG17" s="333">
        <v>2364</v>
      </c>
      <c r="AH17" s="333">
        <v>144.1</v>
      </c>
      <c r="AI17" s="333">
        <v>3603</v>
      </c>
      <c r="AJ17" s="333">
        <v>150.15</v>
      </c>
      <c r="AK17" s="333">
        <f t="shared" si="5"/>
        <v>95.970695970695957</v>
      </c>
      <c r="AL17" s="333">
        <v>0</v>
      </c>
      <c r="AM17" s="333">
        <v>0</v>
      </c>
      <c r="AN17" s="333">
        <v>0</v>
      </c>
      <c r="AO17" s="333">
        <v>0</v>
      </c>
      <c r="AP17" s="301" t="e">
        <f t="shared" si="6"/>
        <v>#DIV/0!</v>
      </c>
    </row>
    <row r="18" spans="1:42" s="298" customFormat="1" ht="12" customHeight="1" x14ac:dyDescent="0.2">
      <c r="A18" s="247"/>
      <c r="B18" s="248" t="s">
        <v>17</v>
      </c>
      <c r="C18" s="248">
        <f t="shared" ref="C18:U18" si="7">SUM(C6:C17)</f>
        <v>21672</v>
      </c>
      <c r="D18" s="248">
        <f t="shared" si="7"/>
        <v>38482.511884199994</v>
      </c>
      <c r="E18" s="248">
        <f t="shared" si="7"/>
        <v>37414</v>
      </c>
      <c r="F18" s="248">
        <f t="shared" si="7"/>
        <v>94792.792414699987</v>
      </c>
      <c r="G18" s="361">
        <f t="shared" si="0"/>
        <v>40.596453489677259</v>
      </c>
      <c r="H18" s="248">
        <f t="shared" si="7"/>
        <v>6007</v>
      </c>
      <c r="I18" s="248">
        <f t="shared" si="7"/>
        <v>22452.4144003</v>
      </c>
      <c r="J18" s="248">
        <f t="shared" si="7"/>
        <v>22911</v>
      </c>
      <c r="K18" s="248">
        <f t="shared" si="7"/>
        <v>112294.6286335</v>
      </c>
      <c r="L18" s="361">
        <f t="shared" si="1"/>
        <v>19.994201569140717</v>
      </c>
      <c r="M18" s="248">
        <f t="shared" si="7"/>
        <v>189331</v>
      </c>
      <c r="N18" s="248">
        <f t="shared" si="7"/>
        <v>116385.41532269999</v>
      </c>
      <c r="O18" s="248">
        <f t="shared" si="7"/>
        <v>300445</v>
      </c>
      <c r="P18" s="248">
        <f t="shared" si="7"/>
        <v>168162.42382979998</v>
      </c>
      <c r="Q18" s="361">
        <f t="shared" si="2"/>
        <v>69.210119997137781</v>
      </c>
      <c r="R18" s="248">
        <f t="shared" si="7"/>
        <v>7320</v>
      </c>
      <c r="S18" s="248">
        <f t="shared" si="7"/>
        <v>9215.2373033999993</v>
      </c>
      <c r="T18" s="248">
        <f t="shared" si="7"/>
        <v>81438</v>
      </c>
      <c r="U18" s="248">
        <f t="shared" si="7"/>
        <v>228357.80679840004</v>
      </c>
      <c r="V18" s="361">
        <f t="shared" si="3"/>
        <v>4.0354378212851909</v>
      </c>
      <c r="W18" s="248">
        <v>299096</v>
      </c>
      <c r="X18" s="248">
        <v>224769.73938650003</v>
      </c>
      <c r="Y18" s="248">
        <v>894099</v>
      </c>
      <c r="Z18" s="248">
        <v>1034132.8845801217</v>
      </c>
      <c r="AA18" s="361">
        <f t="shared" si="4"/>
        <v>21.73509253385371</v>
      </c>
      <c r="AB18" s="297">
        <f t="shared" ref="AB18:AO18" si="8">SUM(AB6:AB17)</f>
        <v>271798</v>
      </c>
      <c r="AC18" s="297">
        <f t="shared" si="8"/>
        <v>207005.85</v>
      </c>
      <c r="AD18" s="297">
        <f t="shared" si="8"/>
        <v>706882</v>
      </c>
      <c r="AE18" s="297">
        <f t="shared" si="8"/>
        <v>1000222.7700000001</v>
      </c>
      <c r="AF18" s="297">
        <f t="shared" ref="AF18:AF55" si="9">AC18/AE18*100</f>
        <v>20.695974557747768</v>
      </c>
      <c r="AG18" s="297">
        <f t="shared" si="8"/>
        <v>35559</v>
      </c>
      <c r="AH18" s="297">
        <f t="shared" si="8"/>
        <v>2107.9352211000005</v>
      </c>
      <c r="AI18" s="297">
        <f t="shared" si="8"/>
        <v>45356</v>
      </c>
      <c r="AJ18" s="297">
        <f t="shared" si="8"/>
        <v>2305.3976334000008</v>
      </c>
      <c r="AK18" s="297">
        <f t="shared" si="5"/>
        <v>91.434778563176422</v>
      </c>
      <c r="AL18" s="297">
        <f t="shared" si="8"/>
        <v>2929</v>
      </c>
      <c r="AM18" s="297">
        <f t="shared" si="8"/>
        <v>6525.104929500003</v>
      </c>
      <c r="AN18" s="297">
        <f t="shared" si="8"/>
        <v>9886</v>
      </c>
      <c r="AO18" s="297">
        <f t="shared" si="8"/>
        <v>32733.383888499957</v>
      </c>
      <c r="AP18" s="303">
        <f t="shared" si="6"/>
        <v>0.19934098325203808</v>
      </c>
    </row>
    <row r="19" spans="1:42" ht="12" customHeight="1" x14ac:dyDescent="0.2">
      <c r="A19" s="293">
        <v>13</v>
      </c>
      <c r="B19" s="282" t="s">
        <v>18</v>
      </c>
      <c r="C19" s="282">
        <v>174</v>
      </c>
      <c r="D19" s="282">
        <v>89.176338700000017</v>
      </c>
      <c r="E19" s="282">
        <v>310</v>
      </c>
      <c r="F19" s="282">
        <v>168.12911199999996</v>
      </c>
      <c r="G19" s="294">
        <f t="shared" si="0"/>
        <v>53.040391184603429</v>
      </c>
      <c r="H19" s="282">
        <v>8</v>
      </c>
      <c r="I19" s="282">
        <v>9.9543181000000001</v>
      </c>
      <c r="J19" s="282">
        <v>31</v>
      </c>
      <c r="K19" s="282">
        <v>512.23386809999988</v>
      </c>
      <c r="L19" s="294">
        <f t="shared" si="1"/>
        <v>1.9433150988088681</v>
      </c>
      <c r="M19" s="282">
        <v>0</v>
      </c>
      <c r="N19" s="282">
        <v>0</v>
      </c>
      <c r="O19" s="282">
        <v>0</v>
      </c>
      <c r="P19" s="282">
        <v>0</v>
      </c>
      <c r="Q19" s="282">
        <v>0</v>
      </c>
      <c r="R19" s="282">
        <v>0</v>
      </c>
      <c r="S19" s="282">
        <v>0</v>
      </c>
      <c r="T19" s="282">
        <v>0</v>
      </c>
      <c r="U19" s="282">
        <v>0</v>
      </c>
      <c r="V19" s="282">
        <v>0</v>
      </c>
      <c r="W19" s="282">
        <v>19953</v>
      </c>
      <c r="X19" s="282">
        <v>4825.0903599999992</v>
      </c>
      <c r="Y19" s="282">
        <v>158963</v>
      </c>
      <c r="Z19" s="282">
        <v>92082.106959999976</v>
      </c>
      <c r="AA19" s="294">
        <f t="shared" si="4"/>
        <v>5.2399869196042568</v>
      </c>
      <c r="AB19" s="333"/>
      <c r="AC19" s="333"/>
      <c r="AD19" s="333"/>
      <c r="AE19" s="333"/>
      <c r="AF19" s="333" t="e">
        <f t="shared" si="9"/>
        <v>#DIV/0!</v>
      </c>
      <c r="AG19" s="333"/>
      <c r="AH19" s="333"/>
      <c r="AI19" s="333"/>
      <c r="AJ19" s="333"/>
      <c r="AK19" s="333" t="e">
        <f t="shared" si="5"/>
        <v>#DIV/0!</v>
      </c>
      <c r="AL19" s="333"/>
      <c r="AM19" s="333"/>
      <c r="AN19" s="333"/>
      <c r="AO19" s="333"/>
      <c r="AP19" s="301" t="e">
        <f t="shared" si="6"/>
        <v>#DIV/0!</v>
      </c>
    </row>
    <row r="20" spans="1:42" ht="12" customHeight="1" x14ac:dyDescent="0.2">
      <c r="A20" s="293">
        <v>14</v>
      </c>
      <c r="B20" s="282" t="s">
        <v>19</v>
      </c>
      <c r="C20" s="282">
        <v>0</v>
      </c>
      <c r="D20" s="282">
        <v>0</v>
      </c>
      <c r="E20" s="282">
        <v>0</v>
      </c>
      <c r="F20" s="282">
        <v>0</v>
      </c>
      <c r="G20" s="282">
        <v>0</v>
      </c>
      <c r="H20" s="282">
        <v>0</v>
      </c>
      <c r="I20" s="282">
        <v>0</v>
      </c>
      <c r="J20" s="282">
        <v>0</v>
      </c>
      <c r="K20" s="282">
        <v>0</v>
      </c>
      <c r="L20" s="282">
        <v>0</v>
      </c>
      <c r="M20" s="282">
        <v>0</v>
      </c>
      <c r="N20" s="282">
        <v>0</v>
      </c>
      <c r="O20" s="282">
        <v>0</v>
      </c>
      <c r="P20" s="282">
        <v>0</v>
      </c>
      <c r="Q20" s="282">
        <v>0</v>
      </c>
      <c r="R20" s="282">
        <v>0</v>
      </c>
      <c r="S20" s="282">
        <v>0</v>
      </c>
      <c r="T20" s="282">
        <v>0</v>
      </c>
      <c r="U20" s="282">
        <v>0</v>
      </c>
      <c r="V20" s="282">
        <v>0</v>
      </c>
      <c r="W20" s="282">
        <v>0</v>
      </c>
      <c r="X20" s="282">
        <v>0</v>
      </c>
      <c r="Y20" s="282">
        <v>0</v>
      </c>
      <c r="Z20" s="282">
        <v>0</v>
      </c>
      <c r="AA20" s="282">
        <v>0</v>
      </c>
      <c r="AB20" s="333"/>
      <c r="AC20" s="333"/>
      <c r="AD20" s="333"/>
      <c r="AE20" s="333"/>
      <c r="AF20" s="333" t="e">
        <f t="shared" si="9"/>
        <v>#DIV/0!</v>
      </c>
      <c r="AG20" s="333"/>
      <c r="AH20" s="333"/>
      <c r="AI20" s="333"/>
      <c r="AJ20" s="333"/>
      <c r="AK20" s="333" t="e">
        <f t="shared" si="5"/>
        <v>#DIV/0!</v>
      </c>
      <c r="AL20" s="333"/>
      <c r="AM20" s="333"/>
      <c r="AN20" s="333"/>
      <c r="AO20" s="333"/>
      <c r="AP20" s="301" t="e">
        <f t="shared" si="6"/>
        <v>#DIV/0!</v>
      </c>
    </row>
    <row r="21" spans="1:42" ht="12" customHeight="1" x14ac:dyDescent="0.2">
      <c r="A21" s="293">
        <v>15</v>
      </c>
      <c r="B21" s="282" t="s">
        <v>20</v>
      </c>
      <c r="C21" s="282">
        <v>0</v>
      </c>
      <c r="D21" s="282">
        <v>0</v>
      </c>
      <c r="E21" s="282">
        <v>0</v>
      </c>
      <c r="F21" s="282">
        <v>0</v>
      </c>
      <c r="G21" s="282">
        <v>0</v>
      </c>
      <c r="H21" s="282">
        <v>0</v>
      </c>
      <c r="I21" s="282">
        <v>0</v>
      </c>
      <c r="J21" s="282">
        <v>0</v>
      </c>
      <c r="K21" s="282">
        <v>0</v>
      </c>
      <c r="L21" s="282">
        <v>0</v>
      </c>
      <c r="M21" s="282">
        <v>0</v>
      </c>
      <c r="N21" s="282">
        <v>0</v>
      </c>
      <c r="O21" s="282">
        <v>0</v>
      </c>
      <c r="P21" s="282">
        <v>0</v>
      </c>
      <c r="Q21" s="282">
        <v>0</v>
      </c>
      <c r="R21" s="282">
        <v>0</v>
      </c>
      <c r="S21" s="282">
        <v>0</v>
      </c>
      <c r="T21" s="282">
        <v>0</v>
      </c>
      <c r="U21" s="282">
        <v>0</v>
      </c>
      <c r="V21" s="282">
        <v>0</v>
      </c>
      <c r="W21" s="282">
        <v>0</v>
      </c>
      <c r="X21" s="282">
        <v>0</v>
      </c>
      <c r="Y21" s="282">
        <v>0</v>
      </c>
      <c r="Z21" s="282">
        <v>0</v>
      </c>
      <c r="AA21" s="282">
        <v>0</v>
      </c>
      <c r="AB21" s="333"/>
      <c r="AC21" s="333"/>
      <c r="AD21" s="333"/>
      <c r="AE21" s="333"/>
      <c r="AF21" s="333" t="e">
        <f t="shared" si="9"/>
        <v>#DIV/0!</v>
      </c>
      <c r="AG21" s="333"/>
      <c r="AH21" s="333"/>
      <c r="AI21" s="333"/>
      <c r="AJ21" s="333"/>
      <c r="AK21" s="333" t="e">
        <f t="shared" si="5"/>
        <v>#DIV/0!</v>
      </c>
      <c r="AL21" s="333"/>
      <c r="AM21" s="333"/>
      <c r="AN21" s="333"/>
      <c r="AO21" s="333"/>
      <c r="AP21" s="301" t="e">
        <f t="shared" si="6"/>
        <v>#DIV/0!</v>
      </c>
    </row>
    <row r="22" spans="1:42" ht="12" customHeight="1" x14ac:dyDescent="0.2">
      <c r="A22" s="293">
        <v>16</v>
      </c>
      <c r="B22" s="282" t="s">
        <v>21</v>
      </c>
      <c r="C22" s="282">
        <v>0</v>
      </c>
      <c r="D22" s="282">
        <v>0</v>
      </c>
      <c r="E22" s="282">
        <v>0</v>
      </c>
      <c r="F22" s="282">
        <v>0</v>
      </c>
      <c r="G22" s="282">
        <v>0</v>
      </c>
      <c r="H22" s="282">
        <v>0</v>
      </c>
      <c r="I22" s="282">
        <v>0</v>
      </c>
      <c r="J22" s="282">
        <v>0</v>
      </c>
      <c r="K22" s="282">
        <v>0</v>
      </c>
      <c r="L22" s="282">
        <v>0</v>
      </c>
      <c r="M22" s="282">
        <v>0</v>
      </c>
      <c r="N22" s="282">
        <v>0</v>
      </c>
      <c r="O22" s="282">
        <v>0</v>
      </c>
      <c r="P22" s="282">
        <v>0</v>
      </c>
      <c r="Q22" s="282">
        <v>0</v>
      </c>
      <c r="R22" s="282">
        <v>0</v>
      </c>
      <c r="S22" s="282">
        <v>0</v>
      </c>
      <c r="T22" s="282">
        <v>0</v>
      </c>
      <c r="U22" s="282">
        <v>0</v>
      </c>
      <c r="V22" s="282">
        <v>0</v>
      </c>
      <c r="W22" s="282">
        <v>0</v>
      </c>
      <c r="X22" s="282">
        <v>0</v>
      </c>
      <c r="Y22" s="282">
        <v>0</v>
      </c>
      <c r="Z22" s="282">
        <v>0</v>
      </c>
      <c r="AA22" s="282">
        <v>0</v>
      </c>
      <c r="AB22" s="333"/>
      <c r="AC22" s="333"/>
      <c r="AD22" s="333"/>
      <c r="AE22" s="333"/>
      <c r="AF22" s="333" t="e">
        <f t="shared" si="9"/>
        <v>#DIV/0!</v>
      </c>
      <c r="AG22" s="333"/>
      <c r="AH22" s="333"/>
      <c r="AI22" s="333"/>
      <c r="AJ22" s="333"/>
      <c r="AK22" s="333" t="e">
        <f t="shared" si="5"/>
        <v>#DIV/0!</v>
      </c>
      <c r="AL22" s="333"/>
      <c r="AM22" s="333"/>
      <c r="AN22" s="333"/>
      <c r="AO22" s="333"/>
      <c r="AP22" s="301" t="e">
        <f t="shared" si="6"/>
        <v>#DIV/0!</v>
      </c>
    </row>
    <row r="23" spans="1:42" ht="12" customHeight="1" x14ac:dyDescent="0.2">
      <c r="A23" s="293">
        <v>17</v>
      </c>
      <c r="B23" s="282" t="s">
        <v>22</v>
      </c>
      <c r="C23" s="282">
        <v>0</v>
      </c>
      <c r="D23" s="282">
        <v>0</v>
      </c>
      <c r="E23" s="282">
        <v>0</v>
      </c>
      <c r="F23" s="282">
        <v>0</v>
      </c>
      <c r="G23" s="282">
        <v>0</v>
      </c>
      <c r="H23" s="282">
        <v>0</v>
      </c>
      <c r="I23" s="282">
        <v>0</v>
      </c>
      <c r="J23" s="282">
        <v>0</v>
      </c>
      <c r="K23" s="282">
        <v>0</v>
      </c>
      <c r="L23" s="282">
        <v>0</v>
      </c>
      <c r="M23" s="282">
        <v>0</v>
      </c>
      <c r="N23" s="282">
        <v>0</v>
      </c>
      <c r="O23" s="282">
        <v>0</v>
      </c>
      <c r="P23" s="282">
        <v>0</v>
      </c>
      <c r="Q23" s="282">
        <v>0</v>
      </c>
      <c r="R23" s="282">
        <v>0</v>
      </c>
      <c r="S23" s="282">
        <v>0</v>
      </c>
      <c r="T23" s="282">
        <v>0</v>
      </c>
      <c r="U23" s="282">
        <v>0</v>
      </c>
      <c r="V23" s="282">
        <v>0</v>
      </c>
      <c r="W23" s="282">
        <v>0</v>
      </c>
      <c r="X23" s="282">
        <v>0</v>
      </c>
      <c r="Y23" s="282">
        <v>0</v>
      </c>
      <c r="Z23" s="282">
        <v>0</v>
      </c>
      <c r="AA23" s="282">
        <v>0</v>
      </c>
      <c r="AB23" s="333"/>
      <c r="AC23" s="333"/>
      <c r="AD23" s="333"/>
      <c r="AE23" s="333"/>
      <c r="AF23" s="333" t="e">
        <f t="shared" si="9"/>
        <v>#DIV/0!</v>
      </c>
      <c r="AG23" s="333"/>
      <c r="AH23" s="333"/>
      <c r="AI23" s="333"/>
      <c r="AJ23" s="333"/>
      <c r="AK23" s="333" t="e">
        <f t="shared" si="5"/>
        <v>#DIV/0!</v>
      </c>
      <c r="AL23" s="333"/>
      <c r="AM23" s="333"/>
      <c r="AN23" s="333"/>
      <c r="AO23" s="333"/>
      <c r="AP23" s="301" t="e">
        <f t="shared" si="6"/>
        <v>#DIV/0!</v>
      </c>
    </row>
    <row r="24" spans="1:42" ht="12" customHeight="1" x14ac:dyDescent="0.2">
      <c r="A24" s="293">
        <v>18</v>
      </c>
      <c r="B24" s="282" t="s">
        <v>23</v>
      </c>
      <c r="C24" s="282">
        <v>0</v>
      </c>
      <c r="D24" s="282">
        <v>0</v>
      </c>
      <c r="E24" s="282">
        <v>0</v>
      </c>
      <c r="F24" s="282">
        <v>0</v>
      </c>
      <c r="G24" s="282">
        <v>0</v>
      </c>
      <c r="H24" s="282">
        <v>0</v>
      </c>
      <c r="I24" s="282">
        <v>0</v>
      </c>
      <c r="J24" s="282">
        <v>0</v>
      </c>
      <c r="K24" s="282">
        <v>0</v>
      </c>
      <c r="L24" s="282">
        <v>0</v>
      </c>
      <c r="M24" s="282">
        <v>0</v>
      </c>
      <c r="N24" s="282">
        <v>0</v>
      </c>
      <c r="O24" s="282">
        <v>0</v>
      </c>
      <c r="P24" s="282">
        <v>0</v>
      </c>
      <c r="Q24" s="282">
        <v>0</v>
      </c>
      <c r="R24" s="282">
        <v>0</v>
      </c>
      <c r="S24" s="282">
        <v>0</v>
      </c>
      <c r="T24" s="282">
        <v>0</v>
      </c>
      <c r="U24" s="282">
        <v>0</v>
      </c>
      <c r="V24" s="282">
        <v>0</v>
      </c>
      <c r="W24" s="282">
        <v>0</v>
      </c>
      <c r="X24" s="282">
        <v>0</v>
      </c>
      <c r="Y24" s="282">
        <v>0</v>
      </c>
      <c r="Z24" s="282">
        <v>0</v>
      </c>
      <c r="AA24" s="282">
        <v>0</v>
      </c>
      <c r="AB24" s="333"/>
      <c r="AC24" s="333"/>
      <c r="AD24" s="333"/>
      <c r="AE24" s="333"/>
      <c r="AF24" s="333" t="e">
        <f t="shared" si="9"/>
        <v>#DIV/0!</v>
      </c>
      <c r="AG24" s="333"/>
      <c r="AH24" s="333"/>
      <c r="AI24" s="333"/>
      <c r="AJ24" s="333"/>
      <c r="AK24" s="333" t="e">
        <f t="shared" si="5"/>
        <v>#DIV/0!</v>
      </c>
      <c r="AL24" s="333"/>
      <c r="AM24" s="333"/>
      <c r="AN24" s="333"/>
      <c r="AO24" s="333"/>
      <c r="AP24" s="301" t="e">
        <f t="shared" si="6"/>
        <v>#DIV/0!</v>
      </c>
    </row>
    <row r="25" spans="1:42" ht="12" customHeight="1" x14ac:dyDescent="0.2">
      <c r="A25" s="293">
        <v>19</v>
      </c>
      <c r="B25" s="282" t="s">
        <v>24</v>
      </c>
      <c r="C25" s="282">
        <v>0</v>
      </c>
      <c r="D25" s="282">
        <v>0</v>
      </c>
      <c r="E25" s="282">
        <v>0</v>
      </c>
      <c r="F25" s="282">
        <v>0</v>
      </c>
      <c r="G25" s="282">
        <v>0</v>
      </c>
      <c r="H25" s="282">
        <v>0</v>
      </c>
      <c r="I25" s="282">
        <v>0</v>
      </c>
      <c r="J25" s="282">
        <v>0</v>
      </c>
      <c r="K25" s="282">
        <v>0</v>
      </c>
      <c r="L25" s="282">
        <v>0</v>
      </c>
      <c r="M25" s="282">
        <v>0</v>
      </c>
      <c r="N25" s="282">
        <v>0</v>
      </c>
      <c r="O25" s="282">
        <v>0</v>
      </c>
      <c r="P25" s="282">
        <v>0</v>
      </c>
      <c r="Q25" s="282">
        <v>0</v>
      </c>
      <c r="R25" s="282">
        <v>0</v>
      </c>
      <c r="S25" s="282">
        <v>0</v>
      </c>
      <c r="T25" s="282">
        <v>0</v>
      </c>
      <c r="U25" s="282">
        <v>0</v>
      </c>
      <c r="V25" s="282">
        <v>0</v>
      </c>
      <c r="W25" s="282">
        <v>0</v>
      </c>
      <c r="X25" s="282">
        <v>0</v>
      </c>
      <c r="Y25" s="282">
        <v>0</v>
      </c>
      <c r="Z25" s="282">
        <v>0</v>
      </c>
      <c r="AA25" s="294" t="e">
        <f t="shared" si="4"/>
        <v>#DIV/0!</v>
      </c>
      <c r="AB25" s="333"/>
      <c r="AC25" s="333"/>
      <c r="AD25" s="333"/>
      <c r="AE25" s="333"/>
      <c r="AF25" s="333" t="e">
        <f t="shared" si="9"/>
        <v>#DIV/0!</v>
      </c>
      <c r="AG25" s="333"/>
      <c r="AH25" s="333"/>
      <c r="AI25" s="333"/>
      <c r="AJ25" s="333"/>
      <c r="AK25" s="333" t="e">
        <f t="shared" si="5"/>
        <v>#DIV/0!</v>
      </c>
      <c r="AL25" s="333"/>
      <c r="AM25" s="333"/>
      <c r="AN25" s="333"/>
      <c r="AO25" s="333"/>
      <c r="AP25" s="301" t="e">
        <f t="shared" si="6"/>
        <v>#DIV/0!</v>
      </c>
    </row>
    <row r="26" spans="1:42" ht="12" customHeight="1" x14ac:dyDescent="0.2">
      <c r="A26" s="293">
        <v>20</v>
      </c>
      <c r="B26" s="282" t="s">
        <v>25</v>
      </c>
      <c r="C26" s="282">
        <v>0</v>
      </c>
      <c r="D26" s="282">
        <v>0</v>
      </c>
      <c r="E26" s="282">
        <v>0</v>
      </c>
      <c r="F26" s="282">
        <v>0</v>
      </c>
      <c r="G26" s="282">
        <v>0</v>
      </c>
      <c r="H26" s="282">
        <v>3</v>
      </c>
      <c r="I26" s="282">
        <v>26.774128199999996</v>
      </c>
      <c r="J26" s="282">
        <v>24</v>
      </c>
      <c r="K26" s="282">
        <v>323.23510520000002</v>
      </c>
      <c r="L26" s="294">
        <f t="shared" si="1"/>
        <v>8.2831746209724493</v>
      </c>
      <c r="M26" s="282">
        <v>0</v>
      </c>
      <c r="N26" s="282">
        <v>0</v>
      </c>
      <c r="O26" s="282">
        <v>0</v>
      </c>
      <c r="P26" s="282">
        <v>0</v>
      </c>
      <c r="Q26" s="282">
        <v>0</v>
      </c>
      <c r="R26" s="282">
        <v>1843</v>
      </c>
      <c r="S26" s="282">
        <v>1436.8974200000002</v>
      </c>
      <c r="T26" s="282">
        <v>34910</v>
      </c>
      <c r="U26" s="282">
        <v>75789.440620000023</v>
      </c>
      <c r="V26" s="294">
        <f t="shared" si="3"/>
        <v>1.8959071451713796</v>
      </c>
      <c r="W26" s="282">
        <v>12</v>
      </c>
      <c r="X26" s="282">
        <v>13.109519900000002</v>
      </c>
      <c r="Y26" s="282">
        <v>15</v>
      </c>
      <c r="Z26" s="282">
        <v>15.059849400000001</v>
      </c>
      <c r="AA26" s="294">
        <f t="shared" si="4"/>
        <v>87.049475408432713</v>
      </c>
      <c r="AB26" s="333"/>
      <c r="AC26" s="333"/>
      <c r="AD26" s="333"/>
      <c r="AE26" s="333"/>
      <c r="AF26" s="333" t="e">
        <f t="shared" si="9"/>
        <v>#DIV/0!</v>
      </c>
      <c r="AG26" s="333"/>
      <c r="AH26" s="333"/>
      <c r="AI26" s="333"/>
      <c r="AJ26" s="333"/>
      <c r="AK26" s="333" t="e">
        <f t="shared" si="5"/>
        <v>#DIV/0!</v>
      </c>
      <c r="AL26" s="333"/>
      <c r="AM26" s="333"/>
      <c r="AN26" s="333"/>
      <c r="AO26" s="333"/>
      <c r="AP26" s="301" t="e">
        <f t="shared" si="6"/>
        <v>#DIV/0!</v>
      </c>
    </row>
    <row r="27" spans="1:42" ht="12" customHeight="1" x14ac:dyDescent="0.2">
      <c r="A27" s="293">
        <v>21</v>
      </c>
      <c r="B27" s="282" t="s">
        <v>26</v>
      </c>
      <c r="C27" s="282">
        <v>19</v>
      </c>
      <c r="D27" s="282">
        <v>33.9</v>
      </c>
      <c r="E27" s="282">
        <v>22</v>
      </c>
      <c r="F27" s="282">
        <v>34.700000000000003</v>
      </c>
      <c r="G27" s="294">
        <f t="shared" si="0"/>
        <v>97.694524495677229</v>
      </c>
      <c r="H27" s="282">
        <v>0</v>
      </c>
      <c r="I27" s="282">
        <v>0</v>
      </c>
      <c r="J27" s="282">
        <v>1</v>
      </c>
      <c r="K27" s="282">
        <v>143417.38</v>
      </c>
      <c r="L27" s="294">
        <f t="shared" si="1"/>
        <v>0</v>
      </c>
      <c r="M27" s="282">
        <v>0</v>
      </c>
      <c r="N27" s="282">
        <v>0</v>
      </c>
      <c r="O27" s="282">
        <v>0</v>
      </c>
      <c r="P27" s="282">
        <v>0</v>
      </c>
      <c r="Q27" s="282">
        <v>0</v>
      </c>
      <c r="R27" s="282">
        <v>366</v>
      </c>
      <c r="S27" s="282">
        <v>102</v>
      </c>
      <c r="T27" s="282">
        <v>2177</v>
      </c>
      <c r="U27" s="282">
        <v>5117</v>
      </c>
      <c r="V27" s="294">
        <f t="shared" si="3"/>
        <v>1.9933554817275747</v>
      </c>
      <c r="W27" s="282">
        <v>1907</v>
      </c>
      <c r="X27" s="282">
        <v>3491</v>
      </c>
      <c r="Y27" s="282">
        <v>39829</v>
      </c>
      <c r="Z27" s="282">
        <v>133583</v>
      </c>
      <c r="AA27" s="294">
        <f t="shared" si="4"/>
        <v>2.6133564899725266</v>
      </c>
      <c r="AB27" s="333"/>
      <c r="AC27" s="333"/>
      <c r="AD27" s="333"/>
      <c r="AE27" s="333"/>
      <c r="AF27" s="333" t="e">
        <f t="shared" si="9"/>
        <v>#DIV/0!</v>
      </c>
      <c r="AG27" s="333"/>
      <c r="AH27" s="333"/>
      <c r="AI27" s="333"/>
      <c r="AJ27" s="333"/>
      <c r="AK27" s="333" t="e">
        <f t="shared" si="5"/>
        <v>#DIV/0!</v>
      </c>
      <c r="AL27" s="333"/>
      <c r="AM27" s="333"/>
      <c r="AN27" s="333"/>
      <c r="AO27" s="333"/>
      <c r="AP27" s="301" t="e">
        <f t="shared" si="6"/>
        <v>#DIV/0!</v>
      </c>
    </row>
    <row r="28" spans="1:42" ht="12" customHeight="1" x14ac:dyDescent="0.2">
      <c r="A28" s="293">
        <v>22</v>
      </c>
      <c r="B28" s="282" t="s">
        <v>27</v>
      </c>
      <c r="C28" s="282">
        <v>238</v>
      </c>
      <c r="D28" s="282">
        <v>4.7779283839999982</v>
      </c>
      <c r="E28" s="282">
        <v>634</v>
      </c>
      <c r="F28" s="282">
        <v>27.995000402999995</v>
      </c>
      <c r="G28" s="294">
        <v>0</v>
      </c>
      <c r="H28" s="282">
        <v>54</v>
      </c>
      <c r="I28" s="282">
        <v>3.0217885099999995</v>
      </c>
      <c r="J28" s="282">
        <v>228</v>
      </c>
      <c r="K28" s="282">
        <v>13.348793646999999</v>
      </c>
      <c r="L28" s="294">
        <f t="shared" si="1"/>
        <v>22.637165499064515</v>
      </c>
      <c r="M28" s="282">
        <v>0</v>
      </c>
      <c r="N28" s="282">
        <v>0</v>
      </c>
      <c r="O28" s="282">
        <v>0</v>
      </c>
      <c r="P28" s="282">
        <v>0</v>
      </c>
      <c r="Q28" s="282">
        <v>0</v>
      </c>
      <c r="R28" s="282">
        <v>939</v>
      </c>
      <c r="S28" s="282">
        <v>6.9624162480000011</v>
      </c>
      <c r="T28" s="282">
        <v>993</v>
      </c>
      <c r="U28" s="282">
        <v>7.7018562270000004</v>
      </c>
      <c r="V28" s="294">
        <f t="shared" si="3"/>
        <v>90.399197840024812</v>
      </c>
      <c r="W28" s="282">
        <v>511</v>
      </c>
      <c r="X28" s="282">
        <v>15.033292904000003</v>
      </c>
      <c r="Y28" s="282">
        <v>1983</v>
      </c>
      <c r="Z28" s="282">
        <v>101.99431256300001</v>
      </c>
      <c r="AA28" s="294">
        <f t="shared" si="4"/>
        <v>14.739344308746837</v>
      </c>
      <c r="AB28" s="333"/>
      <c r="AC28" s="333"/>
      <c r="AD28" s="333"/>
      <c r="AE28" s="333"/>
      <c r="AF28" s="333" t="e">
        <f t="shared" si="9"/>
        <v>#DIV/0!</v>
      </c>
      <c r="AG28" s="333"/>
      <c r="AH28" s="333"/>
      <c r="AI28" s="333"/>
      <c r="AJ28" s="333"/>
      <c r="AK28" s="333" t="e">
        <f t="shared" si="5"/>
        <v>#DIV/0!</v>
      </c>
      <c r="AL28" s="333"/>
      <c r="AM28" s="333"/>
      <c r="AN28" s="333"/>
      <c r="AO28" s="333"/>
      <c r="AP28" s="301" t="e">
        <f t="shared" si="6"/>
        <v>#DIV/0!</v>
      </c>
    </row>
    <row r="29" spans="1:42" ht="12" customHeight="1" x14ac:dyDescent="0.2">
      <c r="A29" s="293">
        <v>23</v>
      </c>
      <c r="B29" s="282" t="s">
        <v>28</v>
      </c>
      <c r="C29" s="282">
        <v>0</v>
      </c>
      <c r="D29" s="282">
        <v>0</v>
      </c>
      <c r="E29" s="282">
        <v>0</v>
      </c>
      <c r="F29" s="282">
        <v>0</v>
      </c>
      <c r="G29" s="294" t="e">
        <f t="shared" si="0"/>
        <v>#DIV/0!</v>
      </c>
      <c r="H29" s="282">
        <v>0</v>
      </c>
      <c r="I29" s="282">
        <v>0</v>
      </c>
      <c r="J29" s="282">
        <v>0</v>
      </c>
      <c r="K29" s="282">
        <v>0</v>
      </c>
      <c r="L29" s="294" t="e">
        <f t="shared" si="1"/>
        <v>#DIV/0!</v>
      </c>
      <c r="M29" s="282">
        <v>0</v>
      </c>
      <c r="N29" s="282">
        <v>0</v>
      </c>
      <c r="O29" s="282">
        <v>0</v>
      </c>
      <c r="P29" s="282">
        <v>0</v>
      </c>
      <c r="Q29" s="282">
        <v>0</v>
      </c>
      <c r="R29" s="282">
        <v>0</v>
      </c>
      <c r="S29" s="282">
        <v>0</v>
      </c>
      <c r="T29" s="282">
        <v>0</v>
      </c>
      <c r="U29" s="282">
        <v>0</v>
      </c>
      <c r="V29" s="294" t="e">
        <f t="shared" si="3"/>
        <v>#DIV/0!</v>
      </c>
      <c r="W29" s="282">
        <v>0</v>
      </c>
      <c r="X29" s="282">
        <v>0</v>
      </c>
      <c r="Y29" s="282">
        <v>0</v>
      </c>
      <c r="Z29" s="282">
        <v>0</v>
      </c>
      <c r="AA29" s="294" t="e">
        <f t="shared" si="4"/>
        <v>#DIV/0!</v>
      </c>
      <c r="AB29" s="333"/>
      <c r="AC29" s="333"/>
      <c r="AD29" s="333"/>
      <c r="AE29" s="333"/>
      <c r="AF29" s="333" t="e">
        <f t="shared" si="9"/>
        <v>#DIV/0!</v>
      </c>
      <c r="AG29" s="333"/>
      <c r="AH29" s="333"/>
      <c r="AI29" s="333"/>
      <c r="AJ29" s="333"/>
      <c r="AK29" s="333" t="e">
        <f t="shared" si="5"/>
        <v>#DIV/0!</v>
      </c>
      <c r="AL29" s="333"/>
      <c r="AM29" s="333"/>
      <c r="AN29" s="333"/>
      <c r="AO29" s="333"/>
      <c r="AP29" s="301" t="e">
        <f t="shared" si="6"/>
        <v>#DIV/0!</v>
      </c>
    </row>
    <row r="30" spans="1:42" ht="12" customHeight="1" x14ac:dyDescent="0.2">
      <c r="A30" s="293">
        <v>24</v>
      </c>
      <c r="B30" s="282" t="s">
        <v>29</v>
      </c>
      <c r="C30" s="282">
        <v>0</v>
      </c>
      <c r="D30" s="282">
        <v>0</v>
      </c>
      <c r="E30" s="282">
        <v>0</v>
      </c>
      <c r="F30" s="282">
        <v>0</v>
      </c>
      <c r="G30" s="294">
        <v>0</v>
      </c>
      <c r="H30" s="282">
        <v>0</v>
      </c>
      <c r="I30" s="282">
        <v>0</v>
      </c>
      <c r="J30" s="282">
        <v>0</v>
      </c>
      <c r="K30" s="282">
        <v>0</v>
      </c>
      <c r="L30" s="294">
        <v>0</v>
      </c>
      <c r="M30" s="282">
        <v>0</v>
      </c>
      <c r="N30" s="282">
        <v>0</v>
      </c>
      <c r="O30" s="282">
        <v>0</v>
      </c>
      <c r="P30" s="282">
        <v>0</v>
      </c>
      <c r="Q30" s="282">
        <v>0</v>
      </c>
      <c r="R30" s="282">
        <v>0</v>
      </c>
      <c r="S30" s="282">
        <v>0</v>
      </c>
      <c r="T30" s="282">
        <v>0</v>
      </c>
      <c r="U30" s="282">
        <v>0</v>
      </c>
      <c r="V30" s="282">
        <v>0</v>
      </c>
      <c r="W30" s="282">
        <v>0</v>
      </c>
      <c r="X30" s="282">
        <v>0</v>
      </c>
      <c r="Y30" s="282">
        <v>0</v>
      </c>
      <c r="Z30" s="282">
        <v>0</v>
      </c>
      <c r="AA30" s="282">
        <v>0</v>
      </c>
      <c r="AB30" s="333"/>
      <c r="AC30" s="333"/>
      <c r="AD30" s="333"/>
      <c r="AE30" s="333"/>
      <c r="AF30" s="333" t="e">
        <f t="shared" si="9"/>
        <v>#DIV/0!</v>
      </c>
      <c r="AG30" s="333"/>
      <c r="AH30" s="333"/>
      <c r="AI30" s="333"/>
      <c r="AJ30" s="333"/>
      <c r="AK30" s="333" t="e">
        <f t="shared" si="5"/>
        <v>#DIV/0!</v>
      </c>
      <c r="AL30" s="333"/>
      <c r="AM30" s="333"/>
      <c r="AN30" s="333"/>
      <c r="AO30" s="333"/>
      <c r="AP30" s="301" t="e">
        <f t="shared" si="6"/>
        <v>#DIV/0!</v>
      </c>
    </row>
    <row r="31" spans="1:42" ht="12" customHeight="1" x14ac:dyDescent="0.2">
      <c r="A31" s="293">
        <v>25</v>
      </c>
      <c r="B31" s="282" t="s">
        <v>30</v>
      </c>
      <c r="C31" s="282">
        <v>0</v>
      </c>
      <c r="D31" s="282">
        <v>0</v>
      </c>
      <c r="E31" s="282">
        <v>0</v>
      </c>
      <c r="F31" s="282">
        <v>0</v>
      </c>
      <c r="G31" s="294">
        <v>0</v>
      </c>
      <c r="H31" s="282">
        <v>0</v>
      </c>
      <c r="I31" s="282">
        <v>0</v>
      </c>
      <c r="J31" s="282">
        <v>0</v>
      </c>
      <c r="K31" s="282">
        <v>0</v>
      </c>
      <c r="L31" s="294">
        <v>0</v>
      </c>
      <c r="M31" s="282">
        <v>0</v>
      </c>
      <c r="N31" s="282">
        <v>0</v>
      </c>
      <c r="O31" s="282">
        <v>0</v>
      </c>
      <c r="P31" s="282">
        <v>0</v>
      </c>
      <c r="Q31" s="282">
        <v>0</v>
      </c>
      <c r="R31" s="282">
        <v>0</v>
      </c>
      <c r="S31" s="282">
        <v>0</v>
      </c>
      <c r="T31" s="282">
        <v>0</v>
      </c>
      <c r="U31" s="282">
        <v>0</v>
      </c>
      <c r="V31" s="282">
        <v>0</v>
      </c>
      <c r="W31" s="282">
        <v>0</v>
      </c>
      <c r="X31" s="282">
        <v>0</v>
      </c>
      <c r="Y31" s="282">
        <v>0</v>
      </c>
      <c r="Z31" s="282">
        <v>0</v>
      </c>
      <c r="AA31" s="282">
        <v>0</v>
      </c>
      <c r="AB31" s="333"/>
      <c r="AC31" s="333"/>
      <c r="AD31" s="333"/>
      <c r="AE31" s="333"/>
      <c r="AF31" s="333" t="e">
        <f t="shared" si="9"/>
        <v>#DIV/0!</v>
      </c>
      <c r="AG31" s="333"/>
      <c r="AH31" s="333"/>
      <c r="AI31" s="333"/>
      <c r="AJ31" s="333"/>
      <c r="AK31" s="333" t="e">
        <f t="shared" si="5"/>
        <v>#DIV/0!</v>
      </c>
      <c r="AL31" s="333"/>
      <c r="AM31" s="333"/>
      <c r="AN31" s="333"/>
      <c r="AO31" s="333"/>
      <c r="AP31" s="301" t="e">
        <f t="shared" si="6"/>
        <v>#DIV/0!</v>
      </c>
    </row>
    <row r="32" spans="1:42" ht="12" customHeight="1" x14ac:dyDescent="0.2">
      <c r="A32" s="293">
        <v>26</v>
      </c>
      <c r="B32" s="282" t="s">
        <v>31</v>
      </c>
      <c r="C32" s="282">
        <v>0</v>
      </c>
      <c r="D32" s="282">
        <v>0</v>
      </c>
      <c r="E32" s="282">
        <v>0</v>
      </c>
      <c r="F32" s="282">
        <v>0</v>
      </c>
      <c r="G32" s="294">
        <v>0</v>
      </c>
      <c r="H32" s="282">
        <v>0</v>
      </c>
      <c r="I32" s="282">
        <v>0</v>
      </c>
      <c r="J32" s="282">
        <v>0</v>
      </c>
      <c r="K32" s="282">
        <v>0</v>
      </c>
      <c r="L32" s="282">
        <v>0</v>
      </c>
      <c r="M32" s="282">
        <v>0</v>
      </c>
      <c r="N32" s="282">
        <v>0</v>
      </c>
      <c r="O32" s="282">
        <v>0</v>
      </c>
      <c r="P32" s="282">
        <v>0</v>
      </c>
      <c r="Q32" s="282">
        <v>0</v>
      </c>
      <c r="R32" s="282">
        <v>0</v>
      </c>
      <c r="S32" s="282">
        <v>0</v>
      </c>
      <c r="T32" s="282">
        <v>0</v>
      </c>
      <c r="U32" s="282">
        <v>0</v>
      </c>
      <c r="V32" s="282">
        <v>0</v>
      </c>
      <c r="W32" s="282">
        <v>0</v>
      </c>
      <c r="X32" s="282">
        <v>0</v>
      </c>
      <c r="Y32" s="282">
        <v>0</v>
      </c>
      <c r="Z32" s="282">
        <v>0</v>
      </c>
      <c r="AA32" s="282">
        <v>0</v>
      </c>
      <c r="AB32" s="333"/>
      <c r="AC32" s="333"/>
      <c r="AD32" s="333"/>
      <c r="AE32" s="333"/>
      <c r="AF32" s="333" t="e">
        <f t="shared" si="9"/>
        <v>#DIV/0!</v>
      </c>
      <c r="AG32" s="333"/>
      <c r="AH32" s="333"/>
      <c r="AI32" s="333"/>
      <c r="AJ32" s="333"/>
      <c r="AK32" s="333" t="e">
        <f t="shared" si="5"/>
        <v>#DIV/0!</v>
      </c>
      <c r="AL32" s="333"/>
      <c r="AM32" s="333"/>
      <c r="AN32" s="333"/>
      <c r="AO32" s="333"/>
      <c r="AP32" s="301" t="e">
        <f t="shared" si="6"/>
        <v>#DIV/0!</v>
      </c>
    </row>
    <row r="33" spans="1:42" ht="12" customHeight="1" x14ac:dyDescent="0.2">
      <c r="A33" s="293">
        <v>27</v>
      </c>
      <c r="B33" s="282" t="s">
        <v>32</v>
      </c>
      <c r="C33" s="282">
        <v>0</v>
      </c>
      <c r="D33" s="282">
        <v>0</v>
      </c>
      <c r="E33" s="282">
        <v>0</v>
      </c>
      <c r="F33" s="282">
        <v>0</v>
      </c>
      <c r="G33" s="294">
        <v>0</v>
      </c>
      <c r="H33" s="282">
        <v>0</v>
      </c>
      <c r="I33" s="282">
        <v>0</v>
      </c>
      <c r="J33" s="282">
        <v>0</v>
      </c>
      <c r="K33" s="282">
        <v>0</v>
      </c>
      <c r="L33" s="282">
        <v>0</v>
      </c>
      <c r="M33" s="282">
        <v>0</v>
      </c>
      <c r="N33" s="282">
        <v>0</v>
      </c>
      <c r="O33" s="282">
        <v>0</v>
      </c>
      <c r="P33" s="282">
        <v>0</v>
      </c>
      <c r="Q33" s="282">
        <v>0</v>
      </c>
      <c r="R33" s="282">
        <v>0</v>
      </c>
      <c r="S33" s="282">
        <v>0</v>
      </c>
      <c r="T33" s="282">
        <v>0</v>
      </c>
      <c r="U33" s="282">
        <v>0</v>
      </c>
      <c r="V33" s="282">
        <v>0</v>
      </c>
      <c r="W33" s="282">
        <v>0</v>
      </c>
      <c r="X33" s="282">
        <v>0</v>
      </c>
      <c r="Y33" s="282">
        <v>0</v>
      </c>
      <c r="Z33" s="282">
        <v>0</v>
      </c>
      <c r="AA33" s="294">
        <v>0</v>
      </c>
      <c r="AB33" s="333"/>
      <c r="AC33" s="333"/>
      <c r="AD33" s="333"/>
      <c r="AE33" s="333"/>
      <c r="AF33" s="333" t="e">
        <f t="shared" si="9"/>
        <v>#DIV/0!</v>
      </c>
      <c r="AG33" s="333"/>
      <c r="AH33" s="333"/>
      <c r="AI33" s="333"/>
      <c r="AJ33" s="333"/>
      <c r="AK33" s="333" t="e">
        <f t="shared" si="5"/>
        <v>#DIV/0!</v>
      </c>
      <c r="AL33" s="333"/>
      <c r="AM33" s="333"/>
      <c r="AN33" s="333"/>
      <c r="AO33" s="333"/>
      <c r="AP33" s="301" t="e">
        <f t="shared" si="6"/>
        <v>#DIV/0!</v>
      </c>
    </row>
    <row r="34" spans="1:42" ht="12" customHeight="1" x14ac:dyDescent="0.2">
      <c r="A34" s="293">
        <v>28</v>
      </c>
      <c r="B34" s="282" t="s">
        <v>33</v>
      </c>
      <c r="C34" s="282">
        <v>0</v>
      </c>
      <c r="D34" s="282">
        <v>0</v>
      </c>
      <c r="E34" s="282">
        <v>0</v>
      </c>
      <c r="F34" s="282">
        <v>0</v>
      </c>
      <c r="G34" s="294">
        <v>0</v>
      </c>
      <c r="H34" s="282">
        <v>0</v>
      </c>
      <c r="I34" s="282">
        <v>0</v>
      </c>
      <c r="J34" s="282">
        <v>0</v>
      </c>
      <c r="K34" s="282">
        <v>0</v>
      </c>
      <c r="L34" s="282">
        <v>0</v>
      </c>
      <c r="M34" s="282">
        <v>0</v>
      </c>
      <c r="N34" s="282">
        <v>0</v>
      </c>
      <c r="O34" s="282">
        <v>0</v>
      </c>
      <c r="P34" s="282">
        <v>0</v>
      </c>
      <c r="Q34" s="282">
        <v>0</v>
      </c>
      <c r="R34" s="282">
        <v>0</v>
      </c>
      <c r="S34" s="282">
        <v>0</v>
      </c>
      <c r="T34" s="282">
        <v>0</v>
      </c>
      <c r="U34" s="282">
        <v>0</v>
      </c>
      <c r="V34" s="282">
        <v>0</v>
      </c>
      <c r="W34" s="282">
        <v>0</v>
      </c>
      <c r="X34" s="282">
        <v>0</v>
      </c>
      <c r="Y34" s="282">
        <v>0</v>
      </c>
      <c r="Z34" s="282">
        <v>0</v>
      </c>
      <c r="AA34" s="294">
        <v>0</v>
      </c>
      <c r="AB34" s="333"/>
      <c r="AC34" s="333"/>
      <c r="AD34" s="333"/>
      <c r="AE34" s="333"/>
      <c r="AF34" s="333" t="e">
        <f t="shared" si="9"/>
        <v>#DIV/0!</v>
      </c>
      <c r="AG34" s="333"/>
      <c r="AH34" s="333"/>
      <c r="AI34" s="333"/>
      <c r="AJ34" s="333"/>
      <c r="AK34" s="333" t="e">
        <f t="shared" si="5"/>
        <v>#DIV/0!</v>
      </c>
      <c r="AL34" s="333"/>
      <c r="AM34" s="333"/>
      <c r="AN34" s="333"/>
      <c r="AO34" s="333"/>
      <c r="AP34" s="301" t="e">
        <f t="shared" si="6"/>
        <v>#DIV/0!</v>
      </c>
    </row>
    <row r="35" spans="1:42" ht="12" customHeight="1" x14ac:dyDescent="0.2">
      <c r="A35" s="293">
        <v>29</v>
      </c>
      <c r="B35" s="282" t="s">
        <v>34</v>
      </c>
      <c r="C35" s="282">
        <v>0</v>
      </c>
      <c r="D35" s="282">
        <v>0</v>
      </c>
      <c r="E35" s="282">
        <v>0</v>
      </c>
      <c r="F35" s="282">
        <v>0</v>
      </c>
      <c r="G35" s="294">
        <v>0</v>
      </c>
      <c r="H35" s="282">
        <v>0</v>
      </c>
      <c r="I35" s="282">
        <v>0</v>
      </c>
      <c r="J35" s="282">
        <v>0</v>
      </c>
      <c r="K35" s="282">
        <v>0</v>
      </c>
      <c r="L35" s="282">
        <v>0</v>
      </c>
      <c r="M35" s="282">
        <v>0</v>
      </c>
      <c r="N35" s="282">
        <v>0</v>
      </c>
      <c r="O35" s="282">
        <v>0</v>
      </c>
      <c r="P35" s="282">
        <v>0</v>
      </c>
      <c r="Q35" s="282">
        <v>0</v>
      </c>
      <c r="R35" s="282">
        <v>0</v>
      </c>
      <c r="S35" s="282">
        <v>0</v>
      </c>
      <c r="T35" s="282">
        <v>0</v>
      </c>
      <c r="U35" s="282">
        <v>0</v>
      </c>
      <c r="V35" s="282">
        <v>0</v>
      </c>
      <c r="W35" s="282">
        <v>0</v>
      </c>
      <c r="X35" s="282">
        <v>0</v>
      </c>
      <c r="Y35" s="282">
        <v>0</v>
      </c>
      <c r="Z35" s="282">
        <v>0</v>
      </c>
      <c r="AA35" s="294">
        <v>0</v>
      </c>
      <c r="AB35" s="333"/>
      <c r="AC35" s="333"/>
      <c r="AD35" s="333"/>
      <c r="AE35" s="333"/>
      <c r="AF35" s="333" t="e">
        <f t="shared" si="9"/>
        <v>#DIV/0!</v>
      </c>
      <c r="AG35" s="333"/>
      <c r="AH35" s="333"/>
      <c r="AI35" s="333"/>
      <c r="AJ35" s="333"/>
      <c r="AK35" s="333" t="e">
        <f t="shared" si="5"/>
        <v>#DIV/0!</v>
      </c>
      <c r="AL35" s="333"/>
      <c r="AM35" s="333"/>
      <c r="AN35" s="333"/>
      <c r="AO35" s="333"/>
      <c r="AP35" s="301" t="e">
        <f t="shared" si="6"/>
        <v>#DIV/0!</v>
      </c>
    </row>
    <row r="36" spans="1:42" ht="12" customHeight="1" x14ac:dyDescent="0.2">
      <c r="A36" s="293">
        <v>30</v>
      </c>
      <c r="B36" s="282" t="s">
        <v>35</v>
      </c>
      <c r="C36" s="282">
        <v>0</v>
      </c>
      <c r="D36" s="282">
        <v>0</v>
      </c>
      <c r="E36" s="282">
        <v>0</v>
      </c>
      <c r="F36" s="282">
        <v>0</v>
      </c>
      <c r="G36" s="294">
        <v>0</v>
      </c>
      <c r="H36" s="282">
        <v>0</v>
      </c>
      <c r="I36" s="282">
        <v>0</v>
      </c>
      <c r="J36" s="282">
        <v>0</v>
      </c>
      <c r="K36" s="282">
        <v>0</v>
      </c>
      <c r="L36" s="282">
        <v>0</v>
      </c>
      <c r="M36" s="282">
        <v>0</v>
      </c>
      <c r="N36" s="282">
        <v>0</v>
      </c>
      <c r="O36" s="282">
        <v>0</v>
      </c>
      <c r="P36" s="282">
        <v>0</v>
      </c>
      <c r="Q36" s="282">
        <v>0</v>
      </c>
      <c r="R36" s="282">
        <v>0</v>
      </c>
      <c r="S36" s="282">
        <v>0</v>
      </c>
      <c r="T36" s="282">
        <v>0</v>
      </c>
      <c r="U36" s="282">
        <v>0</v>
      </c>
      <c r="V36" s="282">
        <v>0</v>
      </c>
      <c r="W36" s="282">
        <v>7657</v>
      </c>
      <c r="X36" s="282">
        <v>1722.0581718999999</v>
      </c>
      <c r="Y36" s="282">
        <v>105527</v>
      </c>
      <c r="Z36" s="282">
        <v>43563.220653900004</v>
      </c>
      <c r="AA36" s="294">
        <f t="shared" si="4"/>
        <v>3.9530093185289603</v>
      </c>
      <c r="AB36" s="333"/>
      <c r="AC36" s="333"/>
      <c r="AD36" s="333"/>
      <c r="AE36" s="333"/>
      <c r="AF36" s="333" t="e">
        <f t="shared" si="9"/>
        <v>#DIV/0!</v>
      </c>
      <c r="AG36" s="333"/>
      <c r="AH36" s="333"/>
      <c r="AI36" s="333"/>
      <c r="AJ36" s="333"/>
      <c r="AK36" s="333" t="e">
        <f t="shared" si="5"/>
        <v>#DIV/0!</v>
      </c>
      <c r="AL36" s="333"/>
      <c r="AM36" s="333"/>
      <c r="AN36" s="333"/>
      <c r="AO36" s="333"/>
      <c r="AP36" s="301" t="e">
        <f t="shared" si="6"/>
        <v>#DIV/0!</v>
      </c>
    </row>
    <row r="37" spans="1:42" ht="12" customHeight="1" x14ac:dyDescent="0.2">
      <c r="A37" s="293">
        <v>31</v>
      </c>
      <c r="B37" s="282" t="s">
        <v>36</v>
      </c>
      <c r="C37" s="282">
        <v>0</v>
      </c>
      <c r="D37" s="282">
        <v>0</v>
      </c>
      <c r="E37" s="282">
        <v>0</v>
      </c>
      <c r="F37" s="282">
        <v>0</v>
      </c>
      <c r="G37" s="294">
        <v>0</v>
      </c>
      <c r="H37" s="282">
        <v>0</v>
      </c>
      <c r="I37" s="282">
        <v>0</v>
      </c>
      <c r="J37" s="282">
        <v>0</v>
      </c>
      <c r="K37" s="282">
        <v>0</v>
      </c>
      <c r="L37" s="282">
        <v>0</v>
      </c>
      <c r="M37" s="282">
        <v>0</v>
      </c>
      <c r="N37" s="282">
        <v>0</v>
      </c>
      <c r="O37" s="282">
        <v>0</v>
      </c>
      <c r="P37" s="282">
        <v>0</v>
      </c>
      <c r="Q37" s="282">
        <v>0</v>
      </c>
      <c r="R37" s="282">
        <v>0</v>
      </c>
      <c r="S37" s="282">
        <v>0</v>
      </c>
      <c r="T37" s="282">
        <v>0</v>
      </c>
      <c r="U37" s="282">
        <v>0</v>
      </c>
      <c r="V37" s="282">
        <v>0</v>
      </c>
      <c r="W37" s="282">
        <v>0</v>
      </c>
      <c r="X37" s="282">
        <v>0</v>
      </c>
      <c r="Y37" s="282">
        <v>0</v>
      </c>
      <c r="Z37" s="282">
        <v>0</v>
      </c>
      <c r="AA37" s="294">
        <v>0</v>
      </c>
      <c r="AB37" s="333"/>
      <c r="AC37" s="333"/>
      <c r="AD37" s="333"/>
      <c r="AE37" s="333"/>
      <c r="AF37" s="333" t="e">
        <f t="shared" si="9"/>
        <v>#DIV/0!</v>
      </c>
      <c r="AG37" s="333"/>
      <c r="AH37" s="333"/>
      <c r="AI37" s="333"/>
      <c r="AJ37" s="333"/>
      <c r="AK37" s="333" t="e">
        <f t="shared" si="5"/>
        <v>#DIV/0!</v>
      </c>
      <c r="AL37" s="333"/>
      <c r="AM37" s="333"/>
      <c r="AN37" s="333"/>
      <c r="AO37" s="333"/>
      <c r="AP37" s="301" t="e">
        <f t="shared" si="6"/>
        <v>#DIV/0!</v>
      </c>
    </row>
    <row r="38" spans="1:42" ht="12" customHeight="1" x14ac:dyDescent="0.2">
      <c r="A38" s="293">
        <v>32</v>
      </c>
      <c r="B38" s="282" t="s">
        <v>38</v>
      </c>
      <c r="C38" s="282">
        <v>0</v>
      </c>
      <c r="D38" s="282">
        <v>0</v>
      </c>
      <c r="E38" s="282">
        <v>0</v>
      </c>
      <c r="F38" s="282">
        <v>0</v>
      </c>
      <c r="G38" s="294">
        <v>0</v>
      </c>
      <c r="H38" s="282">
        <v>0</v>
      </c>
      <c r="I38" s="282">
        <v>0</v>
      </c>
      <c r="J38" s="282">
        <v>0</v>
      </c>
      <c r="K38" s="282">
        <v>0</v>
      </c>
      <c r="L38" s="282">
        <v>0</v>
      </c>
      <c r="M38" s="282">
        <v>0</v>
      </c>
      <c r="N38" s="282">
        <v>0</v>
      </c>
      <c r="O38" s="282">
        <v>0</v>
      </c>
      <c r="P38" s="282">
        <v>0</v>
      </c>
      <c r="Q38" s="282">
        <v>0</v>
      </c>
      <c r="R38" s="282">
        <v>0</v>
      </c>
      <c r="S38" s="282">
        <v>0</v>
      </c>
      <c r="T38" s="282">
        <v>0</v>
      </c>
      <c r="U38" s="282">
        <v>0</v>
      </c>
      <c r="V38" s="282">
        <v>0</v>
      </c>
      <c r="W38" s="282">
        <v>0</v>
      </c>
      <c r="X38" s="282">
        <v>0</v>
      </c>
      <c r="Y38" s="282">
        <v>0</v>
      </c>
      <c r="Z38" s="282">
        <v>0</v>
      </c>
      <c r="AA38" s="294">
        <v>0</v>
      </c>
      <c r="AB38" s="333"/>
      <c r="AC38" s="333"/>
      <c r="AD38" s="333"/>
      <c r="AE38" s="333"/>
      <c r="AF38" s="333" t="e">
        <f t="shared" si="9"/>
        <v>#DIV/0!</v>
      </c>
      <c r="AG38" s="333"/>
      <c r="AH38" s="333"/>
      <c r="AI38" s="333"/>
      <c r="AJ38" s="333"/>
      <c r="AK38" s="333" t="e">
        <f t="shared" si="5"/>
        <v>#DIV/0!</v>
      </c>
      <c r="AL38" s="333"/>
      <c r="AM38" s="333"/>
      <c r="AN38" s="333"/>
      <c r="AO38" s="333"/>
      <c r="AP38" s="301" t="e">
        <f t="shared" si="6"/>
        <v>#DIV/0!</v>
      </c>
    </row>
    <row r="39" spans="1:42" ht="12" customHeight="1" x14ac:dyDescent="0.2">
      <c r="A39" s="293">
        <v>33</v>
      </c>
      <c r="B39" s="282" t="s">
        <v>39</v>
      </c>
      <c r="C39" s="282">
        <v>0</v>
      </c>
      <c r="D39" s="282">
        <v>0</v>
      </c>
      <c r="E39" s="282">
        <v>0</v>
      </c>
      <c r="F39" s="282">
        <v>0</v>
      </c>
      <c r="G39" s="294">
        <v>0</v>
      </c>
      <c r="H39" s="282">
        <v>0</v>
      </c>
      <c r="I39" s="282">
        <v>0</v>
      </c>
      <c r="J39" s="282">
        <v>0</v>
      </c>
      <c r="K39" s="282">
        <v>0</v>
      </c>
      <c r="L39" s="282">
        <v>0</v>
      </c>
      <c r="M39" s="282">
        <v>0</v>
      </c>
      <c r="N39" s="282">
        <v>0</v>
      </c>
      <c r="O39" s="282">
        <v>0</v>
      </c>
      <c r="P39" s="282">
        <v>0</v>
      </c>
      <c r="Q39" s="282">
        <v>0</v>
      </c>
      <c r="R39" s="282">
        <v>0</v>
      </c>
      <c r="S39" s="282">
        <v>0</v>
      </c>
      <c r="T39" s="282">
        <v>0</v>
      </c>
      <c r="U39" s="282">
        <v>0</v>
      </c>
      <c r="V39" s="282">
        <v>0</v>
      </c>
      <c r="W39" s="282">
        <v>12302</v>
      </c>
      <c r="X39" s="282">
        <v>2541.3816999000037</v>
      </c>
      <c r="Y39" s="282">
        <v>78428</v>
      </c>
      <c r="Z39" s="282">
        <v>29956.558977100234</v>
      </c>
      <c r="AA39" s="294">
        <f t="shared" si="4"/>
        <v>8.4835568125254923</v>
      </c>
      <c r="AB39" s="333"/>
      <c r="AC39" s="333"/>
      <c r="AD39" s="333"/>
      <c r="AE39" s="333"/>
      <c r="AF39" s="333" t="e">
        <f t="shared" si="9"/>
        <v>#DIV/0!</v>
      </c>
      <c r="AG39" s="333"/>
      <c r="AH39" s="333"/>
      <c r="AI39" s="333"/>
      <c r="AJ39" s="333"/>
      <c r="AK39" s="333" t="e">
        <f t="shared" si="5"/>
        <v>#DIV/0!</v>
      </c>
      <c r="AL39" s="333"/>
      <c r="AM39" s="333"/>
      <c r="AN39" s="333"/>
      <c r="AO39" s="333"/>
      <c r="AP39" s="301" t="e">
        <f t="shared" si="6"/>
        <v>#DIV/0!</v>
      </c>
    </row>
    <row r="40" spans="1:42" s="298" customFormat="1" ht="12" customHeight="1" x14ac:dyDescent="0.2">
      <c r="A40" s="247"/>
      <c r="B40" s="248" t="s">
        <v>103</v>
      </c>
      <c r="C40" s="248">
        <v>431</v>
      </c>
      <c r="D40" s="248">
        <v>127.85</v>
      </c>
      <c r="E40" s="248">
        <v>966</v>
      </c>
      <c r="F40" s="248">
        <v>230.82</v>
      </c>
      <c r="G40" s="294">
        <f t="shared" si="0"/>
        <v>55.389480980850877</v>
      </c>
      <c r="H40" s="248">
        <v>65</v>
      </c>
      <c r="I40" s="248">
        <v>39.75</v>
      </c>
      <c r="J40" s="248">
        <v>284</v>
      </c>
      <c r="K40" s="248">
        <v>144266.19</v>
      </c>
      <c r="L40" s="361">
        <f t="shared" si="1"/>
        <v>2.7553233366736863E-2</v>
      </c>
      <c r="M40" s="248">
        <f>SUM(M19:M39)</f>
        <v>0</v>
      </c>
      <c r="N40" s="248">
        <f>SUM(N19:N39)</f>
        <v>0</v>
      </c>
      <c r="O40" s="248">
        <f>SUM(O19:O39)</f>
        <v>0</v>
      </c>
      <c r="P40" s="282">
        <v>0</v>
      </c>
      <c r="Q40" s="248">
        <v>0</v>
      </c>
      <c r="R40" s="248">
        <v>3148</v>
      </c>
      <c r="S40" s="248">
        <v>1545.85</v>
      </c>
      <c r="T40" s="248">
        <v>38080</v>
      </c>
      <c r="U40" s="248">
        <v>80914.14</v>
      </c>
      <c r="V40" s="361">
        <f t="shared" si="3"/>
        <v>1.9104819009384517</v>
      </c>
      <c r="W40" s="248">
        <v>42342</v>
      </c>
      <c r="X40" s="248">
        <v>12607.67</v>
      </c>
      <c r="Y40" s="248">
        <v>384745</v>
      </c>
      <c r="Z40" s="248">
        <v>299301.94</v>
      </c>
      <c r="AA40" s="361">
        <f t="shared" si="4"/>
        <v>4.2123582626961928</v>
      </c>
      <c r="AB40" s="297"/>
      <c r="AC40" s="297"/>
      <c r="AD40" s="297"/>
      <c r="AE40" s="297"/>
      <c r="AF40" s="333" t="e">
        <f t="shared" si="9"/>
        <v>#DIV/0!</v>
      </c>
      <c r="AG40" s="297"/>
      <c r="AH40" s="297"/>
      <c r="AI40" s="297"/>
      <c r="AJ40" s="297"/>
      <c r="AK40" s="333" t="e">
        <f t="shared" si="5"/>
        <v>#DIV/0!</v>
      </c>
      <c r="AL40" s="297"/>
      <c r="AM40" s="297"/>
      <c r="AN40" s="297"/>
      <c r="AO40" s="297"/>
      <c r="AP40" s="301" t="e">
        <f t="shared" si="6"/>
        <v>#DIV/0!</v>
      </c>
    </row>
    <row r="41" spans="1:42" s="298" customFormat="1" ht="12" customHeight="1" x14ac:dyDescent="0.2">
      <c r="A41" s="247"/>
      <c r="B41" s="248" t="s">
        <v>41</v>
      </c>
      <c r="C41" s="248">
        <v>22102</v>
      </c>
      <c r="D41" s="248">
        <v>38609.361884199992</v>
      </c>
      <c r="E41" s="248">
        <v>38379</v>
      </c>
      <c r="F41" s="248">
        <v>95021.612414699994</v>
      </c>
      <c r="G41" s="294">
        <f t="shared" si="0"/>
        <v>40.632189775625264</v>
      </c>
      <c r="H41" s="248">
        <v>6072</v>
      </c>
      <c r="I41" s="248">
        <v>22492.1644003</v>
      </c>
      <c r="J41" s="248">
        <v>23195</v>
      </c>
      <c r="K41" s="248">
        <v>256560.81863350002</v>
      </c>
      <c r="L41" s="294">
        <f t="shared" si="1"/>
        <v>8.7667963175742383</v>
      </c>
      <c r="M41" s="248">
        <f>M40+M18</f>
        <v>189331</v>
      </c>
      <c r="N41" s="248">
        <f>N40+N18</f>
        <v>116385.41532269999</v>
      </c>
      <c r="O41" s="248">
        <f>O40+O18</f>
        <v>300445</v>
      </c>
      <c r="P41" s="248">
        <f>P40+P18</f>
        <v>168162.42382979998</v>
      </c>
      <c r="Q41" s="294">
        <f t="shared" si="2"/>
        <v>69.210119997137781</v>
      </c>
      <c r="R41" s="248">
        <v>10468</v>
      </c>
      <c r="S41" s="248">
        <v>10761.0873034</v>
      </c>
      <c r="T41" s="248">
        <v>119518</v>
      </c>
      <c r="U41" s="248">
        <v>309271.94</v>
      </c>
      <c r="V41" s="294">
        <f t="shared" si="3"/>
        <v>3.4794903486556201</v>
      </c>
      <c r="W41" s="248">
        <v>341438</v>
      </c>
      <c r="X41" s="248">
        <v>237377.40938650005</v>
      </c>
      <c r="Y41" s="248">
        <v>1278844</v>
      </c>
      <c r="Z41" s="248">
        <v>1333434.8245801218</v>
      </c>
      <c r="AA41" s="294">
        <f t="shared" si="4"/>
        <v>17.801950647362652</v>
      </c>
      <c r="AB41" s="297"/>
      <c r="AC41" s="297"/>
      <c r="AD41" s="297"/>
      <c r="AE41" s="297"/>
      <c r="AF41" s="333" t="e">
        <f t="shared" si="9"/>
        <v>#DIV/0!</v>
      </c>
      <c r="AG41" s="297"/>
      <c r="AH41" s="297"/>
      <c r="AI41" s="297"/>
      <c r="AJ41" s="297"/>
      <c r="AK41" s="333" t="e">
        <f t="shared" si="5"/>
        <v>#DIV/0!</v>
      </c>
      <c r="AL41" s="297"/>
      <c r="AM41" s="297"/>
      <c r="AN41" s="297"/>
      <c r="AO41" s="297"/>
      <c r="AP41" s="301" t="e">
        <f t="shared" si="6"/>
        <v>#DIV/0!</v>
      </c>
    </row>
    <row r="42" spans="1:42" ht="12" customHeight="1" x14ac:dyDescent="0.2">
      <c r="A42" s="293">
        <v>34</v>
      </c>
      <c r="B42" s="282" t="s">
        <v>43</v>
      </c>
      <c r="C42" s="282">
        <v>1880</v>
      </c>
      <c r="D42" s="282">
        <v>1242.1435539999998</v>
      </c>
      <c r="E42" s="282">
        <v>5449</v>
      </c>
      <c r="F42" s="282">
        <v>4720.4702308000005</v>
      </c>
      <c r="G42" s="294">
        <f t="shared" si="0"/>
        <v>26.313979185702603</v>
      </c>
      <c r="H42" s="282">
        <v>665</v>
      </c>
      <c r="I42" s="282">
        <v>1512.7279013000002</v>
      </c>
      <c r="J42" s="282">
        <v>4336</v>
      </c>
      <c r="K42" s="282">
        <v>11576.066814599999</v>
      </c>
      <c r="L42" s="294">
        <f t="shared" si="1"/>
        <v>13.067719161676861</v>
      </c>
      <c r="M42" s="282">
        <v>109880</v>
      </c>
      <c r="N42" s="282">
        <v>39687.924820850021</v>
      </c>
      <c r="O42" s="282">
        <v>180875</v>
      </c>
      <c r="P42" s="282">
        <v>52958.574902549997</v>
      </c>
      <c r="Q42" s="294">
        <f t="shared" si="2"/>
        <v>74.941451679695817</v>
      </c>
      <c r="R42" s="282">
        <v>2720</v>
      </c>
      <c r="S42" s="282">
        <v>2408.0455623600001</v>
      </c>
      <c r="T42" s="282">
        <v>116987</v>
      </c>
      <c r="U42" s="282">
        <v>269118.50690799998</v>
      </c>
      <c r="V42" s="294">
        <f t="shared" si="3"/>
        <v>0.89479002764503557</v>
      </c>
      <c r="W42" s="282">
        <v>49056</v>
      </c>
      <c r="X42" s="282">
        <v>280.71077915900008</v>
      </c>
      <c r="Y42" s="282">
        <v>274446</v>
      </c>
      <c r="Z42" s="282">
        <v>3814.2184842764864</v>
      </c>
      <c r="AA42" s="294">
        <f t="shared" si="4"/>
        <v>7.3595883486010552</v>
      </c>
      <c r="AB42" s="333"/>
      <c r="AC42" s="333"/>
      <c r="AD42" s="333"/>
      <c r="AE42" s="333"/>
      <c r="AF42" s="333" t="e">
        <f t="shared" si="9"/>
        <v>#DIV/0!</v>
      </c>
      <c r="AG42" s="333"/>
      <c r="AH42" s="333"/>
      <c r="AI42" s="333"/>
      <c r="AJ42" s="333"/>
      <c r="AK42" s="333" t="e">
        <f t="shared" si="5"/>
        <v>#DIV/0!</v>
      </c>
      <c r="AL42" s="333"/>
      <c r="AM42" s="333"/>
      <c r="AN42" s="333"/>
      <c r="AO42" s="333"/>
      <c r="AP42" s="301" t="e">
        <f t="shared" si="6"/>
        <v>#DIV/0!</v>
      </c>
    </row>
    <row r="43" spans="1:42" s="298" customFormat="1" ht="12" customHeight="1" x14ac:dyDescent="0.2">
      <c r="A43" s="247"/>
      <c r="B43" s="248" t="s">
        <v>44</v>
      </c>
      <c r="C43" s="248">
        <v>1880</v>
      </c>
      <c r="D43" s="248">
        <v>1242.1435539999998</v>
      </c>
      <c r="E43" s="248">
        <v>5449</v>
      </c>
      <c r="F43" s="248">
        <v>4720.4702308000005</v>
      </c>
      <c r="G43" s="294">
        <f t="shared" si="0"/>
        <v>26.313979185702603</v>
      </c>
      <c r="H43" s="248">
        <v>665</v>
      </c>
      <c r="I43" s="248">
        <v>1512.7279013000002</v>
      </c>
      <c r="J43" s="248">
        <v>4336</v>
      </c>
      <c r="K43" s="248">
        <v>11576.066814599999</v>
      </c>
      <c r="L43" s="361">
        <f t="shared" si="1"/>
        <v>13.067719161676861</v>
      </c>
      <c r="M43" s="248">
        <f>M42</f>
        <v>109880</v>
      </c>
      <c r="N43" s="248">
        <f t="shared" ref="N43:P43" si="10">N42</f>
        <v>39687.924820850021</v>
      </c>
      <c r="O43" s="248">
        <f t="shared" si="10"/>
        <v>180875</v>
      </c>
      <c r="P43" s="248">
        <f t="shared" si="10"/>
        <v>52958.574902549997</v>
      </c>
      <c r="Q43" s="361">
        <f t="shared" si="2"/>
        <v>74.941451679695817</v>
      </c>
      <c r="R43" s="248">
        <v>2720</v>
      </c>
      <c r="S43" s="248">
        <v>2408.0455623600001</v>
      </c>
      <c r="T43" s="248">
        <v>116987</v>
      </c>
      <c r="U43" s="248">
        <v>269118.50690799998</v>
      </c>
      <c r="V43" s="361">
        <f t="shared" si="3"/>
        <v>0.89479002764503557</v>
      </c>
      <c r="W43" s="248">
        <v>49056</v>
      </c>
      <c r="X43" s="248">
        <v>280.71077915900008</v>
      </c>
      <c r="Y43" s="248">
        <v>274446</v>
      </c>
      <c r="Z43" s="248">
        <v>3814.2184842764864</v>
      </c>
      <c r="AA43" s="361">
        <f t="shared" si="4"/>
        <v>7.3595883486010552</v>
      </c>
      <c r="AB43" s="297"/>
      <c r="AC43" s="297"/>
      <c r="AD43" s="297"/>
      <c r="AE43" s="297"/>
      <c r="AF43" s="333" t="e">
        <f t="shared" si="9"/>
        <v>#DIV/0!</v>
      </c>
      <c r="AG43" s="297"/>
      <c r="AH43" s="297"/>
      <c r="AI43" s="297"/>
      <c r="AJ43" s="297"/>
      <c r="AK43" s="333" t="e">
        <f t="shared" si="5"/>
        <v>#DIV/0!</v>
      </c>
      <c r="AL43" s="297"/>
      <c r="AM43" s="297"/>
      <c r="AN43" s="297"/>
      <c r="AO43" s="297"/>
      <c r="AP43" s="301" t="e">
        <f t="shared" si="6"/>
        <v>#DIV/0!</v>
      </c>
    </row>
    <row r="44" spans="1:42" ht="12" customHeight="1" x14ac:dyDescent="0.2">
      <c r="A44" s="293">
        <v>35</v>
      </c>
      <c r="B44" s="282" t="s">
        <v>45</v>
      </c>
      <c r="C44" s="282">
        <v>0</v>
      </c>
      <c r="D44" s="282">
        <v>0</v>
      </c>
      <c r="E44" s="282">
        <v>0</v>
      </c>
      <c r="F44" s="282">
        <v>0</v>
      </c>
      <c r="G44" s="294">
        <v>0</v>
      </c>
      <c r="H44" s="282">
        <v>0</v>
      </c>
      <c r="I44" s="282">
        <v>0</v>
      </c>
      <c r="J44" s="282">
        <v>0</v>
      </c>
      <c r="K44" s="282">
        <v>0</v>
      </c>
      <c r="L44" s="294">
        <v>0</v>
      </c>
      <c r="M44" s="282">
        <v>11195</v>
      </c>
      <c r="N44" s="282">
        <v>7022.83</v>
      </c>
      <c r="O44" s="282">
        <v>11944</v>
      </c>
      <c r="P44" s="282">
        <v>7301.2100000000009</v>
      </c>
      <c r="Q44" s="294">
        <f t="shared" si="2"/>
        <v>96.187207325908972</v>
      </c>
      <c r="R44" s="282">
        <v>0</v>
      </c>
      <c r="S44" s="282">
        <v>0</v>
      </c>
      <c r="T44" s="282">
        <v>0</v>
      </c>
      <c r="U44" s="282">
        <v>0</v>
      </c>
      <c r="V44" s="294" t="e">
        <f t="shared" si="3"/>
        <v>#DIV/0!</v>
      </c>
      <c r="W44" s="282">
        <v>2400</v>
      </c>
      <c r="X44" s="282">
        <v>66.689659400000011</v>
      </c>
      <c r="Y44" s="282">
        <v>5318</v>
      </c>
      <c r="Z44" s="282">
        <v>1096.5030962000001</v>
      </c>
      <c r="AA44" s="294">
        <v>0</v>
      </c>
      <c r="AB44" s="333"/>
      <c r="AC44" s="333"/>
      <c r="AD44" s="333"/>
      <c r="AE44" s="333"/>
      <c r="AF44" s="333" t="e">
        <f t="shared" si="9"/>
        <v>#DIV/0!</v>
      </c>
      <c r="AG44" s="333"/>
      <c r="AH44" s="333"/>
      <c r="AI44" s="333"/>
      <c r="AJ44" s="333"/>
      <c r="AK44" s="333" t="e">
        <f t="shared" si="5"/>
        <v>#DIV/0!</v>
      </c>
      <c r="AL44" s="333"/>
      <c r="AM44" s="333"/>
      <c r="AN44" s="333"/>
      <c r="AO44" s="333"/>
      <c r="AP44" s="301" t="e">
        <f t="shared" si="6"/>
        <v>#DIV/0!</v>
      </c>
    </row>
    <row r="45" spans="1:42" s="298" customFormat="1" ht="12" customHeight="1" x14ac:dyDescent="0.2">
      <c r="A45" s="247"/>
      <c r="B45" s="248" t="s">
        <v>46</v>
      </c>
      <c r="C45" s="248">
        <v>0</v>
      </c>
      <c r="D45" s="248">
        <v>0</v>
      </c>
      <c r="E45" s="248">
        <v>0</v>
      </c>
      <c r="F45" s="248">
        <v>0</v>
      </c>
      <c r="G45" s="294">
        <v>0</v>
      </c>
      <c r="H45" s="248">
        <v>0</v>
      </c>
      <c r="I45" s="248">
        <v>0</v>
      </c>
      <c r="J45" s="248">
        <v>0</v>
      </c>
      <c r="K45" s="248">
        <v>0</v>
      </c>
      <c r="L45" s="361">
        <v>0</v>
      </c>
      <c r="M45" s="248">
        <f>M44</f>
        <v>11195</v>
      </c>
      <c r="N45" s="248">
        <f t="shared" ref="N45:P45" si="11">N44</f>
        <v>7022.83</v>
      </c>
      <c r="O45" s="248">
        <f t="shared" si="11"/>
        <v>11944</v>
      </c>
      <c r="P45" s="248">
        <f t="shared" si="11"/>
        <v>7301.2100000000009</v>
      </c>
      <c r="Q45" s="361">
        <f t="shared" si="2"/>
        <v>96.187207325908972</v>
      </c>
      <c r="R45" s="248">
        <v>0</v>
      </c>
      <c r="S45" s="248">
        <v>0</v>
      </c>
      <c r="T45" s="248">
        <v>0</v>
      </c>
      <c r="U45" s="248">
        <v>0</v>
      </c>
      <c r="V45" s="361" t="e">
        <f t="shared" si="3"/>
        <v>#DIV/0!</v>
      </c>
      <c r="W45" s="248">
        <v>2400</v>
      </c>
      <c r="X45" s="248">
        <v>66.689659400000011</v>
      </c>
      <c r="Y45" s="248">
        <v>5318</v>
      </c>
      <c r="Z45" s="248">
        <v>1096.5030962000001</v>
      </c>
      <c r="AA45" s="361">
        <v>0</v>
      </c>
      <c r="AB45" s="297"/>
      <c r="AC45" s="297"/>
      <c r="AD45" s="297"/>
      <c r="AE45" s="297"/>
      <c r="AF45" s="333" t="e">
        <f t="shared" si="9"/>
        <v>#DIV/0!</v>
      </c>
      <c r="AG45" s="297"/>
      <c r="AH45" s="297"/>
      <c r="AI45" s="297"/>
      <c r="AJ45" s="297"/>
      <c r="AK45" s="333" t="e">
        <f t="shared" si="5"/>
        <v>#DIV/0!</v>
      </c>
      <c r="AL45" s="297"/>
      <c r="AM45" s="297"/>
      <c r="AN45" s="297"/>
      <c r="AO45" s="297"/>
      <c r="AP45" s="301" t="e">
        <f t="shared" si="6"/>
        <v>#DIV/0!</v>
      </c>
    </row>
    <row r="46" spans="1:42" ht="12" customHeight="1" x14ac:dyDescent="0.2">
      <c r="A46" s="293">
        <v>36</v>
      </c>
      <c r="B46" s="282" t="s">
        <v>47</v>
      </c>
      <c r="C46" s="282">
        <v>0</v>
      </c>
      <c r="D46" s="282">
        <v>0</v>
      </c>
      <c r="E46" s="282">
        <v>0</v>
      </c>
      <c r="F46" s="282">
        <v>0</v>
      </c>
      <c r="G46" s="294">
        <v>0</v>
      </c>
      <c r="H46" s="282">
        <v>0</v>
      </c>
      <c r="I46" s="282">
        <v>0</v>
      </c>
      <c r="J46" s="282">
        <v>0</v>
      </c>
      <c r="K46" s="282">
        <v>0</v>
      </c>
      <c r="L46" s="294">
        <v>0</v>
      </c>
      <c r="M46" s="282">
        <v>0</v>
      </c>
      <c r="N46" s="282">
        <v>0</v>
      </c>
      <c r="O46" s="282">
        <v>0</v>
      </c>
      <c r="P46" s="282">
        <v>0</v>
      </c>
      <c r="Q46" s="294">
        <v>0</v>
      </c>
      <c r="R46" s="282">
        <v>0</v>
      </c>
      <c r="S46" s="282">
        <v>0</v>
      </c>
      <c r="T46" s="282">
        <v>0</v>
      </c>
      <c r="U46" s="282">
        <v>0</v>
      </c>
      <c r="V46" s="294">
        <v>0</v>
      </c>
      <c r="W46" s="282">
        <v>4908</v>
      </c>
      <c r="X46" s="282">
        <v>4340.8559421</v>
      </c>
      <c r="Y46" s="282">
        <v>198300</v>
      </c>
      <c r="Z46" s="282">
        <v>135281.95634340003</v>
      </c>
      <c r="AA46" s="294">
        <f t="shared" si="4"/>
        <v>3.2087471673466652</v>
      </c>
      <c r="AB46" s="333"/>
      <c r="AC46" s="333"/>
      <c r="AD46" s="333"/>
      <c r="AE46" s="333"/>
      <c r="AF46" s="333" t="e">
        <f t="shared" si="9"/>
        <v>#DIV/0!</v>
      </c>
      <c r="AG46" s="333"/>
      <c r="AH46" s="333"/>
      <c r="AI46" s="333"/>
      <c r="AJ46" s="333"/>
      <c r="AK46" s="333" t="e">
        <f t="shared" si="5"/>
        <v>#DIV/0!</v>
      </c>
      <c r="AL46" s="333"/>
      <c r="AM46" s="333"/>
      <c r="AN46" s="333"/>
      <c r="AO46" s="333"/>
      <c r="AP46" s="301" t="e">
        <f t="shared" si="6"/>
        <v>#DIV/0!</v>
      </c>
    </row>
    <row r="47" spans="1:42" ht="12" customHeight="1" x14ac:dyDescent="0.2">
      <c r="A47" s="293">
        <v>37</v>
      </c>
      <c r="B47" s="282" t="s">
        <v>48</v>
      </c>
      <c r="C47" s="282">
        <v>0</v>
      </c>
      <c r="D47" s="282">
        <v>0</v>
      </c>
      <c r="E47" s="282">
        <v>0</v>
      </c>
      <c r="F47" s="282">
        <v>0</v>
      </c>
      <c r="G47" s="294">
        <v>0</v>
      </c>
      <c r="H47" s="282">
        <v>0</v>
      </c>
      <c r="I47" s="282">
        <v>0</v>
      </c>
      <c r="J47" s="282">
        <v>0</v>
      </c>
      <c r="K47" s="282">
        <v>0</v>
      </c>
      <c r="L47" s="294">
        <v>0</v>
      </c>
      <c r="M47" s="282">
        <v>0</v>
      </c>
      <c r="N47" s="282">
        <v>0</v>
      </c>
      <c r="O47" s="282">
        <v>0</v>
      </c>
      <c r="P47" s="282">
        <v>0</v>
      </c>
      <c r="Q47" s="294">
        <v>0</v>
      </c>
      <c r="R47" s="282">
        <v>0</v>
      </c>
      <c r="S47" s="282">
        <v>0</v>
      </c>
      <c r="T47" s="282">
        <v>0</v>
      </c>
      <c r="U47" s="282">
        <v>0</v>
      </c>
      <c r="V47" s="294">
        <v>0</v>
      </c>
      <c r="W47" s="282">
        <v>0</v>
      </c>
      <c r="X47" s="282">
        <v>0</v>
      </c>
      <c r="Y47" s="282">
        <v>0</v>
      </c>
      <c r="Z47" s="282">
        <v>0</v>
      </c>
      <c r="AA47" s="294">
        <v>0</v>
      </c>
      <c r="AB47" s="333"/>
      <c r="AC47" s="333"/>
      <c r="AD47" s="333"/>
      <c r="AE47" s="333"/>
      <c r="AF47" s="333" t="e">
        <f t="shared" si="9"/>
        <v>#DIV/0!</v>
      </c>
      <c r="AG47" s="333"/>
      <c r="AH47" s="333"/>
      <c r="AI47" s="333"/>
      <c r="AJ47" s="333"/>
      <c r="AK47" s="333" t="e">
        <f t="shared" si="5"/>
        <v>#DIV/0!</v>
      </c>
      <c r="AL47" s="333"/>
      <c r="AM47" s="333"/>
      <c r="AN47" s="333"/>
      <c r="AO47" s="333"/>
      <c r="AP47" s="301" t="e">
        <f t="shared" si="6"/>
        <v>#DIV/0!</v>
      </c>
    </row>
    <row r="48" spans="1:42" ht="12" customHeight="1" x14ac:dyDescent="0.2">
      <c r="A48" s="293">
        <v>38</v>
      </c>
      <c r="B48" s="282" t="s">
        <v>49</v>
      </c>
      <c r="C48" s="282">
        <v>0</v>
      </c>
      <c r="D48" s="282">
        <v>0</v>
      </c>
      <c r="E48" s="282">
        <v>0</v>
      </c>
      <c r="F48" s="282">
        <v>0</v>
      </c>
      <c r="G48" s="294">
        <v>0</v>
      </c>
      <c r="H48" s="282">
        <v>0</v>
      </c>
      <c r="I48" s="282">
        <v>0</v>
      </c>
      <c r="J48" s="282">
        <v>0</v>
      </c>
      <c r="K48" s="282">
        <v>0</v>
      </c>
      <c r="L48" s="294">
        <v>0</v>
      </c>
      <c r="M48" s="282">
        <v>0</v>
      </c>
      <c r="N48" s="282">
        <v>0</v>
      </c>
      <c r="O48" s="282">
        <v>0</v>
      </c>
      <c r="P48" s="282">
        <v>0</v>
      </c>
      <c r="Q48" s="294">
        <v>0</v>
      </c>
      <c r="R48" s="282">
        <v>0</v>
      </c>
      <c r="S48" s="282">
        <v>0</v>
      </c>
      <c r="T48" s="282">
        <v>0</v>
      </c>
      <c r="U48" s="282">
        <v>0</v>
      </c>
      <c r="V48" s="294">
        <v>0</v>
      </c>
      <c r="W48" s="282">
        <v>27530</v>
      </c>
      <c r="X48" s="282">
        <v>6338.48</v>
      </c>
      <c r="Y48" s="282">
        <v>156385</v>
      </c>
      <c r="Z48" s="282">
        <v>56573.509999999987</v>
      </c>
      <c r="AA48" s="294">
        <v>0</v>
      </c>
      <c r="AB48" s="333"/>
      <c r="AC48" s="333"/>
      <c r="AD48" s="333"/>
      <c r="AE48" s="333"/>
      <c r="AF48" s="333" t="e">
        <f t="shared" si="9"/>
        <v>#DIV/0!</v>
      </c>
      <c r="AG48" s="333"/>
      <c r="AH48" s="333"/>
      <c r="AI48" s="333"/>
      <c r="AJ48" s="333"/>
      <c r="AK48" s="333" t="e">
        <f t="shared" si="5"/>
        <v>#DIV/0!</v>
      </c>
      <c r="AL48" s="333"/>
      <c r="AM48" s="333"/>
      <c r="AN48" s="333"/>
      <c r="AO48" s="333"/>
      <c r="AP48" s="301" t="e">
        <f t="shared" si="6"/>
        <v>#DIV/0!</v>
      </c>
    </row>
    <row r="49" spans="1:42" ht="12" customHeight="1" x14ac:dyDescent="0.2">
      <c r="A49" s="293">
        <v>39</v>
      </c>
      <c r="B49" s="282" t="s">
        <v>51</v>
      </c>
      <c r="C49" s="282">
        <v>0</v>
      </c>
      <c r="D49" s="282">
        <v>0</v>
      </c>
      <c r="E49" s="282">
        <v>0</v>
      </c>
      <c r="F49" s="282">
        <v>0</v>
      </c>
      <c r="G49" s="294">
        <v>0</v>
      </c>
      <c r="H49" s="282">
        <v>0</v>
      </c>
      <c r="I49" s="282">
        <v>0</v>
      </c>
      <c r="J49" s="282">
        <v>0</v>
      </c>
      <c r="K49" s="282">
        <v>0</v>
      </c>
      <c r="L49" s="294">
        <v>0</v>
      </c>
      <c r="M49" s="282">
        <v>0</v>
      </c>
      <c r="N49" s="282">
        <v>0</v>
      </c>
      <c r="O49" s="282">
        <v>0</v>
      </c>
      <c r="P49" s="282">
        <v>0</v>
      </c>
      <c r="Q49" s="294">
        <v>0</v>
      </c>
      <c r="R49" s="282">
        <v>0</v>
      </c>
      <c r="S49" s="282">
        <v>0</v>
      </c>
      <c r="T49" s="282">
        <v>0</v>
      </c>
      <c r="U49" s="282">
        <v>0</v>
      </c>
      <c r="V49" s="294">
        <v>0</v>
      </c>
      <c r="W49" s="282">
        <v>4463</v>
      </c>
      <c r="X49" s="282">
        <v>18.449280758</v>
      </c>
      <c r="Y49" s="282">
        <v>152281</v>
      </c>
      <c r="Z49" s="282">
        <v>869.69181868799967</v>
      </c>
      <c r="AA49" s="294">
        <v>0</v>
      </c>
      <c r="AB49" s="333"/>
      <c r="AC49" s="333"/>
      <c r="AD49" s="333"/>
      <c r="AE49" s="333"/>
      <c r="AF49" s="333" t="e">
        <f t="shared" si="9"/>
        <v>#DIV/0!</v>
      </c>
      <c r="AG49" s="333"/>
      <c r="AH49" s="333"/>
      <c r="AI49" s="333"/>
      <c r="AJ49" s="333"/>
      <c r="AK49" s="333" t="e">
        <f t="shared" si="5"/>
        <v>#DIV/0!</v>
      </c>
      <c r="AL49" s="333"/>
      <c r="AM49" s="333"/>
      <c r="AN49" s="333"/>
      <c r="AO49" s="333"/>
      <c r="AP49" s="301" t="e">
        <f t="shared" si="6"/>
        <v>#DIV/0!</v>
      </c>
    </row>
    <row r="50" spans="1:42" ht="12" customHeight="1" x14ac:dyDescent="0.2">
      <c r="A50" s="293">
        <v>40</v>
      </c>
      <c r="B50" s="110" t="s">
        <v>1007</v>
      </c>
      <c r="C50" s="282">
        <v>0</v>
      </c>
      <c r="D50" s="282">
        <v>0</v>
      </c>
      <c r="E50" s="282">
        <v>0</v>
      </c>
      <c r="F50" s="282">
        <v>0</v>
      </c>
      <c r="G50" s="294">
        <v>0</v>
      </c>
      <c r="H50" s="282">
        <v>0</v>
      </c>
      <c r="I50" s="282">
        <v>0</v>
      </c>
      <c r="J50" s="282">
        <v>0</v>
      </c>
      <c r="K50" s="282">
        <v>0</v>
      </c>
      <c r="L50" s="294">
        <v>0</v>
      </c>
      <c r="M50" s="282">
        <v>0</v>
      </c>
      <c r="N50" s="282">
        <v>0</v>
      </c>
      <c r="O50" s="282">
        <v>0</v>
      </c>
      <c r="P50" s="282">
        <v>0</v>
      </c>
      <c r="Q50" s="294">
        <v>0</v>
      </c>
      <c r="R50" s="282">
        <v>0</v>
      </c>
      <c r="S50" s="282">
        <v>0</v>
      </c>
      <c r="T50" s="282">
        <v>0</v>
      </c>
      <c r="U50" s="282">
        <v>0</v>
      </c>
      <c r="V50" s="294">
        <v>0</v>
      </c>
      <c r="W50" s="282">
        <v>0</v>
      </c>
      <c r="X50" s="282">
        <v>0</v>
      </c>
      <c r="Y50" s="282">
        <v>0</v>
      </c>
      <c r="Z50" s="282">
        <v>0</v>
      </c>
      <c r="AA50" s="294">
        <v>0</v>
      </c>
      <c r="AB50" s="333"/>
      <c r="AC50" s="333"/>
      <c r="AD50" s="333"/>
      <c r="AE50" s="333"/>
      <c r="AF50" s="333" t="e">
        <f t="shared" si="9"/>
        <v>#DIV/0!</v>
      </c>
      <c r="AG50" s="333"/>
      <c r="AH50" s="333"/>
      <c r="AI50" s="333"/>
      <c r="AJ50" s="333"/>
      <c r="AK50" s="333" t="e">
        <f t="shared" si="5"/>
        <v>#DIV/0!</v>
      </c>
      <c r="AL50" s="333"/>
      <c r="AM50" s="333"/>
      <c r="AN50" s="333"/>
      <c r="AO50" s="333"/>
      <c r="AP50" s="301" t="e">
        <f t="shared" si="6"/>
        <v>#DIV/0!</v>
      </c>
    </row>
    <row r="51" spans="1:42" ht="12" customHeight="1" x14ac:dyDescent="0.2">
      <c r="A51" s="293">
        <v>41</v>
      </c>
      <c r="B51" s="282" t="s">
        <v>52</v>
      </c>
      <c r="C51" s="282">
        <v>0</v>
      </c>
      <c r="D51" s="282">
        <v>0</v>
      </c>
      <c r="E51" s="282">
        <v>0</v>
      </c>
      <c r="F51" s="282">
        <v>0</v>
      </c>
      <c r="G51" s="294">
        <v>0</v>
      </c>
      <c r="H51" s="282">
        <v>0</v>
      </c>
      <c r="I51" s="282">
        <v>0</v>
      </c>
      <c r="J51" s="282">
        <v>0</v>
      </c>
      <c r="K51" s="282">
        <v>0</v>
      </c>
      <c r="L51" s="294">
        <v>0</v>
      </c>
      <c r="M51" s="282">
        <v>0</v>
      </c>
      <c r="N51" s="282">
        <v>0</v>
      </c>
      <c r="O51" s="282">
        <v>0</v>
      </c>
      <c r="P51" s="282">
        <v>0</v>
      </c>
      <c r="Q51" s="294">
        <v>0</v>
      </c>
      <c r="R51" s="282">
        <v>0</v>
      </c>
      <c r="S51" s="282">
        <v>0</v>
      </c>
      <c r="T51" s="282">
        <v>0</v>
      </c>
      <c r="U51" s="282">
        <v>0</v>
      </c>
      <c r="V51" s="294">
        <v>0</v>
      </c>
      <c r="W51" s="282">
        <v>17871</v>
      </c>
      <c r="X51" s="282">
        <v>5637.9465991000006</v>
      </c>
      <c r="Y51" s="282">
        <v>128048</v>
      </c>
      <c r="Z51" s="282">
        <v>55844.564012400006</v>
      </c>
      <c r="AA51" s="294">
        <f t="shared" si="4"/>
        <v>10.09578407282063</v>
      </c>
      <c r="AB51" s="333"/>
      <c r="AC51" s="333"/>
      <c r="AD51" s="333"/>
      <c r="AE51" s="333"/>
      <c r="AF51" s="333" t="e">
        <f t="shared" si="9"/>
        <v>#DIV/0!</v>
      </c>
      <c r="AG51" s="333"/>
      <c r="AH51" s="333"/>
      <c r="AI51" s="333"/>
      <c r="AJ51" s="333"/>
      <c r="AK51" s="333" t="e">
        <f t="shared" si="5"/>
        <v>#DIV/0!</v>
      </c>
      <c r="AL51" s="333"/>
      <c r="AM51" s="333"/>
      <c r="AN51" s="333"/>
      <c r="AO51" s="333"/>
      <c r="AP51" s="301" t="e">
        <f t="shared" si="6"/>
        <v>#DIV/0!</v>
      </c>
    </row>
    <row r="52" spans="1:42" ht="12" customHeight="1" x14ac:dyDescent="0.2">
      <c r="A52" s="293">
        <v>42</v>
      </c>
      <c r="B52" s="282" t="s">
        <v>53</v>
      </c>
      <c r="C52" s="282">
        <v>0</v>
      </c>
      <c r="D52" s="282">
        <v>0</v>
      </c>
      <c r="E52" s="282">
        <v>0</v>
      </c>
      <c r="F52" s="282">
        <v>0</v>
      </c>
      <c r="G52" s="294">
        <v>0</v>
      </c>
      <c r="H52" s="282">
        <v>0</v>
      </c>
      <c r="I52" s="282">
        <v>0</v>
      </c>
      <c r="J52" s="282">
        <v>0</v>
      </c>
      <c r="K52" s="282">
        <v>0</v>
      </c>
      <c r="L52" s="294">
        <v>0</v>
      </c>
      <c r="M52" s="282">
        <v>0</v>
      </c>
      <c r="N52" s="282">
        <v>0</v>
      </c>
      <c r="O52" s="282">
        <v>0</v>
      </c>
      <c r="P52" s="282">
        <v>0</v>
      </c>
      <c r="Q52" s="294">
        <v>0</v>
      </c>
      <c r="R52" s="282">
        <v>0</v>
      </c>
      <c r="S52" s="282">
        <v>0</v>
      </c>
      <c r="T52" s="282">
        <v>0</v>
      </c>
      <c r="U52" s="282">
        <v>0</v>
      </c>
      <c r="V52" s="294">
        <v>0</v>
      </c>
      <c r="W52" s="282">
        <v>2520</v>
      </c>
      <c r="X52" s="282">
        <v>602.8900000000001</v>
      </c>
      <c r="Y52" s="282">
        <v>50413</v>
      </c>
      <c r="Z52" s="282">
        <v>22186.92</v>
      </c>
      <c r="AA52" s="294">
        <v>0</v>
      </c>
      <c r="AB52" s="333"/>
      <c r="AC52" s="333"/>
      <c r="AD52" s="333"/>
      <c r="AE52" s="333"/>
      <c r="AF52" s="333" t="e">
        <f t="shared" si="9"/>
        <v>#DIV/0!</v>
      </c>
      <c r="AG52" s="333"/>
      <c r="AH52" s="333"/>
      <c r="AI52" s="333"/>
      <c r="AJ52" s="333"/>
      <c r="AK52" s="333" t="e">
        <f t="shared" si="5"/>
        <v>#DIV/0!</v>
      </c>
      <c r="AL52" s="333"/>
      <c r="AM52" s="333"/>
      <c r="AN52" s="333"/>
      <c r="AO52" s="333"/>
      <c r="AP52" s="301" t="e">
        <f t="shared" si="6"/>
        <v>#DIV/0!</v>
      </c>
    </row>
    <row r="53" spans="1:42" ht="12" customHeight="1" x14ac:dyDescent="0.2">
      <c r="A53" s="293">
        <v>43</v>
      </c>
      <c r="B53" s="282" t="s">
        <v>54</v>
      </c>
      <c r="C53" s="282">
        <v>0</v>
      </c>
      <c r="D53" s="282">
        <v>0</v>
      </c>
      <c r="E53" s="282">
        <v>0</v>
      </c>
      <c r="F53" s="282">
        <v>0</v>
      </c>
      <c r="G53" s="294">
        <v>0</v>
      </c>
      <c r="H53" s="282">
        <v>0</v>
      </c>
      <c r="I53" s="282">
        <v>0</v>
      </c>
      <c r="J53" s="282">
        <v>0</v>
      </c>
      <c r="K53" s="282">
        <v>0</v>
      </c>
      <c r="L53" s="294">
        <v>0</v>
      </c>
      <c r="M53" s="282">
        <v>0</v>
      </c>
      <c r="N53" s="282">
        <v>0</v>
      </c>
      <c r="O53" s="282">
        <v>0</v>
      </c>
      <c r="P53" s="282">
        <v>0</v>
      </c>
      <c r="Q53" s="294">
        <v>0</v>
      </c>
      <c r="R53" s="282">
        <v>0</v>
      </c>
      <c r="S53" s="282">
        <v>0</v>
      </c>
      <c r="T53" s="282">
        <v>0</v>
      </c>
      <c r="U53" s="282">
        <v>0</v>
      </c>
      <c r="V53" s="294">
        <v>0</v>
      </c>
      <c r="W53" s="282">
        <v>10069</v>
      </c>
      <c r="X53" s="282">
        <v>2040.27136</v>
      </c>
      <c r="Y53" s="282">
        <v>66355</v>
      </c>
      <c r="Z53" s="282">
        <v>25526.44456</v>
      </c>
      <c r="AA53" s="294">
        <v>0</v>
      </c>
      <c r="AB53" s="333"/>
      <c r="AC53" s="333"/>
      <c r="AD53" s="333"/>
      <c r="AE53" s="333"/>
      <c r="AF53" s="333" t="e">
        <f t="shared" si="9"/>
        <v>#DIV/0!</v>
      </c>
      <c r="AG53" s="333"/>
      <c r="AH53" s="333"/>
      <c r="AI53" s="333"/>
      <c r="AJ53" s="333"/>
      <c r="AK53" s="333" t="e">
        <f t="shared" si="5"/>
        <v>#DIV/0!</v>
      </c>
      <c r="AL53" s="333"/>
      <c r="AM53" s="333"/>
      <c r="AN53" s="333"/>
      <c r="AO53" s="333"/>
      <c r="AP53" s="301" t="e">
        <f t="shared" si="6"/>
        <v>#DIV/0!</v>
      </c>
    </row>
    <row r="54" spans="1:42" s="298" customFormat="1" ht="12" customHeight="1" x14ac:dyDescent="0.2">
      <c r="A54" s="247"/>
      <c r="B54" s="248" t="s">
        <v>55</v>
      </c>
      <c r="C54" s="248">
        <v>0</v>
      </c>
      <c r="D54" s="248">
        <v>0</v>
      </c>
      <c r="E54" s="248">
        <v>0</v>
      </c>
      <c r="F54" s="248">
        <v>0</v>
      </c>
      <c r="G54" s="294">
        <v>0</v>
      </c>
      <c r="H54" s="248">
        <v>0</v>
      </c>
      <c r="I54" s="248">
        <v>0</v>
      </c>
      <c r="J54" s="248">
        <v>0</v>
      </c>
      <c r="K54" s="248">
        <v>0</v>
      </c>
      <c r="L54" s="361">
        <v>0</v>
      </c>
      <c r="M54" s="248">
        <v>0</v>
      </c>
      <c r="N54" s="248">
        <v>0</v>
      </c>
      <c r="O54" s="248">
        <v>0</v>
      </c>
      <c r="P54" s="248">
        <v>0</v>
      </c>
      <c r="Q54" s="361">
        <v>0</v>
      </c>
      <c r="R54" s="248">
        <v>0</v>
      </c>
      <c r="S54" s="248">
        <v>0</v>
      </c>
      <c r="T54" s="248">
        <v>0</v>
      </c>
      <c r="U54" s="248">
        <v>0</v>
      </c>
      <c r="V54" s="361">
        <v>0</v>
      </c>
      <c r="W54" s="248">
        <v>67361</v>
      </c>
      <c r="X54" s="248">
        <v>18978.893181957999</v>
      </c>
      <c r="Y54" s="248">
        <v>751782</v>
      </c>
      <c r="Z54" s="248">
        <v>296283.08673448797</v>
      </c>
      <c r="AA54" s="361">
        <f t="shared" si="4"/>
        <v>6.4056620278719461</v>
      </c>
      <c r="AB54" s="297"/>
      <c r="AC54" s="297"/>
      <c r="AD54" s="297"/>
      <c r="AE54" s="297"/>
      <c r="AF54" s="333" t="e">
        <f t="shared" si="9"/>
        <v>#DIV/0!</v>
      </c>
      <c r="AG54" s="297"/>
      <c r="AH54" s="297"/>
      <c r="AI54" s="297"/>
      <c r="AJ54" s="297"/>
      <c r="AK54" s="333" t="e">
        <f t="shared" si="5"/>
        <v>#DIV/0!</v>
      </c>
      <c r="AL54" s="297"/>
      <c r="AM54" s="297"/>
      <c r="AN54" s="297"/>
      <c r="AO54" s="297"/>
      <c r="AP54" s="301" t="e">
        <f t="shared" si="6"/>
        <v>#DIV/0!</v>
      </c>
    </row>
    <row r="55" spans="1:42" s="298" customFormat="1" ht="12" customHeight="1" x14ac:dyDescent="0.2">
      <c r="A55" s="249"/>
      <c r="B55" s="250" t="s">
        <v>5</v>
      </c>
      <c r="C55" s="248">
        <f>C54+C45+C43+C41</f>
        <v>23982</v>
      </c>
      <c r="D55" s="248">
        <f t="shared" ref="D55:F55" si="12">D54+D45+D43+D41</f>
        <v>39851.505438199994</v>
      </c>
      <c r="E55" s="248">
        <f t="shared" si="12"/>
        <v>43828</v>
      </c>
      <c r="F55" s="248">
        <f t="shared" si="12"/>
        <v>99742.082645499991</v>
      </c>
      <c r="G55" s="406">
        <f t="shared" si="0"/>
        <v>39.954555169896437</v>
      </c>
      <c r="H55" s="248">
        <f>H54+H45+H43+H41</f>
        <v>6737</v>
      </c>
      <c r="I55" s="248">
        <f t="shared" ref="I55:K55" si="13">I54+I45+I43+I41</f>
        <v>24004.892301600001</v>
      </c>
      <c r="J55" s="248">
        <f t="shared" si="13"/>
        <v>27531</v>
      </c>
      <c r="K55" s="248">
        <f t="shared" si="13"/>
        <v>268136.88544810005</v>
      </c>
      <c r="L55" s="361">
        <f t="shared" si="1"/>
        <v>8.9524767401858742</v>
      </c>
      <c r="M55" s="248">
        <f>M54+M45+M43+M41</f>
        <v>310406</v>
      </c>
      <c r="N55" s="248">
        <f t="shared" ref="N55:P55" si="14">N54+N45+N43+N41</f>
        <v>163096.17014355003</v>
      </c>
      <c r="O55" s="248">
        <f t="shared" si="14"/>
        <v>493264</v>
      </c>
      <c r="P55" s="248">
        <f t="shared" si="14"/>
        <v>228422.20873234997</v>
      </c>
      <c r="Q55" s="361">
        <f t="shared" si="2"/>
        <v>71.401187760449034</v>
      </c>
      <c r="R55" s="248">
        <f>R54+R45+R43+R41</f>
        <v>13188</v>
      </c>
      <c r="S55" s="248">
        <f>S54+S45+S43+S41</f>
        <v>13169.132865759999</v>
      </c>
      <c r="T55" s="248">
        <f>T54+T45+T43+T41</f>
        <v>236505</v>
      </c>
      <c r="U55" s="248">
        <f>U54+U45+U43+U41</f>
        <v>578390.44690799993</v>
      </c>
      <c r="V55" s="361">
        <f t="shared" si="3"/>
        <v>2.2768586404150466</v>
      </c>
      <c r="W55" s="248">
        <f>W54+W45+W43+W41</f>
        <v>460255</v>
      </c>
      <c r="X55" s="248">
        <f>X54+X45+X43+X41</f>
        <v>256703.70300701703</v>
      </c>
      <c r="Y55" s="248">
        <f>Y54+Y45+Y43+Y41</f>
        <v>2310390</v>
      </c>
      <c r="Z55" s="248">
        <f>Z54+Z45+Z43+Z41</f>
        <v>1634628.6328950862</v>
      </c>
      <c r="AA55" s="361">
        <f t="shared" si="4"/>
        <v>15.704099257846096</v>
      </c>
      <c r="AB55" s="248">
        <f>AB54+AB45+AB43+AB41</f>
        <v>0</v>
      </c>
      <c r="AC55" s="248">
        <f>AC54+AC45+AC43+AC41</f>
        <v>0</v>
      </c>
      <c r="AD55" s="248">
        <f>AD54+AD45+AD43+AD41</f>
        <v>0</v>
      </c>
      <c r="AE55" s="248">
        <f>AE54+AE45+AE43+AE41</f>
        <v>0</v>
      </c>
      <c r="AF55" s="297" t="e">
        <f t="shared" si="9"/>
        <v>#DIV/0!</v>
      </c>
      <c r="AG55" s="297">
        <f>AG54+AG45+AG43+AG41</f>
        <v>0</v>
      </c>
      <c r="AH55" s="297">
        <f>AH54+AH45+AH43+AH41</f>
        <v>0</v>
      </c>
      <c r="AI55" s="297">
        <f>AI54+AI45+AI43+AI41</f>
        <v>0</v>
      </c>
      <c r="AJ55" s="297">
        <f>AJ54+AJ45+AJ43+AJ41</f>
        <v>0</v>
      </c>
      <c r="AK55" s="297" t="e">
        <f t="shared" si="5"/>
        <v>#DIV/0!</v>
      </c>
      <c r="AL55" s="297">
        <f>AL54+AL45+AL43+AL41</f>
        <v>0</v>
      </c>
      <c r="AM55" s="297">
        <f>AM54+AM45+AM43+AM41</f>
        <v>0</v>
      </c>
      <c r="AN55" s="297">
        <f>AN54+AN45+AN43+AN41</f>
        <v>0</v>
      </c>
      <c r="AO55" s="297">
        <f>AO54+AO45+AO43+AO41</f>
        <v>0</v>
      </c>
      <c r="AP55" s="303" t="e">
        <f t="shared" si="6"/>
        <v>#DIV/0!</v>
      </c>
    </row>
    <row r="56" spans="1:42" ht="25.5" customHeight="1" x14ac:dyDescent="0.2">
      <c r="A56" s="82"/>
      <c r="B56" s="82"/>
      <c r="C56" s="149"/>
      <c r="D56" s="149"/>
      <c r="E56" s="149"/>
      <c r="F56" s="149"/>
      <c r="G56" s="151"/>
      <c r="H56" s="149"/>
      <c r="I56" s="149"/>
      <c r="J56" s="149"/>
      <c r="K56" s="149"/>
      <c r="L56" s="151"/>
      <c r="M56" s="149"/>
      <c r="N56" s="570" t="s">
        <v>1042</v>
      </c>
      <c r="O56" s="571"/>
      <c r="P56" s="149"/>
      <c r="Q56" s="151"/>
      <c r="R56" s="149"/>
      <c r="S56" s="149"/>
      <c r="T56" s="149"/>
      <c r="U56" s="149"/>
      <c r="V56" s="151"/>
      <c r="W56" s="149"/>
      <c r="X56" s="149"/>
      <c r="Y56" s="149"/>
      <c r="Z56" s="149"/>
      <c r="AA56" s="151"/>
      <c r="AF56" s="333"/>
      <c r="AK56" s="333" t="e">
        <f t="shared" si="5"/>
        <v>#DIV/0!</v>
      </c>
      <c r="AP56" s="301" t="e">
        <f t="shared" si="6"/>
        <v>#DIV/0!</v>
      </c>
    </row>
    <row r="57" spans="1:42" ht="12.75" customHeight="1" x14ac:dyDescent="0.2">
      <c r="A57" s="82"/>
      <c r="B57" s="82"/>
      <c r="C57" s="149"/>
      <c r="D57" s="149"/>
      <c r="E57" s="149"/>
      <c r="F57" s="149"/>
      <c r="G57" s="151"/>
      <c r="H57" s="149"/>
      <c r="I57" s="149"/>
      <c r="J57" s="149"/>
      <c r="K57" s="149"/>
      <c r="L57" s="151"/>
      <c r="M57" s="149"/>
      <c r="N57" s="149"/>
      <c r="O57" s="149"/>
      <c r="P57" s="151"/>
      <c r="Q57" s="151"/>
      <c r="R57" s="149"/>
      <c r="S57" s="149"/>
      <c r="T57" s="149"/>
      <c r="U57" s="149"/>
      <c r="V57" s="151"/>
      <c r="W57" s="149"/>
      <c r="X57" s="149"/>
      <c r="AA57" s="151"/>
    </row>
    <row r="58" spans="1:42" ht="12.75" customHeight="1" x14ac:dyDescent="0.2">
      <c r="A58" s="82"/>
      <c r="B58" s="82"/>
      <c r="C58" s="149"/>
      <c r="D58" s="149"/>
      <c r="E58" s="149"/>
      <c r="F58" s="149"/>
      <c r="G58" s="151"/>
      <c r="J58" s="149"/>
      <c r="K58" s="149"/>
      <c r="L58" s="151"/>
      <c r="M58" s="149"/>
      <c r="N58" s="149"/>
      <c r="O58" s="149"/>
      <c r="P58" s="149"/>
      <c r="Q58" s="151"/>
      <c r="R58" s="149"/>
      <c r="S58" s="149"/>
      <c r="T58" s="149"/>
      <c r="U58" s="149"/>
      <c r="V58" s="151"/>
      <c r="W58" s="149"/>
      <c r="X58" s="149"/>
      <c r="Y58" s="149"/>
      <c r="Z58" s="149"/>
      <c r="AA58" s="151"/>
    </row>
    <row r="59" spans="1:42" ht="12.75" customHeight="1" x14ac:dyDescent="0.2">
      <c r="A59" s="82"/>
      <c r="B59" s="82"/>
      <c r="C59" s="149"/>
      <c r="D59" s="149"/>
      <c r="E59" s="149"/>
      <c r="F59" s="149"/>
      <c r="G59" s="151"/>
      <c r="H59" s="149"/>
      <c r="I59" s="149"/>
      <c r="J59" s="149"/>
      <c r="K59" s="149"/>
      <c r="L59" s="151"/>
      <c r="M59" s="149"/>
      <c r="N59" s="149"/>
      <c r="O59" s="149"/>
      <c r="P59" s="149"/>
      <c r="Q59" s="151"/>
      <c r="R59" s="149"/>
      <c r="S59" s="149"/>
      <c r="T59" s="149"/>
      <c r="U59" s="149"/>
      <c r="V59" s="151"/>
      <c r="W59" s="149"/>
      <c r="X59" s="149"/>
      <c r="Y59" s="149"/>
      <c r="Z59" s="149"/>
      <c r="AA59" s="151"/>
    </row>
    <row r="60" spans="1:42" ht="12.75" customHeight="1" x14ac:dyDescent="0.2">
      <c r="A60" s="82"/>
      <c r="B60" s="82"/>
      <c r="C60" s="149"/>
      <c r="D60" s="149"/>
      <c r="E60" s="149"/>
      <c r="F60" s="149"/>
      <c r="G60" s="151"/>
      <c r="H60" s="149"/>
      <c r="I60" s="149"/>
      <c r="J60" s="149"/>
      <c r="K60" s="149"/>
      <c r="L60" s="151"/>
      <c r="M60" s="149"/>
      <c r="N60" s="149"/>
      <c r="O60" s="149"/>
      <c r="P60" s="149"/>
      <c r="Q60" s="151"/>
      <c r="R60" s="149"/>
      <c r="S60" s="149"/>
      <c r="T60" s="149"/>
      <c r="U60" s="149"/>
      <c r="V60" s="151"/>
      <c r="W60" s="149"/>
      <c r="X60" s="149"/>
      <c r="Y60" s="149"/>
      <c r="Z60" s="149"/>
      <c r="AA60" s="151"/>
    </row>
    <row r="61" spans="1:42" ht="12.75" customHeight="1" x14ac:dyDescent="0.2">
      <c r="A61" s="82"/>
      <c r="B61" s="82"/>
      <c r="C61" s="149"/>
      <c r="D61" s="149"/>
      <c r="E61" s="149"/>
      <c r="F61" s="149"/>
      <c r="G61" s="151"/>
      <c r="H61" s="149"/>
      <c r="I61" s="149"/>
      <c r="J61" s="149"/>
      <c r="K61" s="149"/>
      <c r="L61" s="151"/>
      <c r="M61" s="149"/>
      <c r="N61" s="149"/>
      <c r="O61" s="149"/>
      <c r="P61" s="149"/>
      <c r="Q61" s="151"/>
      <c r="R61" s="149"/>
      <c r="S61" s="149"/>
      <c r="T61" s="149"/>
      <c r="U61" s="149"/>
      <c r="V61" s="151"/>
      <c r="W61" s="149"/>
      <c r="X61" s="149"/>
      <c r="Y61" s="149"/>
      <c r="Z61" s="149"/>
      <c r="AA61" s="151"/>
    </row>
    <row r="62" spans="1:42" ht="12.75" customHeight="1" x14ac:dyDescent="0.2">
      <c r="A62" s="82"/>
      <c r="B62" s="82"/>
      <c r="C62" s="149"/>
      <c r="D62" s="149"/>
      <c r="E62" s="149"/>
      <c r="F62" s="149"/>
      <c r="G62" s="151"/>
      <c r="H62" s="149"/>
      <c r="I62" s="149"/>
      <c r="J62" s="149"/>
      <c r="K62" s="149"/>
      <c r="L62" s="151"/>
      <c r="M62" s="149"/>
      <c r="N62" s="149"/>
      <c r="O62" s="149"/>
      <c r="P62" s="149"/>
      <c r="Q62" s="151"/>
      <c r="R62" s="149"/>
      <c r="S62" s="149"/>
      <c r="T62" s="149"/>
      <c r="U62" s="149"/>
      <c r="V62" s="151"/>
      <c r="W62" s="149"/>
      <c r="X62" s="149"/>
      <c r="Y62" s="149"/>
      <c r="Z62" s="149"/>
      <c r="AA62" s="151"/>
    </row>
    <row r="63" spans="1:42" ht="12.75" customHeight="1" x14ac:dyDescent="0.2">
      <c r="A63" s="82"/>
      <c r="B63" s="82"/>
      <c r="C63" s="149"/>
      <c r="D63" s="149"/>
      <c r="E63" s="149"/>
      <c r="F63" s="149"/>
      <c r="G63" s="151"/>
      <c r="H63" s="149"/>
      <c r="I63" s="149"/>
      <c r="J63" s="149"/>
      <c r="K63" s="149"/>
      <c r="L63" s="151"/>
      <c r="M63" s="149"/>
      <c r="N63" s="149"/>
      <c r="O63" s="149"/>
      <c r="P63" s="149"/>
      <c r="Q63" s="151"/>
      <c r="R63" s="149"/>
      <c r="S63" s="149"/>
      <c r="T63" s="149"/>
      <c r="U63" s="149"/>
      <c r="V63" s="151"/>
      <c r="W63" s="149"/>
      <c r="X63" s="149"/>
      <c r="Y63" s="149"/>
      <c r="Z63" s="149"/>
      <c r="AA63" s="151"/>
    </row>
    <row r="64" spans="1:42" ht="12.75" customHeight="1" x14ac:dyDescent="0.2">
      <c r="A64" s="82"/>
      <c r="B64" s="82"/>
      <c r="C64" s="149"/>
      <c r="D64" s="149"/>
      <c r="E64" s="149"/>
      <c r="F64" s="149"/>
      <c r="G64" s="151"/>
      <c r="H64" s="149"/>
      <c r="I64" s="149"/>
      <c r="J64" s="149"/>
      <c r="K64" s="149"/>
      <c r="L64" s="151"/>
      <c r="M64" s="149"/>
      <c r="N64" s="149"/>
      <c r="O64" s="149"/>
      <c r="P64" s="149"/>
      <c r="Q64" s="151"/>
      <c r="R64" s="149"/>
      <c r="S64" s="149"/>
      <c r="T64" s="149"/>
      <c r="U64" s="149"/>
      <c r="V64" s="151"/>
      <c r="W64" s="149"/>
      <c r="X64" s="149"/>
      <c r="Y64" s="149"/>
      <c r="Z64" s="149"/>
      <c r="AA64" s="151"/>
    </row>
    <row r="65" spans="1:27" ht="12.75" customHeight="1" x14ac:dyDescent="0.2">
      <c r="A65" s="82"/>
      <c r="B65" s="82"/>
      <c r="C65" s="149"/>
      <c r="D65" s="149"/>
      <c r="E65" s="149"/>
      <c r="F65" s="149"/>
      <c r="G65" s="151"/>
      <c r="H65" s="149"/>
      <c r="I65" s="149"/>
      <c r="J65" s="149"/>
      <c r="K65" s="149"/>
      <c r="L65" s="151"/>
      <c r="M65" s="149"/>
      <c r="N65" s="149"/>
      <c r="O65" s="149"/>
      <c r="P65" s="149"/>
      <c r="Q65" s="151"/>
      <c r="R65" s="149"/>
      <c r="S65" s="149"/>
      <c r="T65" s="149"/>
      <c r="U65" s="149"/>
      <c r="V65" s="151"/>
      <c r="W65" s="149"/>
      <c r="X65" s="149"/>
      <c r="Y65" s="149"/>
      <c r="Z65" s="149"/>
      <c r="AA65" s="151"/>
    </row>
    <row r="66" spans="1:27" ht="12.75" customHeight="1" x14ac:dyDescent="0.2">
      <c r="A66" s="82"/>
      <c r="B66" s="82"/>
      <c r="C66" s="149"/>
      <c r="D66" s="149"/>
      <c r="E66" s="149"/>
      <c r="F66" s="149"/>
      <c r="G66" s="151"/>
      <c r="H66" s="149"/>
      <c r="I66" s="149"/>
      <c r="J66" s="149"/>
      <c r="K66" s="149"/>
      <c r="L66" s="151"/>
      <c r="M66" s="149"/>
      <c r="N66" s="149"/>
      <c r="O66" s="149"/>
      <c r="P66" s="149"/>
      <c r="Q66" s="151"/>
      <c r="R66" s="149"/>
      <c r="S66" s="149"/>
      <c r="T66" s="149"/>
      <c r="U66" s="149"/>
      <c r="V66" s="151"/>
      <c r="W66" s="149"/>
      <c r="X66" s="149"/>
      <c r="Y66" s="149"/>
      <c r="Z66" s="149"/>
      <c r="AA66" s="151"/>
    </row>
    <row r="67" spans="1:27" ht="12.75" customHeight="1" x14ac:dyDescent="0.2">
      <c r="A67" s="82"/>
      <c r="B67" s="82"/>
      <c r="C67" s="149"/>
      <c r="D67" s="149"/>
      <c r="E67" s="149"/>
      <c r="F67" s="149"/>
      <c r="G67" s="151"/>
      <c r="H67" s="149"/>
      <c r="I67" s="149"/>
      <c r="J67" s="149"/>
      <c r="K67" s="149"/>
      <c r="L67" s="151"/>
      <c r="M67" s="149"/>
      <c r="N67" s="149"/>
      <c r="O67" s="149"/>
      <c r="P67" s="149"/>
      <c r="Q67" s="151"/>
      <c r="R67" s="149"/>
      <c r="S67" s="149"/>
      <c r="T67" s="149"/>
      <c r="U67" s="149"/>
      <c r="V67" s="151"/>
      <c r="W67" s="149"/>
      <c r="X67" s="149"/>
      <c r="Y67" s="149"/>
      <c r="Z67" s="149"/>
      <c r="AA67" s="151"/>
    </row>
    <row r="68" spans="1:27" ht="12.75" customHeight="1" x14ac:dyDescent="0.2">
      <c r="A68" s="82"/>
      <c r="B68" s="82"/>
      <c r="C68" s="149"/>
      <c r="D68" s="149"/>
      <c r="E68" s="149"/>
      <c r="F68" s="149"/>
      <c r="G68" s="151"/>
      <c r="H68" s="149"/>
      <c r="I68" s="149"/>
      <c r="J68" s="149"/>
      <c r="K68" s="149"/>
      <c r="L68" s="151"/>
      <c r="M68" s="149"/>
      <c r="N68" s="149"/>
      <c r="O68" s="149"/>
      <c r="P68" s="149"/>
      <c r="Q68" s="151"/>
      <c r="R68" s="149"/>
      <c r="S68" s="149"/>
      <c r="T68" s="149"/>
      <c r="U68" s="149"/>
      <c r="V68" s="151"/>
      <c r="W68" s="149"/>
      <c r="X68" s="149"/>
      <c r="Y68" s="149"/>
      <c r="Z68" s="149"/>
      <c r="AA68" s="151"/>
    </row>
    <row r="69" spans="1:27" ht="12.75" customHeight="1" x14ac:dyDescent="0.2">
      <c r="A69" s="82"/>
      <c r="B69" s="82"/>
      <c r="C69" s="149"/>
      <c r="D69" s="149"/>
      <c r="E69" s="149"/>
      <c r="F69" s="149"/>
      <c r="G69" s="151"/>
      <c r="H69" s="149"/>
      <c r="I69" s="149"/>
      <c r="J69" s="149"/>
      <c r="K69" s="149"/>
      <c r="L69" s="151"/>
      <c r="M69" s="149"/>
      <c r="N69" s="149"/>
      <c r="O69" s="149"/>
      <c r="P69" s="149"/>
      <c r="Q69" s="151"/>
      <c r="R69" s="149"/>
      <c r="S69" s="149"/>
      <c r="T69" s="149"/>
      <c r="U69" s="149"/>
      <c r="V69" s="151"/>
      <c r="W69" s="149"/>
      <c r="X69" s="149"/>
      <c r="Y69" s="149"/>
      <c r="Z69" s="149"/>
      <c r="AA69" s="151"/>
    </row>
    <row r="70" spans="1:27" ht="12.75" customHeight="1" x14ac:dyDescent="0.2">
      <c r="A70" s="82"/>
      <c r="B70" s="82"/>
      <c r="C70" s="149"/>
      <c r="D70" s="149"/>
      <c r="E70" s="149"/>
      <c r="F70" s="149"/>
      <c r="G70" s="151"/>
      <c r="H70" s="149"/>
      <c r="I70" s="149"/>
      <c r="J70" s="149"/>
      <c r="K70" s="149"/>
      <c r="L70" s="151"/>
      <c r="M70" s="149"/>
      <c r="N70" s="149"/>
      <c r="O70" s="149"/>
      <c r="P70" s="149"/>
      <c r="Q70" s="151"/>
      <c r="R70" s="149"/>
      <c r="S70" s="149"/>
      <c r="T70" s="149"/>
      <c r="U70" s="149"/>
      <c r="V70" s="151"/>
      <c r="W70" s="149"/>
      <c r="X70" s="149"/>
      <c r="Y70" s="149"/>
      <c r="Z70" s="149"/>
      <c r="AA70" s="151"/>
    </row>
    <row r="71" spans="1:27" ht="12.75" customHeight="1" x14ac:dyDescent="0.2">
      <c r="A71" s="82"/>
      <c r="B71" s="82"/>
      <c r="C71" s="149"/>
      <c r="D71" s="149"/>
      <c r="E71" s="149"/>
      <c r="F71" s="149"/>
      <c r="G71" s="151"/>
      <c r="H71" s="149"/>
      <c r="I71" s="149"/>
      <c r="J71" s="149"/>
      <c r="K71" s="149"/>
      <c r="L71" s="151"/>
      <c r="M71" s="149"/>
      <c r="N71" s="149"/>
      <c r="O71" s="149"/>
      <c r="P71" s="149"/>
      <c r="Q71" s="151"/>
      <c r="R71" s="149"/>
      <c r="S71" s="149"/>
      <c r="T71" s="149"/>
      <c r="U71" s="149"/>
      <c r="V71" s="151"/>
      <c r="W71" s="149"/>
      <c r="X71" s="149"/>
      <c r="Y71" s="149"/>
      <c r="Z71" s="149"/>
      <c r="AA71" s="151"/>
    </row>
    <row r="72" spans="1:27" ht="12.75" customHeight="1" x14ac:dyDescent="0.2">
      <c r="A72" s="82"/>
      <c r="B72" s="82"/>
      <c r="C72" s="149"/>
      <c r="D72" s="149"/>
      <c r="E72" s="149"/>
      <c r="F72" s="149"/>
      <c r="G72" s="151"/>
      <c r="H72" s="149"/>
      <c r="I72" s="149"/>
      <c r="J72" s="149"/>
      <c r="K72" s="149"/>
      <c r="L72" s="151"/>
      <c r="M72" s="149"/>
      <c r="N72" s="149"/>
      <c r="O72" s="149"/>
      <c r="P72" s="149"/>
      <c r="Q72" s="151"/>
      <c r="R72" s="149"/>
      <c r="S72" s="149"/>
      <c r="T72" s="149"/>
      <c r="U72" s="149"/>
      <c r="V72" s="151"/>
      <c r="W72" s="149"/>
      <c r="X72" s="149"/>
      <c r="Y72" s="149"/>
      <c r="Z72" s="149"/>
      <c r="AA72" s="151"/>
    </row>
    <row r="73" spans="1:27" ht="12.75" customHeight="1" x14ac:dyDescent="0.2">
      <c r="A73" s="82"/>
      <c r="B73" s="82"/>
      <c r="C73" s="149"/>
      <c r="D73" s="149"/>
      <c r="E73" s="149"/>
      <c r="F73" s="149"/>
      <c r="G73" s="151"/>
      <c r="H73" s="149"/>
      <c r="I73" s="149"/>
      <c r="J73" s="149"/>
      <c r="K73" s="149"/>
      <c r="L73" s="151"/>
      <c r="M73" s="149"/>
      <c r="N73" s="149"/>
      <c r="O73" s="149"/>
      <c r="P73" s="149"/>
      <c r="Q73" s="151"/>
      <c r="R73" s="149"/>
      <c r="S73" s="149"/>
      <c r="T73" s="149"/>
      <c r="U73" s="149"/>
      <c r="V73" s="151"/>
      <c r="W73" s="149"/>
      <c r="X73" s="149"/>
      <c r="Y73" s="149"/>
      <c r="Z73" s="149"/>
      <c r="AA73" s="151"/>
    </row>
    <row r="74" spans="1:27" ht="12.75" customHeight="1" x14ac:dyDescent="0.2">
      <c r="A74" s="82"/>
      <c r="B74" s="82"/>
      <c r="C74" s="149"/>
      <c r="D74" s="149"/>
      <c r="E74" s="149"/>
      <c r="F74" s="149"/>
      <c r="G74" s="151"/>
      <c r="H74" s="149"/>
      <c r="I74" s="149"/>
      <c r="J74" s="149"/>
      <c r="K74" s="149"/>
      <c r="L74" s="151"/>
      <c r="M74" s="149"/>
      <c r="N74" s="149"/>
      <c r="O74" s="149"/>
      <c r="P74" s="149"/>
      <c r="Q74" s="151"/>
      <c r="R74" s="149"/>
      <c r="S74" s="149"/>
      <c r="T74" s="149"/>
      <c r="U74" s="149"/>
      <c r="V74" s="151"/>
      <c r="W74" s="149"/>
      <c r="X74" s="149"/>
      <c r="Y74" s="149"/>
      <c r="Z74" s="149"/>
      <c r="AA74" s="151"/>
    </row>
    <row r="75" spans="1:27" ht="12.75" customHeight="1" x14ac:dyDescent="0.2">
      <c r="A75" s="82"/>
      <c r="B75" s="82"/>
      <c r="C75" s="149"/>
      <c r="D75" s="149"/>
      <c r="E75" s="149"/>
      <c r="F75" s="149"/>
      <c r="G75" s="151"/>
      <c r="H75" s="149"/>
      <c r="I75" s="149"/>
      <c r="J75" s="149"/>
      <c r="K75" s="149"/>
      <c r="L75" s="151"/>
      <c r="M75" s="149"/>
      <c r="N75" s="149"/>
      <c r="O75" s="149"/>
      <c r="P75" s="149"/>
      <c r="Q75" s="151"/>
      <c r="R75" s="149"/>
      <c r="S75" s="149"/>
      <c r="T75" s="149"/>
      <c r="U75" s="149"/>
      <c r="V75" s="151"/>
      <c r="W75" s="149"/>
      <c r="X75" s="149"/>
      <c r="Y75" s="149"/>
      <c r="Z75" s="149"/>
      <c r="AA75" s="151"/>
    </row>
    <row r="76" spans="1:27" ht="12.75" customHeight="1" x14ac:dyDescent="0.2">
      <c r="A76" s="82"/>
      <c r="B76" s="82"/>
      <c r="C76" s="149"/>
      <c r="D76" s="149"/>
      <c r="E76" s="149"/>
      <c r="F76" s="149"/>
      <c r="G76" s="151"/>
      <c r="H76" s="149"/>
      <c r="I76" s="149"/>
      <c r="J76" s="149"/>
      <c r="K76" s="149"/>
      <c r="L76" s="151"/>
      <c r="M76" s="149"/>
      <c r="N76" s="149"/>
      <c r="O76" s="149"/>
      <c r="P76" s="149"/>
      <c r="Q76" s="151"/>
      <c r="R76" s="149"/>
      <c r="S76" s="149"/>
      <c r="T76" s="149"/>
      <c r="U76" s="149"/>
      <c r="V76" s="151"/>
      <c r="W76" s="149"/>
      <c r="X76" s="149"/>
      <c r="Y76" s="149"/>
      <c r="Z76" s="149"/>
      <c r="AA76" s="151"/>
    </row>
    <row r="77" spans="1:27" ht="12.75" customHeight="1" x14ac:dyDescent="0.2">
      <c r="A77" s="82"/>
      <c r="B77" s="82"/>
      <c r="C77" s="149"/>
      <c r="D77" s="149"/>
      <c r="E77" s="149"/>
      <c r="F77" s="149"/>
      <c r="G77" s="151"/>
      <c r="H77" s="149"/>
      <c r="I77" s="149"/>
      <c r="J77" s="149"/>
      <c r="K77" s="149"/>
      <c r="L77" s="151"/>
      <c r="M77" s="149"/>
      <c r="N77" s="149"/>
      <c r="O77" s="149"/>
      <c r="P77" s="149"/>
      <c r="Q77" s="151"/>
      <c r="R77" s="149"/>
      <c r="S77" s="149"/>
      <c r="T77" s="149"/>
      <c r="U77" s="149"/>
      <c r="V77" s="151"/>
      <c r="W77" s="149"/>
      <c r="X77" s="149"/>
      <c r="Y77" s="149"/>
      <c r="Z77" s="149"/>
      <c r="AA77" s="151"/>
    </row>
    <row r="78" spans="1:27" ht="12.75" customHeight="1" x14ac:dyDescent="0.2">
      <c r="A78" s="82"/>
      <c r="B78" s="82"/>
      <c r="C78" s="149"/>
      <c r="D78" s="149"/>
      <c r="E78" s="149"/>
      <c r="F78" s="149"/>
      <c r="G78" s="151"/>
      <c r="H78" s="149"/>
      <c r="I78" s="149"/>
      <c r="J78" s="149"/>
      <c r="K78" s="149"/>
      <c r="L78" s="151"/>
      <c r="M78" s="149"/>
      <c r="N78" s="149"/>
      <c r="O78" s="149"/>
      <c r="P78" s="149"/>
      <c r="Q78" s="151"/>
      <c r="R78" s="149"/>
      <c r="S78" s="149"/>
      <c r="T78" s="149"/>
      <c r="U78" s="149"/>
      <c r="V78" s="151"/>
      <c r="W78" s="149"/>
      <c r="X78" s="149"/>
      <c r="Y78" s="149"/>
      <c r="Z78" s="149"/>
      <c r="AA78" s="151"/>
    </row>
    <row r="79" spans="1:27" ht="12.75" customHeight="1" x14ac:dyDescent="0.2">
      <c r="A79" s="82"/>
      <c r="B79" s="82"/>
      <c r="C79" s="149"/>
      <c r="D79" s="149"/>
      <c r="E79" s="149"/>
      <c r="F79" s="149"/>
      <c r="G79" s="151"/>
      <c r="H79" s="149"/>
      <c r="I79" s="149"/>
      <c r="J79" s="149"/>
      <c r="K79" s="149"/>
      <c r="L79" s="151"/>
      <c r="M79" s="149"/>
      <c r="N79" s="149"/>
      <c r="O79" s="149"/>
      <c r="P79" s="149"/>
      <c r="Q79" s="151"/>
      <c r="R79" s="149"/>
      <c r="S79" s="149"/>
      <c r="T79" s="149"/>
      <c r="U79" s="149"/>
      <c r="V79" s="151"/>
      <c r="W79" s="149"/>
      <c r="X79" s="149"/>
      <c r="Y79" s="149"/>
      <c r="Z79" s="149"/>
      <c r="AA79" s="151"/>
    </row>
    <row r="80" spans="1:27" ht="12.75" customHeight="1" x14ac:dyDescent="0.2">
      <c r="A80" s="82"/>
      <c r="B80" s="82"/>
      <c r="C80" s="149"/>
      <c r="D80" s="149"/>
      <c r="E80" s="149"/>
      <c r="F80" s="149"/>
      <c r="G80" s="151"/>
      <c r="H80" s="149"/>
      <c r="I80" s="149"/>
      <c r="J80" s="149"/>
      <c r="K80" s="149"/>
      <c r="L80" s="151"/>
      <c r="M80" s="149"/>
      <c r="N80" s="149"/>
      <c r="O80" s="149"/>
      <c r="P80" s="149"/>
      <c r="Q80" s="151"/>
      <c r="R80" s="149"/>
      <c r="S80" s="149"/>
      <c r="T80" s="149"/>
      <c r="U80" s="149"/>
      <c r="V80" s="151"/>
      <c r="W80" s="149"/>
      <c r="X80" s="149"/>
      <c r="Y80" s="149"/>
      <c r="Z80" s="149"/>
      <c r="AA80" s="151"/>
    </row>
    <row r="81" spans="1:27" ht="12.75" customHeight="1" x14ac:dyDescent="0.2">
      <c r="A81" s="82"/>
      <c r="B81" s="82"/>
      <c r="C81" s="149"/>
      <c r="D81" s="149"/>
      <c r="E81" s="149"/>
      <c r="F81" s="149"/>
      <c r="G81" s="151"/>
      <c r="H81" s="149"/>
      <c r="I81" s="149"/>
      <c r="J81" s="149"/>
      <c r="K81" s="149"/>
      <c r="L81" s="151"/>
      <c r="M81" s="149"/>
      <c r="N81" s="149"/>
      <c r="O81" s="149"/>
      <c r="P81" s="149"/>
      <c r="Q81" s="151"/>
      <c r="R81" s="149"/>
      <c r="S81" s="149"/>
      <c r="T81" s="149"/>
      <c r="U81" s="149"/>
      <c r="V81" s="151"/>
      <c r="W81" s="149"/>
      <c r="X81" s="149"/>
      <c r="Y81" s="149"/>
      <c r="Z81" s="149"/>
      <c r="AA81" s="151"/>
    </row>
    <row r="82" spans="1:27" ht="12.75" customHeight="1" x14ac:dyDescent="0.2">
      <c r="A82" s="82"/>
      <c r="B82" s="82"/>
      <c r="C82" s="149"/>
      <c r="D82" s="149"/>
      <c r="E82" s="149"/>
      <c r="F82" s="149"/>
      <c r="G82" s="151"/>
      <c r="H82" s="149"/>
      <c r="I82" s="149"/>
      <c r="J82" s="149"/>
      <c r="K82" s="149"/>
      <c r="L82" s="151"/>
      <c r="M82" s="149"/>
      <c r="N82" s="149"/>
      <c r="O82" s="149"/>
      <c r="P82" s="149"/>
      <c r="Q82" s="151"/>
      <c r="R82" s="149"/>
      <c r="S82" s="149"/>
      <c r="T82" s="149"/>
      <c r="U82" s="149"/>
      <c r="V82" s="151"/>
      <c r="W82" s="149"/>
      <c r="X82" s="149"/>
      <c r="Y82" s="149"/>
      <c r="Z82" s="149"/>
      <c r="AA82" s="151"/>
    </row>
    <row r="83" spans="1:27" ht="12.75" customHeight="1" x14ac:dyDescent="0.2">
      <c r="A83" s="82"/>
      <c r="B83" s="82"/>
      <c r="C83" s="149"/>
      <c r="D83" s="149"/>
      <c r="E83" s="149"/>
      <c r="F83" s="149"/>
      <c r="G83" s="151"/>
      <c r="H83" s="149"/>
      <c r="I83" s="149"/>
      <c r="J83" s="149"/>
      <c r="K83" s="149"/>
      <c r="L83" s="151"/>
      <c r="M83" s="149"/>
      <c r="N83" s="149"/>
      <c r="O83" s="149"/>
      <c r="P83" s="149"/>
      <c r="Q83" s="151"/>
      <c r="R83" s="149"/>
      <c r="S83" s="149"/>
      <c r="T83" s="149"/>
      <c r="U83" s="149"/>
      <c r="V83" s="151"/>
      <c r="W83" s="149"/>
      <c r="X83" s="149"/>
      <c r="Y83" s="149"/>
      <c r="Z83" s="149"/>
      <c r="AA83" s="151"/>
    </row>
    <row r="84" spans="1:27" ht="12.75" customHeight="1" x14ac:dyDescent="0.2">
      <c r="A84" s="82"/>
      <c r="B84" s="82"/>
      <c r="C84" s="149"/>
      <c r="D84" s="149"/>
      <c r="E84" s="149"/>
      <c r="F84" s="149"/>
      <c r="G84" s="151"/>
      <c r="H84" s="149"/>
      <c r="I84" s="149"/>
      <c r="J84" s="149"/>
      <c r="K84" s="149"/>
      <c r="L84" s="151"/>
      <c r="M84" s="149"/>
      <c r="N84" s="149"/>
      <c r="O84" s="149"/>
      <c r="P84" s="149"/>
      <c r="Q84" s="151"/>
      <c r="R84" s="149"/>
      <c r="S84" s="149"/>
      <c r="T84" s="149"/>
      <c r="U84" s="149"/>
      <c r="V84" s="151"/>
      <c r="W84" s="149"/>
      <c r="X84" s="149"/>
      <c r="Y84" s="149"/>
      <c r="Z84" s="149"/>
      <c r="AA84" s="151"/>
    </row>
    <row r="85" spans="1:27" ht="12.75" customHeight="1" x14ac:dyDescent="0.2">
      <c r="A85" s="82"/>
      <c r="B85" s="82"/>
      <c r="C85" s="149"/>
      <c r="D85" s="149"/>
      <c r="E85" s="149"/>
      <c r="F85" s="149"/>
      <c r="G85" s="151"/>
      <c r="H85" s="149"/>
      <c r="I85" s="149"/>
      <c r="J85" s="149"/>
      <c r="K85" s="149"/>
      <c r="L85" s="151"/>
      <c r="M85" s="149"/>
      <c r="N85" s="149"/>
      <c r="O85" s="149"/>
      <c r="P85" s="149"/>
      <c r="Q85" s="151"/>
      <c r="R85" s="149"/>
      <c r="S85" s="149"/>
      <c r="T85" s="149"/>
      <c r="U85" s="149"/>
      <c r="V85" s="151"/>
      <c r="W85" s="149"/>
      <c r="X85" s="149"/>
      <c r="Y85" s="149"/>
      <c r="Z85" s="149"/>
      <c r="AA85" s="151"/>
    </row>
    <row r="86" spans="1:27" ht="12.75" customHeight="1" x14ac:dyDescent="0.2">
      <c r="A86" s="82"/>
      <c r="B86" s="82"/>
      <c r="C86" s="149"/>
      <c r="D86" s="149"/>
      <c r="E86" s="149"/>
      <c r="F86" s="149"/>
      <c r="G86" s="151"/>
      <c r="H86" s="149"/>
      <c r="I86" s="149"/>
      <c r="J86" s="149"/>
      <c r="K86" s="149"/>
      <c r="L86" s="151"/>
      <c r="M86" s="149"/>
      <c r="N86" s="149"/>
      <c r="O86" s="149"/>
      <c r="P86" s="149"/>
      <c r="Q86" s="151"/>
      <c r="R86" s="149"/>
      <c r="S86" s="149"/>
      <c r="T86" s="149"/>
      <c r="U86" s="149"/>
      <c r="V86" s="151"/>
      <c r="W86" s="149"/>
      <c r="X86" s="149"/>
      <c r="Y86" s="149"/>
      <c r="Z86" s="149"/>
      <c r="AA86" s="151"/>
    </row>
    <row r="87" spans="1:27" ht="12.75" customHeight="1" x14ac:dyDescent="0.2">
      <c r="A87" s="82"/>
      <c r="B87" s="82"/>
      <c r="C87" s="149"/>
      <c r="D87" s="149"/>
      <c r="E87" s="149"/>
      <c r="F87" s="149"/>
      <c r="G87" s="151"/>
      <c r="H87" s="149"/>
      <c r="I87" s="149"/>
      <c r="J87" s="149"/>
      <c r="K87" s="149"/>
      <c r="L87" s="151"/>
      <c r="M87" s="149"/>
      <c r="N87" s="149"/>
      <c r="O87" s="149"/>
      <c r="P87" s="149"/>
      <c r="Q87" s="151"/>
      <c r="R87" s="149"/>
      <c r="S87" s="149"/>
      <c r="T87" s="149"/>
      <c r="U87" s="149"/>
      <c r="V87" s="151"/>
      <c r="W87" s="149"/>
      <c r="X87" s="149"/>
      <c r="Y87" s="149"/>
      <c r="Z87" s="149"/>
      <c r="AA87" s="151"/>
    </row>
    <row r="88" spans="1:27" ht="12.75" customHeight="1" x14ac:dyDescent="0.2">
      <c r="A88" s="82"/>
      <c r="B88" s="82"/>
      <c r="C88" s="149"/>
      <c r="D88" s="149"/>
      <c r="E88" s="149"/>
      <c r="F88" s="149"/>
      <c r="G88" s="151"/>
      <c r="H88" s="149"/>
      <c r="I88" s="149"/>
      <c r="J88" s="149"/>
      <c r="K88" s="149"/>
      <c r="L88" s="151"/>
      <c r="M88" s="149"/>
      <c r="N88" s="149"/>
      <c r="O88" s="149"/>
      <c r="P88" s="149"/>
      <c r="Q88" s="151"/>
      <c r="R88" s="149"/>
      <c r="S88" s="149"/>
      <c r="T88" s="149"/>
      <c r="U88" s="149"/>
      <c r="V88" s="151"/>
      <c r="W88" s="149"/>
      <c r="X88" s="149"/>
      <c r="Y88" s="149"/>
      <c r="Z88" s="149"/>
      <c r="AA88" s="151"/>
    </row>
    <row r="89" spans="1:27" ht="12.75" customHeight="1" x14ac:dyDescent="0.2">
      <c r="A89" s="82"/>
      <c r="B89" s="82"/>
      <c r="C89" s="149"/>
      <c r="D89" s="149"/>
      <c r="E89" s="149"/>
      <c r="F89" s="149"/>
      <c r="G89" s="151"/>
      <c r="H89" s="149"/>
      <c r="I89" s="149"/>
      <c r="J89" s="149"/>
      <c r="K89" s="149"/>
      <c r="L89" s="151"/>
      <c r="M89" s="149"/>
      <c r="N89" s="149"/>
      <c r="O89" s="149"/>
      <c r="P89" s="149"/>
      <c r="Q89" s="151"/>
      <c r="R89" s="149"/>
      <c r="S89" s="149"/>
      <c r="T89" s="149"/>
      <c r="U89" s="149"/>
      <c r="V89" s="151"/>
      <c r="W89" s="149"/>
      <c r="X89" s="149"/>
      <c r="Y89" s="149"/>
      <c r="Z89" s="149"/>
      <c r="AA89" s="151"/>
    </row>
    <row r="90" spans="1:27" ht="12.75" customHeight="1" x14ac:dyDescent="0.2">
      <c r="A90" s="82"/>
      <c r="B90" s="82"/>
      <c r="C90" s="149"/>
      <c r="D90" s="149"/>
      <c r="E90" s="149"/>
      <c r="F90" s="149"/>
      <c r="G90" s="151"/>
      <c r="H90" s="149"/>
      <c r="I90" s="149"/>
      <c r="J90" s="149"/>
      <c r="K90" s="149"/>
      <c r="L90" s="151"/>
      <c r="M90" s="149"/>
      <c r="N90" s="149"/>
      <c r="O90" s="149"/>
      <c r="P90" s="149"/>
      <c r="Q90" s="151"/>
      <c r="R90" s="149"/>
      <c r="S90" s="149"/>
      <c r="T90" s="149"/>
      <c r="U90" s="149"/>
      <c r="V90" s="151"/>
      <c r="W90" s="149"/>
      <c r="X90" s="149"/>
      <c r="Y90" s="149"/>
      <c r="Z90" s="149"/>
      <c r="AA90" s="151"/>
    </row>
    <row r="91" spans="1:27" ht="12.75" customHeight="1" x14ac:dyDescent="0.2">
      <c r="A91" s="82"/>
      <c r="B91" s="82"/>
      <c r="C91" s="149"/>
      <c r="D91" s="149"/>
      <c r="E91" s="149"/>
      <c r="F91" s="149"/>
      <c r="G91" s="151"/>
      <c r="H91" s="149"/>
      <c r="I91" s="149"/>
      <c r="J91" s="149"/>
      <c r="K91" s="149"/>
      <c r="L91" s="151"/>
      <c r="M91" s="149"/>
      <c r="N91" s="149"/>
      <c r="O91" s="149"/>
      <c r="P91" s="149"/>
      <c r="Q91" s="151"/>
      <c r="R91" s="149"/>
      <c r="S91" s="149"/>
      <c r="T91" s="149"/>
      <c r="U91" s="149"/>
      <c r="V91" s="151"/>
      <c r="W91" s="149"/>
      <c r="X91" s="149"/>
      <c r="Y91" s="149"/>
      <c r="Z91" s="149"/>
      <c r="AA91" s="151"/>
    </row>
    <row r="92" spans="1:27" ht="12.75" customHeight="1" x14ac:dyDescent="0.2">
      <c r="A92" s="82"/>
      <c r="B92" s="82"/>
      <c r="C92" s="149"/>
      <c r="D92" s="149"/>
      <c r="E92" s="149"/>
      <c r="F92" s="149"/>
      <c r="G92" s="151"/>
      <c r="H92" s="149"/>
      <c r="I92" s="149"/>
      <c r="J92" s="149"/>
      <c r="K92" s="149"/>
      <c r="L92" s="151"/>
      <c r="M92" s="149"/>
      <c r="N92" s="149"/>
      <c r="O92" s="149"/>
      <c r="P92" s="149"/>
      <c r="Q92" s="151"/>
      <c r="R92" s="149"/>
      <c r="S92" s="149"/>
      <c r="T92" s="149"/>
      <c r="U92" s="149"/>
      <c r="V92" s="151"/>
      <c r="W92" s="149"/>
      <c r="X92" s="149"/>
      <c r="Y92" s="149"/>
      <c r="Z92" s="149"/>
      <c r="AA92" s="151"/>
    </row>
    <row r="93" spans="1:27" ht="12.75" customHeight="1" x14ac:dyDescent="0.2">
      <c r="A93" s="82"/>
      <c r="B93" s="82"/>
      <c r="C93" s="149"/>
      <c r="D93" s="149"/>
      <c r="E93" s="149"/>
      <c r="F93" s="149"/>
      <c r="G93" s="151"/>
      <c r="H93" s="149"/>
      <c r="I93" s="149"/>
      <c r="J93" s="149"/>
      <c r="K93" s="149"/>
      <c r="L93" s="151"/>
      <c r="M93" s="149"/>
      <c r="N93" s="149"/>
      <c r="O93" s="149"/>
      <c r="P93" s="149"/>
      <c r="Q93" s="151"/>
      <c r="R93" s="149"/>
      <c r="S93" s="149"/>
      <c r="T93" s="149"/>
      <c r="U93" s="149"/>
      <c r="V93" s="151"/>
      <c r="W93" s="149"/>
      <c r="X93" s="149"/>
      <c r="Y93" s="149"/>
      <c r="Z93" s="149"/>
      <c r="AA93" s="151"/>
    </row>
    <row r="94" spans="1:27" ht="12.75" customHeight="1" x14ac:dyDescent="0.2">
      <c r="A94" s="82"/>
      <c r="B94" s="82"/>
      <c r="C94" s="149"/>
      <c r="D94" s="149"/>
      <c r="E94" s="149"/>
      <c r="F94" s="149"/>
      <c r="G94" s="151"/>
      <c r="H94" s="149"/>
      <c r="I94" s="149"/>
      <c r="J94" s="149"/>
      <c r="K94" s="149"/>
      <c r="L94" s="151"/>
      <c r="M94" s="149"/>
      <c r="N94" s="149"/>
      <c r="O94" s="149"/>
      <c r="P94" s="149"/>
      <c r="Q94" s="151"/>
      <c r="R94" s="149"/>
      <c r="S94" s="149"/>
      <c r="T94" s="149"/>
      <c r="U94" s="149"/>
      <c r="V94" s="151"/>
      <c r="W94" s="149"/>
      <c r="X94" s="149"/>
      <c r="Y94" s="149"/>
      <c r="Z94" s="149"/>
      <c r="AA94" s="151"/>
    </row>
    <row r="95" spans="1:27" ht="12.75" customHeight="1" x14ac:dyDescent="0.2">
      <c r="A95" s="82"/>
      <c r="B95" s="82"/>
      <c r="C95" s="149"/>
      <c r="D95" s="149"/>
      <c r="E95" s="149"/>
      <c r="F95" s="149"/>
      <c r="G95" s="151"/>
      <c r="H95" s="149"/>
      <c r="I95" s="149"/>
      <c r="J95" s="149"/>
      <c r="K95" s="149"/>
      <c r="L95" s="151"/>
      <c r="M95" s="149"/>
      <c r="N95" s="149"/>
      <c r="O95" s="149"/>
      <c r="P95" s="149"/>
      <c r="Q95" s="151"/>
      <c r="R95" s="149"/>
      <c r="S95" s="149"/>
      <c r="T95" s="149"/>
      <c r="U95" s="149"/>
      <c r="V95" s="151"/>
      <c r="W95" s="149"/>
      <c r="X95" s="149"/>
      <c r="Y95" s="149"/>
      <c r="Z95" s="149"/>
      <c r="AA95" s="151"/>
    </row>
    <row r="96" spans="1:27" ht="12.75" customHeight="1" x14ac:dyDescent="0.2">
      <c r="A96" s="82"/>
      <c r="B96" s="82"/>
      <c r="C96" s="149"/>
      <c r="D96" s="149"/>
      <c r="E96" s="149"/>
      <c r="F96" s="149"/>
      <c r="G96" s="151"/>
      <c r="H96" s="149"/>
      <c r="I96" s="149"/>
      <c r="J96" s="149"/>
      <c r="K96" s="149"/>
      <c r="L96" s="151"/>
      <c r="M96" s="149"/>
      <c r="N96" s="149"/>
      <c r="O96" s="149"/>
      <c r="P96" s="149"/>
      <c r="Q96" s="151"/>
      <c r="R96" s="149"/>
      <c r="S96" s="149"/>
      <c r="T96" s="149"/>
      <c r="U96" s="149"/>
      <c r="V96" s="151"/>
      <c r="W96" s="149"/>
      <c r="X96" s="149"/>
      <c r="Y96" s="149"/>
      <c r="Z96" s="149"/>
      <c r="AA96" s="151"/>
    </row>
    <row r="97" spans="1:27" ht="12.75" customHeight="1" x14ac:dyDescent="0.2">
      <c r="A97" s="82"/>
      <c r="B97" s="82"/>
      <c r="C97" s="149"/>
      <c r="D97" s="149"/>
      <c r="E97" s="149"/>
      <c r="F97" s="149"/>
      <c r="G97" s="151"/>
      <c r="H97" s="149"/>
      <c r="I97" s="149"/>
      <c r="J97" s="149"/>
      <c r="K97" s="149"/>
      <c r="L97" s="151"/>
      <c r="M97" s="149"/>
      <c r="N97" s="149"/>
      <c r="O97" s="149"/>
      <c r="P97" s="149"/>
      <c r="Q97" s="151"/>
      <c r="R97" s="149"/>
      <c r="S97" s="149"/>
      <c r="T97" s="149"/>
      <c r="U97" s="149"/>
      <c r="V97" s="151"/>
      <c r="W97" s="149"/>
      <c r="X97" s="149"/>
      <c r="Y97" s="149"/>
      <c r="Z97" s="149"/>
      <c r="AA97" s="151"/>
    </row>
    <row r="98" spans="1:27" ht="12.75" customHeight="1" x14ac:dyDescent="0.2">
      <c r="A98" s="82"/>
      <c r="B98" s="82"/>
      <c r="C98" s="149"/>
      <c r="D98" s="149"/>
      <c r="E98" s="149"/>
      <c r="F98" s="149"/>
      <c r="G98" s="151"/>
      <c r="H98" s="149"/>
      <c r="I98" s="149"/>
      <c r="J98" s="149"/>
      <c r="K98" s="149"/>
      <c r="L98" s="151"/>
      <c r="M98" s="149"/>
      <c r="N98" s="149"/>
      <c r="O98" s="149"/>
      <c r="P98" s="149"/>
      <c r="Q98" s="151"/>
      <c r="R98" s="149"/>
      <c r="S98" s="149"/>
      <c r="T98" s="149"/>
      <c r="U98" s="149"/>
      <c r="V98" s="151"/>
      <c r="W98" s="149"/>
      <c r="X98" s="149"/>
      <c r="Y98" s="149"/>
      <c r="Z98" s="149"/>
      <c r="AA98" s="151"/>
    </row>
  </sheetData>
  <mergeCells count="37">
    <mergeCell ref="W4:X4"/>
    <mergeCell ref="N56:O56"/>
    <mergeCell ref="Q4:Q5"/>
    <mergeCell ref="A1:AA1"/>
    <mergeCell ref="A2:AA2"/>
    <mergeCell ref="W3:AA3"/>
    <mergeCell ref="C3:G3"/>
    <mergeCell ref="E4:F4"/>
    <mergeCell ref="G4:G5"/>
    <mergeCell ref="O4:P4"/>
    <mergeCell ref="R4:S4"/>
    <mergeCell ref="Y4:Z4"/>
    <mergeCell ref="AA4:AA5"/>
    <mergeCell ref="M4:N4"/>
    <mergeCell ref="H3:L3"/>
    <mergeCell ref="A4:A5"/>
    <mergeCell ref="V4:V5"/>
    <mergeCell ref="L4:L5"/>
    <mergeCell ref="M3:Q3"/>
    <mergeCell ref="B4:B5"/>
    <mergeCell ref="C4:D4"/>
    <mergeCell ref="R3:V3"/>
    <mergeCell ref="H4:I4"/>
    <mergeCell ref="J4:K4"/>
    <mergeCell ref="T4:U4"/>
    <mergeCell ref="AL3:AP3"/>
    <mergeCell ref="AL4:AM4"/>
    <mergeCell ref="AN4:AO4"/>
    <mergeCell ref="AP4:AP5"/>
    <mergeCell ref="AB3:AF3"/>
    <mergeCell ref="AB4:AC4"/>
    <mergeCell ref="AD4:AE4"/>
    <mergeCell ref="AF4:AF5"/>
    <mergeCell ref="AG3:AK3"/>
    <mergeCell ref="AG4:AH4"/>
    <mergeCell ref="AI4:AJ4"/>
    <mergeCell ref="AK4:AK5"/>
  </mergeCells>
  <pageMargins left="1.25" right="0.25" top="0.25" bottom="0.25" header="0" footer="0"/>
  <pageSetup scale="6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7030A0"/>
  </sheetPr>
  <dimension ref="A1:F98"/>
  <sheetViews>
    <sheetView zoomScaleNormal="100" workbookViewId="0">
      <pane xSplit="1" ySplit="5" topLeftCell="B42" activePane="bottomRight" state="frozen"/>
      <selection pane="topRight" activeCell="B1" sqref="B1"/>
      <selection pane="bottomLeft" activeCell="A6" sqref="A6"/>
      <selection pane="bottomRight" activeCell="D56" sqref="D56"/>
    </sheetView>
  </sheetViews>
  <sheetFormatPr defaultColWidth="14.28515625" defaultRowHeight="15" customHeight="1" x14ac:dyDescent="0.2"/>
  <cols>
    <col min="1" max="1" width="5.85546875" style="83" customWidth="1"/>
    <col min="2" max="2" width="40.140625" style="83" bestFit="1" customWidth="1"/>
    <col min="3" max="3" width="15.140625" style="83" customWidth="1"/>
    <col min="4" max="4" width="10.85546875" style="83" customWidth="1"/>
    <col min="5" max="5" width="13.85546875" style="83" customWidth="1"/>
    <col min="6" max="6" width="15.140625" style="83" customWidth="1"/>
    <col min="7" max="16384" width="14.28515625" style="83"/>
  </cols>
  <sheetData>
    <row r="1" spans="1:6" ht="12.75" x14ac:dyDescent="0.2">
      <c r="A1" s="576" t="s">
        <v>1074</v>
      </c>
      <c r="B1" s="478"/>
      <c r="C1" s="478"/>
      <c r="D1" s="478"/>
      <c r="E1" s="478"/>
      <c r="F1" s="478"/>
    </row>
    <row r="2" spans="1:6" s="186" customFormat="1" x14ac:dyDescent="0.2">
      <c r="A2" s="183"/>
      <c r="B2" s="184" t="s">
        <v>60</v>
      </c>
      <c r="C2" s="185"/>
      <c r="D2" s="185"/>
      <c r="E2" s="185"/>
      <c r="F2" s="185" t="s">
        <v>168</v>
      </c>
    </row>
    <row r="3" spans="1:6" ht="45" customHeight="1" x14ac:dyDescent="0.2">
      <c r="A3" s="582" t="s">
        <v>67</v>
      </c>
      <c r="B3" s="582" t="s">
        <v>1</v>
      </c>
      <c r="C3" s="580" t="s">
        <v>1070</v>
      </c>
      <c r="D3" s="581"/>
      <c r="E3" s="580" t="s">
        <v>1071</v>
      </c>
      <c r="F3" s="581"/>
    </row>
    <row r="4" spans="1:6" ht="9.9499999999999993" customHeight="1" x14ac:dyDescent="0.2">
      <c r="A4" s="583"/>
      <c r="B4" s="583"/>
      <c r="C4" s="577" t="s">
        <v>82</v>
      </c>
      <c r="D4" s="579" t="s">
        <v>83</v>
      </c>
      <c r="E4" s="577" t="s">
        <v>82</v>
      </c>
      <c r="F4" s="579" t="s">
        <v>83</v>
      </c>
    </row>
    <row r="5" spans="1:6" ht="9.9499999999999993" customHeight="1" x14ac:dyDescent="0.2">
      <c r="A5" s="584"/>
      <c r="B5" s="584"/>
      <c r="C5" s="578"/>
      <c r="D5" s="578"/>
      <c r="E5" s="578"/>
      <c r="F5" s="578"/>
    </row>
    <row r="6" spans="1:6" ht="13.5" customHeight="1" x14ac:dyDescent="0.2">
      <c r="A6" s="179">
        <v>1</v>
      </c>
      <c r="B6" s="180" t="s">
        <v>6</v>
      </c>
      <c r="C6" s="180">
        <f>'ACP_Agri_9(i)'!J6</f>
        <v>25615</v>
      </c>
      <c r="D6" s="180">
        <f>'ACP_Agri_9(i)'!K6</f>
        <v>73485.959999999963</v>
      </c>
      <c r="E6" s="181">
        <f>OutstandingAgri_4!E6</f>
        <v>86892</v>
      </c>
      <c r="F6" s="181">
        <f>OutstandingAgri_4!F6</f>
        <v>239969.14999999997</v>
      </c>
    </row>
    <row r="7" spans="1:6" ht="13.5" customHeight="1" x14ac:dyDescent="0.2">
      <c r="A7" s="179">
        <v>2</v>
      </c>
      <c r="B7" s="180" t="s">
        <v>7</v>
      </c>
      <c r="C7" s="180">
        <f>'ACP_Agri_9(i)'!J7</f>
        <v>153897</v>
      </c>
      <c r="D7" s="180">
        <f>'ACP_Agri_9(i)'!K7</f>
        <v>405478.5399999998</v>
      </c>
      <c r="E7" s="181">
        <f>OutstandingAgri_4!E7</f>
        <v>374987</v>
      </c>
      <c r="F7" s="181">
        <f>OutstandingAgri_4!F7</f>
        <v>988506.01</v>
      </c>
    </row>
    <row r="8" spans="1:6" ht="13.5" customHeight="1" x14ac:dyDescent="0.2">
      <c r="A8" s="179">
        <v>3</v>
      </c>
      <c r="B8" s="180" t="s">
        <v>8</v>
      </c>
      <c r="C8" s="180">
        <f>'ACP_Agri_9(i)'!J8</f>
        <v>12598</v>
      </c>
      <c r="D8" s="180">
        <f>'ACP_Agri_9(i)'!K8</f>
        <v>30818.12000000001</v>
      </c>
      <c r="E8" s="181">
        <f>OutstandingAgri_4!E8</f>
        <v>30896</v>
      </c>
      <c r="F8" s="181">
        <f>OutstandingAgri_4!F8</f>
        <v>73805.660000000033</v>
      </c>
    </row>
    <row r="9" spans="1:6" ht="13.5" customHeight="1" x14ac:dyDescent="0.2">
      <c r="A9" s="179">
        <v>4</v>
      </c>
      <c r="B9" s="180" t="s">
        <v>9</v>
      </c>
      <c r="C9" s="180">
        <f>'ACP_Agri_9(i)'!J9</f>
        <v>31138</v>
      </c>
      <c r="D9" s="180">
        <f>'ACP_Agri_9(i)'!K9</f>
        <v>88432.180000000008</v>
      </c>
      <c r="E9" s="181">
        <f>OutstandingAgri_4!E9</f>
        <v>118042</v>
      </c>
      <c r="F9" s="181">
        <f>OutstandingAgri_4!F9</f>
        <v>319857.06999999995</v>
      </c>
    </row>
    <row r="10" spans="1:6" ht="13.5" customHeight="1" x14ac:dyDescent="0.2">
      <c r="A10" s="179">
        <v>5</v>
      </c>
      <c r="B10" s="180" t="s">
        <v>10</v>
      </c>
      <c r="C10" s="180">
        <f>'ACP_Agri_9(i)'!J10</f>
        <v>74697</v>
      </c>
      <c r="D10" s="180">
        <f>'ACP_Agri_9(i)'!K10</f>
        <v>141458.23999999999</v>
      </c>
      <c r="E10" s="181">
        <f>OutstandingAgri_4!E10</f>
        <v>275406</v>
      </c>
      <c r="F10" s="181">
        <f>OutstandingAgri_4!F10</f>
        <v>635557.9600000002</v>
      </c>
    </row>
    <row r="11" spans="1:6" ht="13.5" customHeight="1" x14ac:dyDescent="0.2">
      <c r="A11" s="179">
        <v>6</v>
      </c>
      <c r="B11" s="178" t="s">
        <v>11</v>
      </c>
      <c r="C11" s="180">
        <f>'ACP_Agri_9(i)'!J11</f>
        <v>13399</v>
      </c>
      <c r="D11" s="180">
        <f>'ACP_Agri_9(i)'!K11</f>
        <v>26223.429999999993</v>
      </c>
      <c r="E11" s="181">
        <f>OutstandingAgri_4!E11</f>
        <v>72310</v>
      </c>
      <c r="F11" s="181">
        <f>OutstandingAgri_4!F11</f>
        <v>152835.57999999993</v>
      </c>
    </row>
    <row r="12" spans="1:6" ht="13.5" customHeight="1" x14ac:dyDescent="0.2">
      <c r="A12" s="179">
        <v>7</v>
      </c>
      <c r="B12" s="106" t="s">
        <v>12</v>
      </c>
      <c r="C12" s="180">
        <f>'ACP_Agri_9(i)'!J12</f>
        <v>1860</v>
      </c>
      <c r="D12" s="180">
        <f>'ACP_Agri_9(i)'!K12</f>
        <v>8790.26</v>
      </c>
      <c r="E12" s="181">
        <f>OutstandingAgri_4!E12</f>
        <v>5103</v>
      </c>
      <c r="F12" s="181">
        <f>OutstandingAgri_4!F12</f>
        <v>15232.980000000003</v>
      </c>
    </row>
    <row r="13" spans="1:6" ht="13.5" customHeight="1" x14ac:dyDescent="0.2">
      <c r="A13" s="179">
        <v>8</v>
      </c>
      <c r="B13" s="106" t="s">
        <v>967</v>
      </c>
      <c r="C13" s="180">
        <f>'ACP_Agri_9(i)'!J13</f>
        <v>554</v>
      </c>
      <c r="D13" s="180">
        <f>'ACP_Agri_9(i)'!K13</f>
        <v>1112.3200000000002</v>
      </c>
      <c r="E13" s="181">
        <f>OutstandingAgri_4!E13</f>
        <v>5110</v>
      </c>
      <c r="F13" s="181">
        <f>OutstandingAgri_4!F13</f>
        <v>9931.35</v>
      </c>
    </row>
    <row r="14" spans="1:6" ht="13.5" customHeight="1" x14ac:dyDescent="0.2">
      <c r="A14" s="179">
        <v>9</v>
      </c>
      <c r="B14" s="106" t="s">
        <v>13</v>
      </c>
      <c r="C14" s="180">
        <f>'ACP_Agri_9(i)'!J14</f>
        <v>41349</v>
      </c>
      <c r="D14" s="180">
        <f>'ACP_Agri_9(i)'!K14</f>
        <v>125162.00000000006</v>
      </c>
      <c r="E14" s="181">
        <f>OutstandingAgri_4!E14</f>
        <v>207226</v>
      </c>
      <c r="F14" s="181">
        <f>OutstandingAgri_4!F14</f>
        <v>469041.36999999988</v>
      </c>
    </row>
    <row r="15" spans="1:6" ht="13.5" customHeight="1" x14ac:dyDescent="0.2">
      <c r="A15" s="179">
        <v>10</v>
      </c>
      <c r="B15" s="106" t="s">
        <v>14</v>
      </c>
      <c r="C15" s="180">
        <f>'ACP_Agri_9(i)'!J15</f>
        <v>150919</v>
      </c>
      <c r="D15" s="180">
        <f>'ACP_Agri_9(i)'!K15</f>
        <v>360003.42999999993</v>
      </c>
      <c r="E15" s="181">
        <f>OutstandingAgri_4!E15</f>
        <v>508065</v>
      </c>
      <c r="F15" s="181">
        <f>OutstandingAgri_4!F15</f>
        <v>1295252.5599999994</v>
      </c>
    </row>
    <row r="16" spans="1:6" ht="13.5" customHeight="1" x14ac:dyDescent="0.2">
      <c r="A16" s="179">
        <v>11</v>
      </c>
      <c r="B16" s="106" t="s">
        <v>15</v>
      </c>
      <c r="C16" s="180">
        <f>'ACP_Agri_9(i)'!J16</f>
        <v>25744</v>
      </c>
      <c r="D16" s="180">
        <f>'ACP_Agri_9(i)'!K16</f>
        <v>37821.220000000023</v>
      </c>
      <c r="E16" s="181">
        <f>OutstandingAgri_4!E16</f>
        <v>12088</v>
      </c>
      <c r="F16" s="181">
        <f>OutstandingAgri_4!F16</f>
        <v>57356.600000000006</v>
      </c>
    </row>
    <row r="17" spans="1:6" ht="13.5" customHeight="1" x14ac:dyDescent="0.2">
      <c r="A17" s="179">
        <v>12</v>
      </c>
      <c r="B17" s="106" t="s">
        <v>16</v>
      </c>
      <c r="C17" s="180">
        <f>'ACP_Agri_9(i)'!J17</f>
        <v>48961</v>
      </c>
      <c r="D17" s="180">
        <f>'ACP_Agri_9(i)'!K17</f>
        <v>131560.68000000002</v>
      </c>
      <c r="E17" s="181">
        <f>OutstandingAgri_4!E17</f>
        <v>185886</v>
      </c>
      <c r="F17" s="181">
        <f>OutstandingAgri_4!F17</f>
        <v>548338.36000000034</v>
      </c>
    </row>
    <row r="18" spans="1:6" s="128" customFormat="1" ht="13.5" customHeight="1" x14ac:dyDescent="0.2">
      <c r="A18" s="129"/>
      <c r="B18" s="108" t="s">
        <v>17</v>
      </c>
      <c r="C18" s="265">
        <f>'ACP_Agri_9(i)'!J18</f>
        <v>580731</v>
      </c>
      <c r="D18" s="265">
        <f>'ACP_Agri_9(i)'!K18</f>
        <v>1430346.3799999997</v>
      </c>
      <c r="E18" s="264">
        <f>OutstandingAgri_4!E18</f>
        <v>1882011</v>
      </c>
      <c r="F18" s="264">
        <f>OutstandingAgri_4!F18</f>
        <v>4805684.6499999994</v>
      </c>
    </row>
    <row r="19" spans="1:6" ht="13.5" customHeight="1" x14ac:dyDescent="0.2">
      <c r="A19" s="130">
        <v>13</v>
      </c>
      <c r="B19" s="106" t="s">
        <v>18</v>
      </c>
      <c r="C19" s="180">
        <f>'ACP_Agri_9(i)'!J19</f>
        <v>21748</v>
      </c>
      <c r="D19" s="180">
        <f>'ACP_Agri_9(i)'!K19</f>
        <v>21899.43</v>
      </c>
      <c r="E19" s="181">
        <f>OutstandingAgri_4!E19</f>
        <v>32476</v>
      </c>
      <c r="F19" s="181">
        <f>OutstandingAgri_4!F19</f>
        <v>174612.07</v>
      </c>
    </row>
    <row r="20" spans="1:6" ht="13.5" customHeight="1" x14ac:dyDescent="0.2">
      <c r="A20" s="130">
        <v>14</v>
      </c>
      <c r="B20" s="106" t="s">
        <v>19</v>
      </c>
      <c r="C20" s="180">
        <f>'ACP_Agri_9(i)'!J20</f>
        <v>119</v>
      </c>
      <c r="D20" s="180">
        <f>'ACP_Agri_9(i)'!K20</f>
        <v>1633.24</v>
      </c>
      <c r="E20" s="181">
        <f>OutstandingAgri_4!E20</f>
        <v>2212</v>
      </c>
      <c r="F20" s="181">
        <f>OutstandingAgri_4!F20</f>
        <v>25988.89</v>
      </c>
    </row>
    <row r="21" spans="1:6" ht="13.5" customHeight="1" x14ac:dyDescent="0.2">
      <c r="A21" s="130">
        <v>15</v>
      </c>
      <c r="B21" s="106" t="s">
        <v>20</v>
      </c>
      <c r="C21" s="180">
        <f>'ACP_Agri_9(i)'!J21</f>
        <v>0</v>
      </c>
      <c r="D21" s="180">
        <f>'ACP_Agri_9(i)'!K21</f>
        <v>0</v>
      </c>
      <c r="E21" s="181">
        <f>OutstandingAgri_4!E21</f>
        <v>0</v>
      </c>
      <c r="F21" s="181">
        <f>OutstandingAgri_4!F21</f>
        <v>0</v>
      </c>
    </row>
    <row r="22" spans="1:6" ht="13.5" customHeight="1" x14ac:dyDescent="0.2">
      <c r="A22" s="130">
        <v>16</v>
      </c>
      <c r="B22" s="172" t="s">
        <v>21</v>
      </c>
      <c r="C22" s="180">
        <f>'ACP_Agri_9(i)'!J22</f>
        <v>84</v>
      </c>
      <c r="D22" s="180">
        <f>'ACP_Agri_9(i)'!K22</f>
        <v>68.14</v>
      </c>
      <c r="E22" s="181">
        <f>OutstandingAgri_4!E22</f>
        <v>0</v>
      </c>
      <c r="F22" s="181">
        <f>OutstandingAgri_4!F22</f>
        <v>0</v>
      </c>
    </row>
    <row r="23" spans="1:6" ht="13.5" customHeight="1" x14ac:dyDescent="0.2">
      <c r="A23" s="130">
        <v>17</v>
      </c>
      <c r="B23" s="106" t="s">
        <v>22</v>
      </c>
      <c r="C23" s="180">
        <f>'ACP_Agri_9(i)'!J23</f>
        <v>13365</v>
      </c>
      <c r="D23" s="180">
        <f>'ACP_Agri_9(i)'!K23</f>
        <v>27083.420000000002</v>
      </c>
      <c r="E23" s="181">
        <f>OutstandingAgri_4!E23</f>
        <v>19264</v>
      </c>
      <c r="F23" s="181">
        <f>OutstandingAgri_4!F23</f>
        <v>43960.74</v>
      </c>
    </row>
    <row r="24" spans="1:6" ht="13.5" customHeight="1" x14ac:dyDescent="0.2">
      <c r="A24" s="130">
        <v>18</v>
      </c>
      <c r="B24" s="106" t="s">
        <v>850</v>
      </c>
      <c r="C24" s="180">
        <f>'ACP_Agri_9(i)'!J24</f>
        <v>0</v>
      </c>
      <c r="D24" s="180">
        <f>'ACP_Agri_9(i)'!K24</f>
        <v>0</v>
      </c>
      <c r="E24" s="181">
        <f>OutstandingAgri_4!E24</f>
        <v>0</v>
      </c>
      <c r="F24" s="181">
        <f>OutstandingAgri_4!F24</f>
        <v>0</v>
      </c>
    </row>
    <row r="25" spans="1:6" ht="13.5" customHeight="1" x14ac:dyDescent="0.2">
      <c r="A25" s="130">
        <v>19</v>
      </c>
      <c r="B25" s="106" t="s">
        <v>24</v>
      </c>
      <c r="C25" s="180">
        <f>'ACP_Agri_9(i)'!J25</f>
        <v>2734</v>
      </c>
      <c r="D25" s="180">
        <f>'ACP_Agri_9(i)'!K25</f>
        <v>10873.679999999998</v>
      </c>
      <c r="E25" s="181">
        <f>OutstandingAgri_4!E25</f>
        <v>422</v>
      </c>
      <c r="F25" s="181">
        <f>OutstandingAgri_4!F25</f>
        <v>2039.33</v>
      </c>
    </row>
    <row r="26" spans="1:6" ht="13.5" customHeight="1" x14ac:dyDescent="0.2">
      <c r="A26" s="130">
        <v>20</v>
      </c>
      <c r="B26" s="106" t="s">
        <v>25</v>
      </c>
      <c r="C26" s="180">
        <f>'ACP_Agri_9(i)'!J26</f>
        <v>21809</v>
      </c>
      <c r="D26" s="180">
        <f>'ACP_Agri_9(i)'!K26</f>
        <v>60036.729999999996</v>
      </c>
      <c r="E26" s="181">
        <f>OutstandingAgri_4!E26</f>
        <v>76593</v>
      </c>
      <c r="F26" s="181">
        <f>OutstandingAgri_4!F26</f>
        <v>438513.30000000022</v>
      </c>
    </row>
    <row r="27" spans="1:6" ht="13.5" customHeight="1" x14ac:dyDescent="0.2">
      <c r="A27" s="130">
        <v>21</v>
      </c>
      <c r="B27" s="106" t="s">
        <v>26</v>
      </c>
      <c r="C27" s="180">
        <f>'ACP_Agri_9(i)'!J27</f>
        <v>14734</v>
      </c>
      <c r="D27" s="180">
        <f>'ACP_Agri_9(i)'!K27</f>
        <v>70498.89</v>
      </c>
      <c r="E27" s="181">
        <f>OutstandingAgri_4!E27</f>
        <v>65990</v>
      </c>
      <c r="F27" s="181">
        <f>OutstandingAgri_4!F27</f>
        <v>382090.02000000025</v>
      </c>
    </row>
    <row r="28" spans="1:6" ht="13.5" customHeight="1" x14ac:dyDescent="0.2">
      <c r="A28" s="130">
        <v>22</v>
      </c>
      <c r="B28" s="106" t="s">
        <v>27</v>
      </c>
      <c r="C28" s="180">
        <f>'ACP_Agri_9(i)'!J28</f>
        <v>6738</v>
      </c>
      <c r="D28" s="180">
        <f>'ACP_Agri_9(i)'!K28</f>
        <v>20109.95</v>
      </c>
      <c r="E28" s="181">
        <f>OutstandingAgri_4!E28</f>
        <v>11157</v>
      </c>
      <c r="F28" s="181">
        <f>OutstandingAgri_4!F28</f>
        <v>10986.96</v>
      </c>
    </row>
    <row r="29" spans="1:6" ht="13.5" customHeight="1" x14ac:dyDescent="0.2">
      <c r="A29" s="130">
        <v>23</v>
      </c>
      <c r="B29" s="106" t="s">
        <v>999</v>
      </c>
      <c r="C29" s="180">
        <f>'ACP_Agri_9(i)'!J29</f>
        <v>4094</v>
      </c>
      <c r="D29" s="180">
        <f>'ACP_Agri_9(i)'!K29</f>
        <v>26108.670000000002</v>
      </c>
      <c r="E29" s="181">
        <f>OutstandingAgri_4!E29</f>
        <v>8293</v>
      </c>
      <c r="F29" s="181">
        <f>OutstandingAgri_4!F29</f>
        <v>132493.20999999996</v>
      </c>
    </row>
    <row r="30" spans="1:6" ht="13.5" customHeight="1" x14ac:dyDescent="0.2">
      <c r="A30" s="130">
        <v>24</v>
      </c>
      <c r="B30" s="106" t="s">
        <v>29</v>
      </c>
      <c r="C30" s="180">
        <f>'ACP_Agri_9(i)'!J30</f>
        <v>16802</v>
      </c>
      <c r="D30" s="180">
        <f>'ACP_Agri_9(i)'!K30</f>
        <v>28145.25</v>
      </c>
      <c r="E30" s="181">
        <f>OutstandingAgri_4!E30</f>
        <v>26807</v>
      </c>
      <c r="F30" s="181">
        <f>OutstandingAgri_4!F30</f>
        <v>219501.01999999996</v>
      </c>
    </row>
    <row r="31" spans="1:6" ht="13.5" customHeight="1" x14ac:dyDescent="0.2">
      <c r="A31" s="130">
        <v>25</v>
      </c>
      <c r="B31" s="106" t="s">
        <v>30</v>
      </c>
      <c r="C31" s="180">
        <f>'ACP_Agri_9(i)'!J31</f>
        <v>0</v>
      </c>
      <c r="D31" s="180">
        <f>'ACP_Agri_9(i)'!K31</f>
        <v>0</v>
      </c>
      <c r="E31" s="181">
        <f>OutstandingAgri_4!E31</f>
        <v>0</v>
      </c>
      <c r="F31" s="181">
        <f>OutstandingAgri_4!F31</f>
        <v>0</v>
      </c>
    </row>
    <row r="32" spans="1:6" ht="13.5" customHeight="1" x14ac:dyDescent="0.2">
      <c r="A32" s="130">
        <v>26</v>
      </c>
      <c r="B32" s="106" t="s">
        <v>31</v>
      </c>
      <c r="C32" s="180">
        <f>'ACP_Agri_9(i)'!J32</f>
        <v>108</v>
      </c>
      <c r="D32" s="180">
        <f>'ACP_Agri_9(i)'!K32</f>
        <v>249.07</v>
      </c>
      <c r="E32" s="181">
        <f>OutstandingAgri_4!E32</f>
        <v>6</v>
      </c>
      <c r="F32" s="181">
        <f>OutstandingAgri_4!F32</f>
        <v>38.200000000000003</v>
      </c>
    </row>
    <row r="33" spans="1:6" ht="13.5" customHeight="1" x14ac:dyDescent="0.2">
      <c r="A33" s="130">
        <v>27</v>
      </c>
      <c r="B33" s="106" t="s">
        <v>32</v>
      </c>
      <c r="C33" s="180">
        <f>'ACP_Agri_9(i)'!J33</f>
        <v>0</v>
      </c>
      <c r="D33" s="180">
        <f>'ACP_Agri_9(i)'!K33</f>
        <v>0</v>
      </c>
      <c r="E33" s="181">
        <f>OutstandingAgri_4!E33</f>
        <v>1</v>
      </c>
      <c r="F33" s="181">
        <f>OutstandingAgri_4!F33</f>
        <v>24.97</v>
      </c>
    </row>
    <row r="34" spans="1:6" ht="13.5" customHeight="1" x14ac:dyDescent="0.2">
      <c r="A34" s="130">
        <v>28</v>
      </c>
      <c r="B34" s="106" t="s">
        <v>33</v>
      </c>
      <c r="C34" s="180">
        <f>'ACP_Agri_9(i)'!J34</f>
        <v>197</v>
      </c>
      <c r="D34" s="180">
        <f>'ACP_Agri_9(i)'!K34</f>
        <v>2372.4899999999998</v>
      </c>
      <c r="E34" s="181">
        <f>OutstandingAgri_4!E34</f>
        <v>1350</v>
      </c>
      <c r="F34" s="181">
        <f>OutstandingAgri_4!F34</f>
        <v>3611.3899999999994</v>
      </c>
    </row>
    <row r="35" spans="1:6" ht="13.5" customHeight="1" x14ac:dyDescent="0.2">
      <c r="A35" s="130">
        <v>29</v>
      </c>
      <c r="B35" s="106" t="s">
        <v>34</v>
      </c>
      <c r="C35" s="180">
        <f>'ACP_Agri_9(i)'!J35</f>
        <v>12663</v>
      </c>
      <c r="D35" s="180">
        <f>'ACP_Agri_9(i)'!K35</f>
        <v>6692.76</v>
      </c>
      <c r="E35" s="181">
        <f>OutstandingAgri_4!E35</f>
        <v>0</v>
      </c>
      <c r="F35" s="181">
        <f>OutstandingAgri_4!F35</f>
        <v>0</v>
      </c>
    </row>
    <row r="36" spans="1:6" ht="13.5" customHeight="1" x14ac:dyDescent="0.2">
      <c r="A36" s="130">
        <v>30</v>
      </c>
      <c r="B36" s="106" t="s">
        <v>35</v>
      </c>
      <c r="C36" s="180">
        <f>'ACP_Agri_9(i)'!J36</f>
        <v>655</v>
      </c>
      <c r="D36" s="180">
        <f>'ACP_Agri_9(i)'!K36</f>
        <v>1891.66</v>
      </c>
      <c r="E36" s="181">
        <f>OutstandingAgri_4!E36</f>
        <v>4664</v>
      </c>
      <c r="F36" s="181">
        <f>OutstandingAgri_4!F36</f>
        <v>21857.500000000004</v>
      </c>
    </row>
    <row r="37" spans="1:6" ht="13.5" customHeight="1" x14ac:dyDescent="0.2">
      <c r="A37" s="130">
        <v>31</v>
      </c>
      <c r="B37" s="106" t="s">
        <v>36</v>
      </c>
      <c r="C37" s="180">
        <f>'ACP_Agri_9(i)'!J37</f>
        <v>0</v>
      </c>
      <c r="D37" s="180">
        <f>'ACP_Agri_9(i)'!K37</f>
        <v>0</v>
      </c>
      <c r="E37" s="181">
        <f>OutstandingAgri_4!E37</f>
        <v>0</v>
      </c>
      <c r="F37" s="181">
        <f>OutstandingAgri_4!F37</f>
        <v>0</v>
      </c>
    </row>
    <row r="38" spans="1:6" ht="13.5" customHeight="1" x14ac:dyDescent="0.2">
      <c r="A38" s="130">
        <v>32</v>
      </c>
      <c r="B38" s="106" t="s">
        <v>38</v>
      </c>
      <c r="C38" s="180">
        <f>'ACP_Agri_9(i)'!J38</f>
        <v>0</v>
      </c>
      <c r="D38" s="180">
        <f>'ACP_Agri_9(i)'!K38</f>
        <v>0</v>
      </c>
      <c r="E38" s="181">
        <f>OutstandingAgri_4!E38</f>
        <v>161</v>
      </c>
      <c r="F38" s="181">
        <f>OutstandingAgri_4!F38</f>
        <v>261.01</v>
      </c>
    </row>
    <row r="39" spans="1:6" ht="13.5" customHeight="1" x14ac:dyDescent="0.2">
      <c r="A39" s="130">
        <v>33</v>
      </c>
      <c r="B39" s="106" t="s">
        <v>39</v>
      </c>
      <c r="C39" s="180">
        <f>'ACP_Agri_9(i)'!J39</f>
        <v>2212</v>
      </c>
      <c r="D39" s="180">
        <f>'ACP_Agri_9(i)'!K39</f>
        <v>6678.55</v>
      </c>
      <c r="E39" s="181">
        <f>OutstandingAgri_4!E39</f>
        <v>5594</v>
      </c>
      <c r="F39" s="181">
        <f>OutstandingAgri_4!F39</f>
        <v>55305.919999999991</v>
      </c>
    </row>
    <row r="40" spans="1:6" s="128" customFormat="1" ht="13.5" customHeight="1" x14ac:dyDescent="0.2">
      <c r="A40" s="129"/>
      <c r="B40" s="108" t="s">
        <v>103</v>
      </c>
      <c r="C40" s="265">
        <f>'ACP_Agri_9(i)'!J40</f>
        <v>118062</v>
      </c>
      <c r="D40" s="265">
        <f>'ACP_Agri_9(i)'!K40</f>
        <v>284341.93</v>
      </c>
      <c r="E40" s="264">
        <f>OutstandingAgri_4!E40</f>
        <v>254990</v>
      </c>
      <c r="F40" s="264">
        <f>OutstandingAgri_4!F40</f>
        <v>1511284.5300000003</v>
      </c>
    </row>
    <row r="41" spans="1:6" s="128" customFormat="1" ht="13.5" customHeight="1" x14ac:dyDescent="0.2">
      <c r="A41" s="129"/>
      <c r="B41" s="108" t="s">
        <v>41</v>
      </c>
      <c r="C41" s="265">
        <f>'ACP_Agri_9(i)'!J41</f>
        <v>698793</v>
      </c>
      <c r="D41" s="265">
        <f>'ACP_Agri_9(i)'!K41</f>
        <v>1714688.3099999996</v>
      </c>
      <c r="E41" s="264">
        <f>OutstandingAgri_4!E41</f>
        <v>2137001</v>
      </c>
      <c r="F41" s="264">
        <f>OutstandingAgri_4!F41</f>
        <v>6316969.1799999997</v>
      </c>
    </row>
    <row r="42" spans="1:6" ht="13.5" customHeight="1" x14ac:dyDescent="0.2">
      <c r="A42" s="130">
        <v>34</v>
      </c>
      <c r="B42" s="106" t="s">
        <v>43</v>
      </c>
      <c r="C42" s="180">
        <f>'ACP_Agri_9(i)'!J42</f>
        <v>271862</v>
      </c>
      <c r="D42" s="180">
        <f>'ACP_Agri_9(i)'!K42</f>
        <v>391191.29</v>
      </c>
      <c r="E42" s="181">
        <f>OutstandingAgri_4!E42</f>
        <v>618626</v>
      </c>
      <c r="F42" s="181">
        <f>OutstandingAgri_4!F42</f>
        <v>947132.32000000018</v>
      </c>
    </row>
    <row r="43" spans="1:6" s="128" customFormat="1" ht="13.5" customHeight="1" x14ac:dyDescent="0.2">
      <c r="A43" s="129"/>
      <c r="B43" s="108" t="s">
        <v>44</v>
      </c>
      <c r="C43" s="265">
        <f>'ACP_Agri_9(i)'!J43</f>
        <v>271862</v>
      </c>
      <c r="D43" s="265">
        <f>'ACP_Agri_9(i)'!K43</f>
        <v>391191.29</v>
      </c>
      <c r="E43" s="264">
        <f>OutstandingAgri_4!E43</f>
        <v>618626</v>
      </c>
      <c r="F43" s="264">
        <f>OutstandingAgri_4!F43</f>
        <v>947132.32000000018</v>
      </c>
    </row>
    <row r="44" spans="1:6" ht="13.5" customHeight="1" x14ac:dyDescent="0.2">
      <c r="A44" s="130">
        <v>35</v>
      </c>
      <c r="B44" s="106" t="s">
        <v>45</v>
      </c>
      <c r="C44" s="180">
        <f>'ACP_Agri_9(i)'!J44</f>
        <v>1556224</v>
      </c>
      <c r="D44" s="180">
        <f>'ACP_Agri_9(i)'!K44</f>
        <v>1221931.1900000004</v>
      </c>
      <c r="E44" s="181">
        <f>OutstandingAgri_4!E44</f>
        <v>4160118</v>
      </c>
      <c r="F44" s="181">
        <f>OutstandingAgri_4!F44</f>
        <v>4198404.6799999988</v>
      </c>
    </row>
    <row r="45" spans="1:6" s="128" customFormat="1" ht="13.5" customHeight="1" x14ac:dyDescent="0.2">
      <c r="A45" s="129"/>
      <c r="B45" s="108" t="s">
        <v>46</v>
      </c>
      <c r="C45" s="265">
        <f>'ACP_Agri_9(i)'!J45</f>
        <v>1556224</v>
      </c>
      <c r="D45" s="265">
        <f>'ACP_Agri_9(i)'!K45</f>
        <v>1221931.1900000004</v>
      </c>
      <c r="E45" s="264">
        <f>OutstandingAgri_4!E45</f>
        <v>4160118</v>
      </c>
      <c r="F45" s="264">
        <f>OutstandingAgri_4!F45</f>
        <v>4198404.6799999988</v>
      </c>
    </row>
    <row r="46" spans="1:6" ht="13.5" customHeight="1" x14ac:dyDescent="0.2">
      <c r="A46" s="130">
        <v>36</v>
      </c>
      <c r="B46" s="106" t="s">
        <v>47</v>
      </c>
      <c r="C46" s="180">
        <f>'ACP_Agri_9(i)'!J46</f>
        <v>0</v>
      </c>
      <c r="D46" s="180">
        <f>'ACP_Agri_9(i)'!K46</f>
        <v>0</v>
      </c>
      <c r="E46" s="181">
        <f>OutstandingAgri_4!E46</f>
        <v>1</v>
      </c>
      <c r="F46" s="181">
        <f>OutstandingAgri_4!F46</f>
        <v>1.92</v>
      </c>
    </row>
    <row r="47" spans="1:6" ht="13.5" customHeight="1" x14ac:dyDescent="0.2">
      <c r="A47" s="130">
        <v>37</v>
      </c>
      <c r="B47" s="106" t="s">
        <v>48</v>
      </c>
      <c r="C47" s="180">
        <f>'ACP_Agri_9(i)'!J47</f>
        <v>0</v>
      </c>
      <c r="D47" s="180">
        <f>'ACP_Agri_9(i)'!K47</f>
        <v>0</v>
      </c>
      <c r="E47" s="181">
        <f>OutstandingAgri_4!E47</f>
        <v>0</v>
      </c>
      <c r="F47" s="181">
        <f>OutstandingAgri_4!F47</f>
        <v>0</v>
      </c>
    </row>
    <row r="48" spans="1:6" ht="13.5" customHeight="1" x14ac:dyDescent="0.2">
      <c r="A48" s="130">
        <v>38</v>
      </c>
      <c r="B48" s="106" t="s">
        <v>49</v>
      </c>
      <c r="C48" s="180">
        <f>'ACP_Agri_9(i)'!J48</f>
        <v>0</v>
      </c>
      <c r="D48" s="180">
        <f>'ACP_Agri_9(i)'!K48</f>
        <v>0</v>
      </c>
      <c r="E48" s="181">
        <f>OutstandingAgri_4!E48</f>
        <v>262</v>
      </c>
      <c r="F48" s="181">
        <f>OutstandingAgri_4!F48</f>
        <v>1317.6799999999998</v>
      </c>
    </row>
    <row r="49" spans="1:6" ht="13.5" customHeight="1" x14ac:dyDescent="0.2">
      <c r="A49" s="130">
        <v>39</v>
      </c>
      <c r="B49" s="106" t="s">
        <v>51</v>
      </c>
      <c r="C49" s="180">
        <f>'ACP_Agri_9(i)'!J49</f>
        <v>0</v>
      </c>
      <c r="D49" s="180">
        <f>'ACP_Agri_9(i)'!K49</f>
        <v>0</v>
      </c>
      <c r="E49" s="181">
        <f>OutstandingAgri_4!E49</f>
        <v>0</v>
      </c>
      <c r="F49" s="181">
        <f>OutstandingAgri_4!F49</f>
        <v>0</v>
      </c>
    </row>
    <row r="50" spans="1:6" ht="13.5" customHeight="1" x14ac:dyDescent="0.2">
      <c r="A50" s="130">
        <v>40</v>
      </c>
      <c r="B50" s="110" t="s">
        <v>1007</v>
      </c>
      <c r="C50" s="180">
        <f>'ACP_Agri_9(i)'!J50</f>
        <v>2</v>
      </c>
      <c r="D50" s="180">
        <f>'ACP_Agri_9(i)'!K50</f>
        <v>2.72</v>
      </c>
      <c r="E50" s="181">
        <f>OutstandingAgri_4!E50</f>
        <v>669</v>
      </c>
      <c r="F50" s="181">
        <f>OutstandingAgri_4!F50</f>
        <v>2139.17</v>
      </c>
    </row>
    <row r="51" spans="1:6" ht="13.5" customHeight="1" x14ac:dyDescent="0.2">
      <c r="A51" s="130">
        <v>41</v>
      </c>
      <c r="B51" s="106" t="s">
        <v>52</v>
      </c>
      <c r="C51" s="180">
        <f>'ACP_Agri_9(i)'!J51</f>
        <v>0</v>
      </c>
      <c r="D51" s="180">
        <f>'ACP_Agri_9(i)'!K51</f>
        <v>0</v>
      </c>
      <c r="E51" s="181">
        <f>OutstandingAgri_4!E51</f>
        <v>0</v>
      </c>
      <c r="F51" s="181">
        <f>OutstandingAgri_4!F51</f>
        <v>0</v>
      </c>
    </row>
    <row r="52" spans="1:6" ht="13.5" customHeight="1" x14ac:dyDescent="0.2">
      <c r="A52" s="130">
        <v>42</v>
      </c>
      <c r="B52" s="106" t="s">
        <v>53</v>
      </c>
      <c r="C52" s="180">
        <f>'ACP_Agri_9(i)'!J52</f>
        <v>0</v>
      </c>
      <c r="D52" s="180">
        <f>'ACP_Agri_9(i)'!K52</f>
        <v>0</v>
      </c>
      <c r="E52" s="181">
        <f>OutstandingAgri_4!E52</f>
        <v>0</v>
      </c>
      <c r="F52" s="181">
        <f>OutstandingAgri_4!F52</f>
        <v>0</v>
      </c>
    </row>
    <row r="53" spans="1:6" ht="13.5" customHeight="1" x14ac:dyDescent="0.2">
      <c r="A53" s="130">
        <v>43</v>
      </c>
      <c r="B53" s="106" t="s">
        <v>54</v>
      </c>
      <c r="C53" s="180">
        <f>'ACP_Agri_9(i)'!J53</f>
        <v>0</v>
      </c>
      <c r="D53" s="180">
        <f>'ACP_Agri_9(i)'!K53</f>
        <v>0</v>
      </c>
      <c r="E53" s="181">
        <f>OutstandingAgri_4!E53</f>
        <v>0</v>
      </c>
      <c r="F53" s="181">
        <f>OutstandingAgri_4!F53</f>
        <v>0</v>
      </c>
    </row>
    <row r="54" spans="1:6" s="128" customFormat="1" ht="13.5" customHeight="1" x14ac:dyDescent="0.2">
      <c r="A54" s="129"/>
      <c r="B54" s="108" t="s">
        <v>55</v>
      </c>
      <c r="C54" s="180">
        <f>'ACP_Agri_9(i)'!J54</f>
        <v>2</v>
      </c>
      <c r="D54" s="180">
        <f>'ACP_Agri_9(i)'!K54</f>
        <v>2.72</v>
      </c>
      <c r="E54" s="181">
        <f>OutstandingAgri_4!E54</f>
        <v>932</v>
      </c>
      <c r="F54" s="181">
        <f>OutstandingAgri_4!F54</f>
        <v>3458.77</v>
      </c>
    </row>
    <row r="55" spans="1:6" s="128" customFormat="1" ht="13.5" customHeight="1" x14ac:dyDescent="0.2">
      <c r="A55" s="105"/>
      <c r="B55" s="273" t="s">
        <v>5</v>
      </c>
      <c r="C55" s="265">
        <f>'ACP_Agri_9(i)'!J55</f>
        <v>2526881</v>
      </c>
      <c r="D55" s="265">
        <f>'ACP_Agri_9(i)'!K55</f>
        <v>3327813.51</v>
      </c>
      <c r="E55" s="264">
        <f>OutstandingAgri_4!E55</f>
        <v>6916677</v>
      </c>
      <c r="F55" s="264">
        <f>OutstandingAgri_4!F55</f>
        <v>11465964.949999999</v>
      </c>
    </row>
    <row r="56" spans="1:6" ht="15.75" customHeight="1" x14ac:dyDescent="0.2">
      <c r="A56" s="177"/>
      <c r="B56" s="173"/>
      <c r="C56" s="174"/>
      <c r="D56" s="175" t="s">
        <v>1084</v>
      </c>
      <c r="E56" s="174"/>
      <c r="F56" s="174"/>
    </row>
    <row r="57" spans="1:6" ht="15.75" customHeight="1" x14ac:dyDescent="0.2">
      <c r="A57" s="177"/>
      <c r="B57" s="173"/>
      <c r="C57" s="174"/>
      <c r="D57" s="174"/>
      <c r="E57" s="174"/>
      <c r="F57" s="174"/>
    </row>
    <row r="58" spans="1:6" ht="15.75" customHeight="1" x14ac:dyDescent="0.2">
      <c r="A58" s="177"/>
      <c r="B58" s="173"/>
      <c r="C58" s="174"/>
      <c r="D58" s="174"/>
      <c r="E58" s="174"/>
      <c r="F58" s="174"/>
    </row>
    <row r="59" spans="1:6" ht="15.75" customHeight="1" x14ac:dyDescent="0.2">
      <c r="A59" s="177"/>
      <c r="B59" s="173"/>
      <c r="C59" s="174"/>
      <c r="D59" s="174"/>
      <c r="E59" s="174"/>
      <c r="F59" s="174"/>
    </row>
    <row r="60" spans="1:6" ht="15.75" customHeight="1" x14ac:dyDescent="0.2">
      <c r="A60" s="177"/>
      <c r="B60" s="173"/>
      <c r="C60" s="174"/>
      <c r="D60" s="174"/>
      <c r="E60" s="174"/>
      <c r="F60" s="174"/>
    </row>
    <row r="61" spans="1:6" ht="15.75" customHeight="1" x14ac:dyDescent="0.2">
      <c r="A61" s="177"/>
      <c r="B61" s="173"/>
      <c r="C61" s="174"/>
      <c r="D61" s="174"/>
      <c r="E61" s="174"/>
      <c r="F61" s="174"/>
    </row>
    <row r="62" spans="1:6" ht="15.75" customHeight="1" x14ac:dyDescent="0.2">
      <c r="A62" s="177"/>
      <c r="B62" s="173"/>
      <c r="C62" s="174"/>
      <c r="D62" s="174"/>
      <c r="E62" s="174"/>
      <c r="F62" s="174"/>
    </row>
    <row r="63" spans="1:6" ht="15.75" customHeight="1" x14ac:dyDescent="0.2">
      <c r="A63" s="177"/>
      <c r="B63" s="173"/>
      <c r="C63" s="174"/>
      <c r="D63" s="174"/>
      <c r="E63" s="174"/>
      <c r="F63" s="174"/>
    </row>
    <row r="64" spans="1:6" ht="15.75" customHeight="1" x14ac:dyDescent="0.2">
      <c r="A64" s="177"/>
      <c r="B64" s="173"/>
      <c r="C64" s="174"/>
      <c r="D64" s="174"/>
      <c r="E64" s="174"/>
      <c r="F64" s="174"/>
    </row>
    <row r="65" spans="1:6" ht="15.75" customHeight="1" x14ac:dyDescent="0.2">
      <c r="A65" s="177"/>
      <c r="B65" s="173"/>
      <c r="C65" s="174"/>
      <c r="D65" s="174"/>
      <c r="E65" s="174"/>
      <c r="F65" s="174"/>
    </row>
    <row r="66" spans="1:6" ht="15.75" customHeight="1" x14ac:dyDescent="0.2">
      <c r="A66" s="177"/>
      <c r="B66" s="173"/>
      <c r="C66" s="174"/>
      <c r="D66" s="174"/>
      <c r="E66" s="174"/>
      <c r="F66" s="174"/>
    </row>
    <row r="67" spans="1:6" ht="15.75" customHeight="1" x14ac:dyDescent="0.2">
      <c r="A67" s="177"/>
      <c r="B67" s="173"/>
      <c r="C67" s="174"/>
      <c r="D67" s="174"/>
      <c r="E67" s="174"/>
      <c r="F67" s="174"/>
    </row>
    <row r="68" spans="1:6" ht="15.75" customHeight="1" x14ac:dyDescent="0.2">
      <c r="A68" s="177"/>
      <c r="B68" s="173"/>
      <c r="C68" s="174"/>
      <c r="D68" s="174"/>
      <c r="E68" s="174"/>
      <c r="F68" s="174"/>
    </row>
    <row r="69" spans="1:6" ht="15.75" customHeight="1" x14ac:dyDescent="0.2">
      <c r="A69" s="177"/>
      <c r="B69" s="173"/>
      <c r="C69" s="174"/>
      <c r="D69" s="174"/>
      <c r="E69" s="174"/>
      <c r="F69" s="174"/>
    </row>
    <row r="70" spans="1:6" ht="15.75" customHeight="1" x14ac:dyDescent="0.2">
      <c r="A70" s="177"/>
      <c r="B70" s="173"/>
      <c r="C70" s="174"/>
      <c r="D70" s="174"/>
      <c r="E70" s="174"/>
      <c r="F70" s="174"/>
    </row>
    <row r="71" spans="1:6" ht="15.75" customHeight="1" x14ac:dyDescent="0.2">
      <c r="A71" s="177"/>
      <c r="B71" s="173"/>
      <c r="C71" s="174"/>
      <c r="D71" s="174"/>
      <c r="E71" s="174"/>
      <c r="F71" s="174"/>
    </row>
    <row r="72" spans="1:6" ht="15.75" customHeight="1" x14ac:dyDescent="0.2">
      <c r="A72" s="177"/>
      <c r="B72" s="173"/>
      <c r="C72" s="174"/>
      <c r="D72" s="174"/>
      <c r="E72" s="174"/>
      <c r="F72" s="174"/>
    </row>
    <row r="73" spans="1:6" ht="15.75" customHeight="1" x14ac:dyDescent="0.2">
      <c r="A73" s="177"/>
      <c r="B73" s="173"/>
      <c r="C73" s="174"/>
      <c r="D73" s="174"/>
      <c r="E73" s="174"/>
      <c r="F73" s="174"/>
    </row>
    <row r="74" spans="1:6" ht="15.75" customHeight="1" x14ac:dyDescent="0.2">
      <c r="A74" s="177"/>
      <c r="B74" s="173"/>
      <c r="C74" s="174"/>
      <c r="D74" s="174"/>
      <c r="E74" s="174"/>
      <c r="F74" s="174"/>
    </row>
    <row r="75" spans="1:6" ht="15.75" customHeight="1" x14ac:dyDescent="0.2">
      <c r="A75" s="177"/>
      <c r="B75" s="173"/>
      <c r="C75" s="174"/>
      <c r="D75" s="174"/>
      <c r="E75" s="174"/>
      <c r="F75" s="174"/>
    </row>
    <row r="76" spans="1:6" ht="15.75" customHeight="1" x14ac:dyDescent="0.2">
      <c r="A76" s="177"/>
      <c r="B76" s="173"/>
      <c r="C76" s="174"/>
      <c r="D76" s="174"/>
      <c r="E76" s="174"/>
      <c r="F76" s="174"/>
    </row>
    <row r="77" spans="1:6" ht="15.75" customHeight="1" x14ac:dyDescent="0.2">
      <c r="A77" s="177"/>
      <c r="B77" s="173"/>
      <c r="C77" s="174"/>
      <c r="D77" s="174"/>
      <c r="E77" s="174"/>
      <c r="F77" s="174"/>
    </row>
    <row r="78" spans="1:6" ht="15.75" customHeight="1" x14ac:dyDescent="0.2">
      <c r="A78" s="177"/>
      <c r="B78" s="173"/>
      <c r="C78" s="174"/>
      <c r="D78" s="174"/>
      <c r="E78" s="174"/>
      <c r="F78" s="174"/>
    </row>
    <row r="79" spans="1:6" ht="15.75" customHeight="1" x14ac:dyDescent="0.2">
      <c r="A79" s="177"/>
      <c r="B79" s="173"/>
      <c r="C79" s="174"/>
      <c r="D79" s="174"/>
      <c r="E79" s="174"/>
      <c r="F79" s="174"/>
    </row>
    <row r="80" spans="1:6" ht="15.75" customHeight="1" x14ac:dyDescent="0.2">
      <c r="A80" s="177"/>
      <c r="B80" s="173"/>
      <c r="C80" s="174"/>
      <c r="D80" s="174"/>
      <c r="E80" s="174"/>
      <c r="F80" s="174"/>
    </row>
    <row r="81" spans="1:6" ht="15.75" customHeight="1" x14ac:dyDescent="0.2">
      <c r="A81" s="177"/>
      <c r="B81" s="173"/>
      <c r="C81" s="174"/>
      <c r="D81" s="174"/>
      <c r="E81" s="174"/>
      <c r="F81" s="174"/>
    </row>
    <row r="82" spans="1:6" ht="15.75" customHeight="1" x14ac:dyDescent="0.2">
      <c r="A82" s="177"/>
      <c r="B82" s="173"/>
      <c r="C82" s="174"/>
      <c r="D82" s="174"/>
      <c r="E82" s="174"/>
      <c r="F82" s="174"/>
    </row>
    <row r="83" spans="1:6" ht="15.75" customHeight="1" x14ac:dyDescent="0.2">
      <c r="A83" s="177"/>
      <c r="B83" s="173"/>
      <c r="C83" s="174"/>
      <c r="D83" s="174"/>
      <c r="E83" s="174"/>
      <c r="F83" s="174"/>
    </row>
    <row r="84" spans="1:6" ht="15.75" customHeight="1" x14ac:dyDescent="0.2">
      <c r="A84" s="177"/>
      <c r="B84" s="173"/>
      <c r="C84" s="174"/>
      <c r="D84" s="174"/>
      <c r="E84" s="174"/>
      <c r="F84" s="174"/>
    </row>
    <row r="85" spans="1:6" ht="15.75" customHeight="1" x14ac:dyDescent="0.2">
      <c r="A85" s="177"/>
      <c r="B85" s="173"/>
      <c r="C85" s="174"/>
      <c r="D85" s="174"/>
      <c r="E85" s="174"/>
      <c r="F85" s="174"/>
    </row>
    <row r="86" spans="1:6" ht="15.75" customHeight="1" x14ac:dyDescent="0.2">
      <c r="A86" s="177"/>
      <c r="B86" s="173"/>
      <c r="C86" s="174"/>
      <c r="D86" s="174"/>
      <c r="E86" s="174"/>
      <c r="F86" s="174"/>
    </row>
    <row r="87" spans="1:6" ht="15.75" customHeight="1" x14ac:dyDescent="0.2">
      <c r="A87" s="177"/>
      <c r="B87" s="173"/>
      <c r="C87" s="174"/>
      <c r="D87" s="174"/>
      <c r="E87" s="174"/>
      <c r="F87" s="174"/>
    </row>
    <row r="88" spans="1:6" ht="15.75" customHeight="1" x14ac:dyDescent="0.2">
      <c r="A88" s="177"/>
      <c r="B88" s="173"/>
      <c r="C88" s="174"/>
      <c r="D88" s="174"/>
      <c r="E88" s="174"/>
      <c r="F88" s="174"/>
    </row>
    <row r="89" spans="1:6" ht="15.75" customHeight="1" x14ac:dyDescent="0.2">
      <c r="A89" s="177"/>
      <c r="B89" s="173"/>
      <c r="C89" s="174"/>
      <c r="D89" s="174"/>
      <c r="E89" s="174"/>
      <c r="F89" s="174"/>
    </row>
    <row r="90" spans="1:6" ht="15.75" customHeight="1" x14ac:dyDescent="0.2">
      <c r="A90" s="177"/>
      <c r="B90" s="173"/>
      <c r="C90" s="174"/>
      <c r="D90" s="174"/>
      <c r="E90" s="174"/>
      <c r="F90" s="174"/>
    </row>
    <row r="91" spans="1:6" ht="15.75" customHeight="1" x14ac:dyDescent="0.2">
      <c r="A91" s="177"/>
      <c r="B91" s="173"/>
      <c r="C91" s="174"/>
      <c r="D91" s="174"/>
      <c r="E91" s="174"/>
      <c r="F91" s="174"/>
    </row>
    <row r="92" spans="1:6" ht="15.75" customHeight="1" x14ac:dyDescent="0.2">
      <c r="A92" s="177"/>
      <c r="B92" s="173"/>
      <c r="C92" s="174"/>
      <c r="D92" s="174"/>
      <c r="E92" s="174"/>
      <c r="F92" s="174"/>
    </row>
    <row r="93" spans="1:6" ht="15.75" customHeight="1" x14ac:dyDescent="0.2">
      <c r="A93" s="177"/>
      <c r="B93" s="173"/>
      <c r="C93" s="174"/>
      <c r="D93" s="174"/>
      <c r="E93" s="174"/>
      <c r="F93" s="174"/>
    </row>
    <row r="94" spans="1:6" ht="15.75" customHeight="1" x14ac:dyDescent="0.2">
      <c r="A94" s="177"/>
      <c r="B94" s="173"/>
      <c r="C94" s="174"/>
      <c r="D94" s="174"/>
      <c r="E94" s="174"/>
      <c r="F94" s="174"/>
    </row>
    <row r="95" spans="1:6" ht="15.75" customHeight="1" x14ac:dyDescent="0.2">
      <c r="A95" s="177"/>
      <c r="B95" s="173"/>
      <c r="C95" s="174"/>
      <c r="D95" s="174"/>
      <c r="E95" s="174"/>
      <c r="F95" s="174"/>
    </row>
    <row r="96" spans="1:6" ht="15.75" customHeight="1" x14ac:dyDescent="0.2">
      <c r="A96" s="177"/>
      <c r="B96" s="173"/>
      <c r="C96" s="174"/>
      <c r="D96" s="174"/>
      <c r="E96" s="174"/>
      <c r="F96" s="174"/>
    </row>
    <row r="97" spans="1:6" ht="15.75" customHeight="1" x14ac:dyDescent="0.2">
      <c r="A97" s="177"/>
      <c r="B97" s="173"/>
      <c r="C97" s="174"/>
      <c r="D97" s="174"/>
      <c r="E97" s="174"/>
      <c r="F97" s="174"/>
    </row>
    <row r="98" spans="1:6" ht="15.75" customHeight="1" x14ac:dyDescent="0.2">
      <c r="A98" s="177"/>
      <c r="B98" s="173"/>
      <c r="C98" s="174"/>
      <c r="D98" s="174"/>
      <c r="E98" s="174"/>
      <c r="F98" s="174"/>
    </row>
  </sheetData>
  <mergeCells count="9">
    <mergeCell ref="A1:F1"/>
    <mergeCell ref="C4:C5"/>
    <mergeCell ref="D4:D5"/>
    <mergeCell ref="E4:E5"/>
    <mergeCell ref="F4:F5"/>
    <mergeCell ref="C3:D3"/>
    <mergeCell ref="E3:F3"/>
    <mergeCell ref="B3:B5"/>
    <mergeCell ref="A3:A5"/>
  </mergeCells>
  <pageMargins left="1.4566929133858268" right="0.70866141732283472" top="0.39370078740157483" bottom="0.31496062992125984" header="0" footer="0"/>
  <pageSetup scale="8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A1:N98"/>
  <sheetViews>
    <sheetView zoomScaleNormal="100" workbookViewId="0">
      <pane xSplit="2" ySplit="5" topLeftCell="E51" activePane="bottomRight" state="frozen"/>
      <selection pane="topRight" activeCell="C1" sqref="C1"/>
      <selection pane="bottomLeft" activeCell="A6" sqref="A6"/>
      <selection pane="bottomRight" activeCell="K59" sqref="K59"/>
    </sheetView>
  </sheetViews>
  <sheetFormatPr defaultColWidth="14.28515625" defaultRowHeight="15" customHeight="1" x14ac:dyDescent="0.2"/>
  <cols>
    <col min="1" max="1" width="6.140625" style="99" customWidth="1"/>
    <col min="2" max="2" width="24.42578125" style="99" customWidth="1"/>
    <col min="3" max="4" width="9" style="99" hidden="1" customWidth="1"/>
    <col min="5" max="5" width="11.140625" style="99" customWidth="1"/>
    <col min="6" max="6" width="10.140625" style="99" customWidth="1"/>
    <col min="7" max="7" width="6.7109375" style="99" customWidth="1"/>
    <col min="8" max="8" width="8.42578125" style="99" customWidth="1"/>
    <col min="9" max="9" width="5.85546875" style="99" customWidth="1"/>
    <col min="10" max="10" width="9" style="99" customWidth="1"/>
    <col min="11" max="11" width="8.42578125" style="99" customWidth="1"/>
    <col min="12" max="12" width="9.85546875" style="99" customWidth="1"/>
    <col min="13" max="14" width="9" style="99" customWidth="1"/>
    <col min="15" max="16384" width="14.28515625" style="99"/>
  </cols>
  <sheetData>
    <row r="1" spans="1:14" ht="19.5" customHeight="1" x14ac:dyDescent="0.2">
      <c r="A1" s="587" t="s">
        <v>1072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</row>
    <row r="2" spans="1:14" ht="15" customHeight="1" x14ac:dyDescent="0.2">
      <c r="A2" s="171"/>
      <c r="B2" s="588" t="s">
        <v>73</v>
      </c>
      <c r="C2" s="518"/>
      <c r="D2" s="187"/>
      <c r="E2" s="164"/>
      <c r="F2" s="164"/>
      <c r="G2" s="164"/>
      <c r="H2" s="164"/>
      <c r="I2" s="164"/>
      <c r="J2" s="164"/>
      <c r="K2" s="589" t="s">
        <v>169</v>
      </c>
      <c r="L2" s="518"/>
      <c r="M2" s="164"/>
      <c r="N2" s="164"/>
    </row>
    <row r="3" spans="1:14" ht="84.75" customHeight="1" x14ac:dyDescent="0.2">
      <c r="A3" s="109" t="s">
        <v>170</v>
      </c>
      <c r="B3" s="109" t="s">
        <v>171</v>
      </c>
      <c r="C3" s="475" t="s">
        <v>172</v>
      </c>
      <c r="D3" s="586"/>
      <c r="E3" s="475" t="s">
        <v>173</v>
      </c>
      <c r="F3" s="586"/>
      <c r="G3" s="475" t="s">
        <v>965</v>
      </c>
      <c r="H3" s="586"/>
      <c r="I3" s="475" t="s">
        <v>174</v>
      </c>
      <c r="J3" s="586"/>
      <c r="K3" s="475" t="s">
        <v>175</v>
      </c>
      <c r="L3" s="586"/>
      <c r="M3" s="475" t="s">
        <v>966</v>
      </c>
      <c r="N3" s="586"/>
    </row>
    <row r="4" spans="1:14" ht="12.75" customHeight="1" x14ac:dyDescent="0.2">
      <c r="A4" s="200">
        <v>1</v>
      </c>
      <c r="B4" s="109">
        <v>2</v>
      </c>
      <c r="C4" s="475">
        <v>3</v>
      </c>
      <c r="D4" s="586"/>
      <c r="E4" s="475">
        <v>3</v>
      </c>
      <c r="F4" s="586"/>
      <c r="G4" s="475">
        <v>4</v>
      </c>
      <c r="H4" s="586"/>
      <c r="I4" s="475">
        <v>5</v>
      </c>
      <c r="J4" s="586"/>
      <c r="K4" s="475">
        <v>6</v>
      </c>
      <c r="L4" s="586"/>
      <c r="M4" s="475">
        <v>7</v>
      </c>
      <c r="N4" s="586"/>
    </row>
    <row r="5" spans="1:14" s="122" customFormat="1" ht="19.5" customHeight="1" x14ac:dyDescent="0.2">
      <c r="A5" s="109"/>
      <c r="B5" s="109" t="s">
        <v>176</v>
      </c>
      <c r="C5" s="109" t="s">
        <v>82</v>
      </c>
      <c r="D5" s="109" t="s">
        <v>83</v>
      </c>
      <c r="E5" s="109" t="s">
        <v>82</v>
      </c>
      <c r="F5" s="109" t="s">
        <v>123</v>
      </c>
      <c r="G5" s="109" t="s">
        <v>82</v>
      </c>
      <c r="H5" s="109" t="s">
        <v>123</v>
      </c>
      <c r="I5" s="109" t="s">
        <v>82</v>
      </c>
      <c r="J5" s="109" t="s">
        <v>123</v>
      </c>
      <c r="K5" s="109" t="s">
        <v>82</v>
      </c>
      <c r="L5" s="109" t="s">
        <v>123</v>
      </c>
      <c r="M5" s="109" t="s">
        <v>91</v>
      </c>
      <c r="N5" s="109" t="s">
        <v>123</v>
      </c>
    </row>
    <row r="6" spans="1:14" ht="12.75" customHeight="1" x14ac:dyDescent="0.2">
      <c r="A6" s="132">
        <v>1</v>
      </c>
      <c r="B6" s="110" t="s">
        <v>6</v>
      </c>
      <c r="C6" s="188"/>
      <c r="D6" s="189"/>
      <c r="E6" s="190">
        <v>106</v>
      </c>
      <c r="F6" s="190">
        <v>1429.65</v>
      </c>
      <c r="G6" s="190">
        <v>47</v>
      </c>
      <c r="H6" s="190">
        <v>697.86</v>
      </c>
      <c r="I6" s="190">
        <v>0</v>
      </c>
      <c r="J6" s="190">
        <v>0</v>
      </c>
      <c r="K6" s="191">
        <f>'Pri Sec_outstanding_6'!E6</f>
        <v>4486</v>
      </c>
      <c r="L6" s="191">
        <f>'Pri Sec_outstanding_6'!F6</f>
        <v>21835.199999999997</v>
      </c>
      <c r="M6" s="191">
        <v>2009</v>
      </c>
      <c r="N6" s="191">
        <v>15128.54999999999</v>
      </c>
    </row>
    <row r="7" spans="1:14" ht="12.75" customHeight="1" x14ac:dyDescent="0.2">
      <c r="A7" s="132">
        <v>2</v>
      </c>
      <c r="B7" s="110" t="s">
        <v>7</v>
      </c>
      <c r="C7" s="188"/>
      <c r="D7" s="189"/>
      <c r="E7" s="190">
        <v>376</v>
      </c>
      <c r="F7" s="190">
        <v>1680.43</v>
      </c>
      <c r="G7" s="190">
        <v>304</v>
      </c>
      <c r="H7" s="190">
        <v>915.48000000000013</v>
      </c>
      <c r="I7" s="190">
        <v>0</v>
      </c>
      <c r="J7" s="190">
        <v>0</v>
      </c>
      <c r="K7" s="191">
        <f>'Pri Sec_outstanding_6'!E7</f>
        <v>7082</v>
      </c>
      <c r="L7" s="191">
        <f>'Pri Sec_outstanding_6'!F7</f>
        <v>20512.139999999996</v>
      </c>
      <c r="M7" s="191">
        <v>3214</v>
      </c>
      <c r="N7" s="191">
        <v>10747.800000000003</v>
      </c>
    </row>
    <row r="8" spans="1:14" ht="12.75" customHeight="1" x14ac:dyDescent="0.2">
      <c r="A8" s="132">
        <v>3</v>
      </c>
      <c r="B8" s="110" t="s">
        <v>8</v>
      </c>
      <c r="C8" s="188"/>
      <c r="D8" s="189"/>
      <c r="E8" s="190">
        <v>62</v>
      </c>
      <c r="F8" s="190">
        <v>531.6400000000001</v>
      </c>
      <c r="G8" s="190">
        <v>31</v>
      </c>
      <c r="H8" s="190">
        <v>93.779999999999973</v>
      </c>
      <c r="I8" s="190">
        <v>0</v>
      </c>
      <c r="J8" s="190">
        <v>0</v>
      </c>
      <c r="K8" s="191">
        <f>'Pri Sec_outstanding_6'!E8</f>
        <v>1635</v>
      </c>
      <c r="L8" s="191">
        <f>'Pri Sec_outstanding_6'!F8</f>
        <v>6941.1299999999983</v>
      </c>
      <c r="M8" s="191">
        <v>769</v>
      </c>
      <c r="N8" s="191">
        <v>5731.5499999999993</v>
      </c>
    </row>
    <row r="9" spans="1:14" ht="12.75" customHeight="1" x14ac:dyDescent="0.2">
      <c r="A9" s="132">
        <v>4</v>
      </c>
      <c r="B9" s="110" t="s">
        <v>9</v>
      </c>
      <c r="C9" s="188"/>
      <c r="D9" s="189"/>
      <c r="E9" s="190">
        <v>207</v>
      </c>
      <c r="F9" s="190">
        <v>920.79000000000053</v>
      </c>
      <c r="G9" s="190">
        <v>93</v>
      </c>
      <c r="H9" s="190">
        <v>430.7700000000001</v>
      </c>
      <c r="I9" s="190">
        <v>0</v>
      </c>
      <c r="J9" s="190">
        <v>0</v>
      </c>
      <c r="K9" s="191">
        <f>'Pri Sec_outstanding_6'!E9</f>
        <v>5379</v>
      </c>
      <c r="L9" s="191">
        <f>'Pri Sec_outstanding_6'!F9</f>
        <v>21767.360000000001</v>
      </c>
      <c r="M9" s="191">
        <v>2225</v>
      </c>
      <c r="N9" s="191">
        <v>12183.840000000004</v>
      </c>
    </row>
    <row r="10" spans="1:14" ht="12.75" customHeight="1" x14ac:dyDescent="0.2">
      <c r="A10" s="132">
        <v>5</v>
      </c>
      <c r="B10" s="110" t="s">
        <v>10</v>
      </c>
      <c r="C10" s="188"/>
      <c r="D10" s="189"/>
      <c r="E10" s="190">
        <v>155</v>
      </c>
      <c r="F10" s="190">
        <v>1980.7399999999996</v>
      </c>
      <c r="G10" s="190">
        <v>67</v>
      </c>
      <c r="H10" s="190">
        <v>845.98</v>
      </c>
      <c r="I10" s="190">
        <v>0</v>
      </c>
      <c r="J10" s="190">
        <v>0</v>
      </c>
      <c r="K10" s="191">
        <f>'Pri Sec_outstanding_6'!E10</f>
        <v>5997</v>
      </c>
      <c r="L10" s="191">
        <f>'Pri Sec_outstanding_6'!F10</f>
        <v>26414.719999999976</v>
      </c>
      <c r="M10" s="191">
        <v>2259</v>
      </c>
      <c r="N10" s="191">
        <v>9460.1099999999988</v>
      </c>
    </row>
    <row r="11" spans="1:14" ht="12.75" customHeight="1" x14ac:dyDescent="0.2">
      <c r="A11" s="132">
        <v>6</v>
      </c>
      <c r="B11" s="110" t="s">
        <v>11</v>
      </c>
      <c r="C11" s="188"/>
      <c r="D11" s="189"/>
      <c r="E11" s="190">
        <v>11</v>
      </c>
      <c r="F11" s="190">
        <v>381.52</v>
      </c>
      <c r="G11" s="190">
        <v>4</v>
      </c>
      <c r="H11" s="190">
        <v>211.9</v>
      </c>
      <c r="I11" s="190">
        <v>0</v>
      </c>
      <c r="J11" s="190">
        <v>0</v>
      </c>
      <c r="K11" s="191">
        <f>'Pri Sec_outstanding_6'!E11</f>
        <v>867</v>
      </c>
      <c r="L11" s="191">
        <f>'Pri Sec_outstanding_6'!F11</f>
        <v>3727.4899999999984</v>
      </c>
      <c r="M11" s="191">
        <v>441</v>
      </c>
      <c r="N11" s="191">
        <v>2423.39</v>
      </c>
    </row>
    <row r="12" spans="1:14" ht="12.75" customHeight="1" x14ac:dyDescent="0.2">
      <c r="A12" s="132">
        <v>7</v>
      </c>
      <c r="B12" s="110" t="s">
        <v>12</v>
      </c>
      <c r="C12" s="188"/>
      <c r="D12" s="189"/>
      <c r="E12" s="190">
        <v>14</v>
      </c>
      <c r="F12" s="190">
        <v>153.44999999999999</v>
      </c>
      <c r="G12" s="190">
        <v>9</v>
      </c>
      <c r="H12" s="190">
        <v>124.80000000000001</v>
      </c>
      <c r="I12" s="190">
        <v>0</v>
      </c>
      <c r="J12" s="190">
        <v>0</v>
      </c>
      <c r="K12" s="191">
        <f>'Pri Sec_outstanding_6'!E12</f>
        <v>290</v>
      </c>
      <c r="L12" s="191">
        <f>'Pri Sec_outstanding_6'!F12</f>
        <v>1006.4000000000002</v>
      </c>
      <c r="M12" s="191">
        <v>125</v>
      </c>
      <c r="N12" s="191">
        <v>629.83999999999992</v>
      </c>
    </row>
    <row r="13" spans="1:14" ht="12.75" customHeight="1" x14ac:dyDescent="0.2">
      <c r="A13" s="132">
        <v>8</v>
      </c>
      <c r="B13" s="110" t="s">
        <v>967</v>
      </c>
      <c r="C13" s="188"/>
      <c r="D13" s="189"/>
      <c r="E13" s="190">
        <v>1</v>
      </c>
      <c r="F13" s="190">
        <v>7.45</v>
      </c>
      <c r="G13" s="190">
        <v>1</v>
      </c>
      <c r="H13" s="190">
        <v>7.45</v>
      </c>
      <c r="I13" s="190">
        <v>0</v>
      </c>
      <c r="J13" s="190">
        <v>0</v>
      </c>
      <c r="K13" s="191">
        <f>'Pri Sec_outstanding_6'!E13</f>
        <v>147</v>
      </c>
      <c r="L13" s="191">
        <f>'Pri Sec_outstanding_6'!F13</f>
        <v>502.22</v>
      </c>
      <c r="M13" s="191">
        <v>207</v>
      </c>
      <c r="N13" s="191">
        <v>1395.9</v>
      </c>
    </row>
    <row r="14" spans="1:14" ht="12.75" customHeight="1" x14ac:dyDescent="0.2">
      <c r="A14" s="132">
        <v>9</v>
      </c>
      <c r="B14" s="110" t="s">
        <v>13</v>
      </c>
      <c r="C14" s="188"/>
      <c r="D14" s="189"/>
      <c r="E14" s="190">
        <v>489</v>
      </c>
      <c r="F14" s="190">
        <v>7010.4800000000023</v>
      </c>
      <c r="G14" s="190">
        <v>238</v>
      </c>
      <c r="H14" s="190">
        <v>3036.05</v>
      </c>
      <c r="I14" s="190">
        <v>0</v>
      </c>
      <c r="J14" s="190">
        <v>0</v>
      </c>
      <c r="K14" s="191">
        <f>'Pri Sec_outstanding_6'!E14</f>
        <v>6436</v>
      </c>
      <c r="L14" s="191">
        <f>'Pri Sec_outstanding_6'!F14</f>
        <v>25438.400000000005</v>
      </c>
      <c r="M14" s="191">
        <v>7336</v>
      </c>
      <c r="N14" s="191">
        <v>46520.710000000006</v>
      </c>
    </row>
    <row r="15" spans="1:14" ht="12.75" customHeight="1" x14ac:dyDescent="0.2">
      <c r="A15" s="132">
        <v>10</v>
      </c>
      <c r="B15" s="110" t="s">
        <v>14</v>
      </c>
      <c r="C15" s="188"/>
      <c r="D15" s="189"/>
      <c r="E15" s="190">
        <v>1227</v>
      </c>
      <c r="F15" s="190">
        <v>5025.7400000000007</v>
      </c>
      <c r="G15" s="190">
        <v>518</v>
      </c>
      <c r="H15" s="190">
        <v>2111.1800000000017</v>
      </c>
      <c r="I15" s="190">
        <v>0</v>
      </c>
      <c r="J15" s="190">
        <v>0</v>
      </c>
      <c r="K15" s="191">
        <f>'Pri Sec_outstanding_6'!E15</f>
        <v>27036</v>
      </c>
      <c r="L15" s="191">
        <f>'Pri Sec_outstanding_6'!F15</f>
        <v>116755.39000000001</v>
      </c>
      <c r="M15" s="191">
        <v>11236</v>
      </c>
      <c r="N15" s="191">
        <v>70992.360000000015</v>
      </c>
    </row>
    <row r="16" spans="1:14" ht="12.75" customHeight="1" x14ac:dyDescent="0.2">
      <c r="A16" s="132">
        <v>11</v>
      </c>
      <c r="B16" s="110" t="s">
        <v>15</v>
      </c>
      <c r="C16" s="188"/>
      <c r="D16" s="189"/>
      <c r="E16" s="190">
        <v>46</v>
      </c>
      <c r="F16" s="190">
        <v>486.33000000000004</v>
      </c>
      <c r="G16" s="190">
        <v>17</v>
      </c>
      <c r="H16" s="190">
        <v>147.66999999999999</v>
      </c>
      <c r="I16" s="190">
        <v>0</v>
      </c>
      <c r="J16" s="190">
        <v>0</v>
      </c>
      <c r="K16" s="191">
        <f>'Pri Sec_outstanding_6'!E16</f>
        <v>1167</v>
      </c>
      <c r="L16" s="191">
        <f>'Pri Sec_outstanding_6'!F16</f>
        <v>3835.2400000000002</v>
      </c>
      <c r="M16" s="191">
        <v>491</v>
      </c>
      <c r="N16" s="191">
        <v>2191.15</v>
      </c>
    </row>
    <row r="17" spans="1:14" ht="12.75" customHeight="1" x14ac:dyDescent="0.2">
      <c r="A17" s="132">
        <v>12</v>
      </c>
      <c r="B17" s="110" t="s">
        <v>16</v>
      </c>
      <c r="C17" s="188"/>
      <c r="D17" s="189"/>
      <c r="E17" s="190">
        <v>81</v>
      </c>
      <c r="F17" s="190">
        <v>1663.1400000000003</v>
      </c>
      <c r="G17" s="190">
        <v>39</v>
      </c>
      <c r="H17" s="190">
        <v>832.45</v>
      </c>
      <c r="I17" s="190">
        <v>0</v>
      </c>
      <c r="J17" s="190">
        <v>0</v>
      </c>
      <c r="K17" s="191">
        <f>'Pri Sec_outstanding_6'!E17</f>
        <v>4254</v>
      </c>
      <c r="L17" s="191">
        <f>'Pri Sec_outstanding_6'!F17</f>
        <v>16102.379999999997</v>
      </c>
      <c r="M17" s="191">
        <v>2132</v>
      </c>
      <c r="N17" s="191">
        <v>17524.679999999993</v>
      </c>
    </row>
    <row r="18" spans="1:14" s="122" customFormat="1" ht="12.75" customHeight="1" x14ac:dyDescent="0.2">
      <c r="A18" s="124"/>
      <c r="B18" s="116" t="s">
        <v>17</v>
      </c>
      <c r="C18" s="154"/>
      <c r="D18" s="192"/>
      <c r="E18" s="193">
        <f>SUM(E6:E17)</f>
        <v>2775</v>
      </c>
      <c r="F18" s="193">
        <f>SUM(F6:F17)</f>
        <v>21271.360000000004</v>
      </c>
      <c r="G18" s="193">
        <f t="shared" ref="G18:N18" si="0">SUM(G6:G17)</f>
        <v>1368</v>
      </c>
      <c r="H18" s="193">
        <f t="shared" si="0"/>
        <v>9455.3700000000026</v>
      </c>
      <c r="I18" s="193">
        <f t="shared" si="0"/>
        <v>0</v>
      </c>
      <c r="J18" s="193">
        <f t="shared" si="0"/>
        <v>0</v>
      </c>
      <c r="K18" s="199">
        <f>'Pri Sec_outstanding_6'!E18</f>
        <v>64776</v>
      </c>
      <c r="L18" s="199">
        <f>'Pri Sec_outstanding_6'!F18</f>
        <v>264838.06999999995</v>
      </c>
      <c r="M18" s="193">
        <f t="shared" si="0"/>
        <v>32444</v>
      </c>
      <c r="N18" s="193">
        <f t="shared" si="0"/>
        <v>194929.88</v>
      </c>
    </row>
    <row r="19" spans="1:14" ht="12.75" customHeight="1" x14ac:dyDescent="0.2">
      <c r="A19" s="132">
        <v>13</v>
      </c>
      <c r="B19" s="110" t="s">
        <v>18</v>
      </c>
      <c r="C19" s="188"/>
      <c r="D19" s="189"/>
      <c r="E19" s="190">
        <v>1325</v>
      </c>
      <c r="F19" s="190">
        <v>23965.179999999982</v>
      </c>
      <c r="G19" s="190">
        <v>501</v>
      </c>
      <c r="H19" s="190">
        <v>9149.3700000000008</v>
      </c>
      <c r="I19" s="190"/>
      <c r="J19" s="190"/>
      <c r="K19" s="191">
        <f>'Pri Sec_outstanding_6'!E19</f>
        <v>936</v>
      </c>
      <c r="L19" s="191">
        <f>'Pri Sec_outstanding_6'!F19</f>
        <v>4922.0600000000004</v>
      </c>
      <c r="M19" s="191">
        <v>501</v>
      </c>
      <c r="N19" s="191">
        <v>6435.2700000000032</v>
      </c>
    </row>
    <row r="20" spans="1:14" ht="12.75" customHeight="1" x14ac:dyDescent="0.2">
      <c r="A20" s="132">
        <v>14</v>
      </c>
      <c r="B20" s="110" t="s">
        <v>19</v>
      </c>
      <c r="C20" s="188"/>
      <c r="D20" s="189"/>
      <c r="E20" s="190">
        <v>0</v>
      </c>
      <c r="F20" s="190">
        <v>0</v>
      </c>
      <c r="G20" s="190">
        <v>0</v>
      </c>
      <c r="H20" s="190">
        <v>0</v>
      </c>
      <c r="I20" s="190"/>
      <c r="J20" s="190"/>
      <c r="K20" s="191">
        <f>'Pri Sec_outstanding_6'!E20</f>
        <v>0</v>
      </c>
      <c r="L20" s="191">
        <f>'Pri Sec_outstanding_6'!F20</f>
        <v>0</v>
      </c>
      <c r="M20" s="191">
        <v>0</v>
      </c>
      <c r="N20" s="191">
        <v>0</v>
      </c>
    </row>
    <row r="21" spans="1:14" ht="12.75" customHeight="1" x14ac:dyDescent="0.2">
      <c r="A21" s="132">
        <v>15</v>
      </c>
      <c r="B21" s="110" t="s">
        <v>20</v>
      </c>
      <c r="C21" s="188"/>
      <c r="D21" s="189"/>
      <c r="E21" s="190">
        <v>0</v>
      </c>
      <c r="F21" s="190">
        <v>0</v>
      </c>
      <c r="G21" s="190">
        <v>0</v>
      </c>
      <c r="H21" s="190">
        <v>0</v>
      </c>
      <c r="I21" s="190"/>
      <c r="J21" s="190"/>
      <c r="K21" s="191">
        <f>'Pri Sec_outstanding_6'!E21</f>
        <v>0</v>
      </c>
      <c r="L21" s="191">
        <f>'Pri Sec_outstanding_6'!F21</f>
        <v>0</v>
      </c>
      <c r="M21" s="191">
        <v>0</v>
      </c>
      <c r="N21" s="191">
        <v>0</v>
      </c>
    </row>
    <row r="22" spans="1:14" ht="12.75" customHeight="1" x14ac:dyDescent="0.2">
      <c r="A22" s="132">
        <v>16</v>
      </c>
      <c r="B22" s="194" t="s">
        <v>21</v>
      </c>
      <c r="C22" s="195"/>
      <c r="D22" s="196"/>
      <c r="E22" s="190">
        <v>0</v>
      </c>
      <c r="F22" s="190">
        <v>0</v>
      </c>
      <c r="G22" s="190">
        <v>0</v>
      </c>
      <c r="H22" s="190">
        <v>0</v>
      </c>
      <c r="I22" s="197"/>
      <c r="J22" s="197"/>
      <c r="K22" s="191">
        <f>'Pri Sec_outstanding_6'!E22</f>
        <v>0</v>
      </c>
      <c r="L22" s="191">
        <f>'Pri Sec_outstanding_6'!F22</f>
        <v>0</v>
      </c>
      <c r="M22" s="198">
        <v>0</v>
      </c>
      <c r="N22" s="198">
        <v>0</v>
      </c>
    </row>
    <row r="23" spans="1:14" ht="12.75" customHeight="1" x14ac:dyDescent="0.2">
      <c r="A23" s="132">
        <v>17</v>
      </c>
      <c r="B23" s="194" t="s">
        <v>22</v>
      </c>
      <c r="C23" s="195"/>
      <c r="D23" s="196"/>
      <c r="E23" s="190">
        <v>0</v>
      </c>
      <c r="F23" s="190">
        <v>0</v>
      </c>
      <c r="G23" s="190">
        <v>0</v>
      </c>
      <c r="H23" s="190">
        <v>0</v>
      </c>
      <c r="I23" s="197"/>
      <c r="J23" s="197"/>
      <c r="K23" s="191">
        <f>'Pri Sec_outstanding_6'!E23</f>
        <v>0</v>
      </c>
      <c r="L23" s="191">
        <f>'Pri Sec_outstanding_6'!F23</f>
        <v>0</v>
      </c>
      <c r="M23" s="198">
        <v>0</v>
      </c>
      <c r="N23" s="198">
        <v>0</v>
      </c>
    </row>
    <row r="24" spans="1:14" ht="12.75" customHeight="1" x14ac:dyDescent="0.2">
      <c r="A24" s="132">
        <v>18</v>
      </c>
      <c r="B24" s="110" t="s">
        <v>850</v>
      </c>
      <c r="C24" s="188"/>
      <c r="D24" s="189"/>
      <c r="E24" s="190">
        <v>0</v>
      </c>
      <c r="F24" s="190">
        <v>0</v>
      </c>
      <c r="G24" s="190">
        <v>0</v>
      </c>
      <c r="H24" s="190">
        <v>0</v>
      </c>
      <c r="I24" s="190"/>
      <c r="J24" s="190"/>
      <c r="K24" s="191">
        <f>'Pri Sec_outstanding_6'!E24</f>
        <v>3</v>
      </c>
      <c r="L24" s="191">
        <f>'Pri Sec_outstanding_6'!F24</f>
        <v>7.2</v>
      </c>
      <c r="M24" s="198">
        <v>0</v>
      </c>
      <c r="N24" s="198">
        <v>0</v>
      </c>
    </row>
    <row r="25" spans="1:14" ht="12.75" customHeight="1" x14ac:dyDescent="0.2">
      <c r="A25" s="132">
        <v>19</v>
      </c>
      <c r="B25" s="110" t="s">
        <v>24</v>
      </c>
      <c r="C25" s="188"/>
      <c r="D25" s="189"/>
      <c r="E25" s="190">
        <v>0</v>
      </c>
      <c r="F25" s="190">
        <v>0</v>
      </c>
      <c r="G25" s="190">
        <v>0</v>
      </c>
      <c r="H25" s="190">
        <v>0</v>
      </c>
      <c r="I25" s="190"/>
      <c r="J25" s="190"/>
      <c r="K25" s="191">
        <f>'Pri Sec_outstanding_6'!E25</f>
        <v>5</v>
      </c>
      <c r="L25" s="191">
        <f>'Pri Sec_outstanding_6'!F25</f>
        <v>19.059999999999999</v>
      </c>
      <c r="M25" s="198">
        <v>5</v>
      </c>
      <c r="N25" s="198">
        <v>47</v>
      </c>
    </row>
    <row r="26" spans="1:14" ht="12.75" customHeight="1" x14ac:dyDescent="0.2">
      <c r="A26" s="132">
        <v>20</v>
      </c>
      <c r="B26" s="110" t="s">
        <v>25</v>
      </c>
      <c r="C26" s="188"/>
      <c r="D26" s="189"/>
      <c r="E26" s="190">
        <v>0</v>
      </c>
      <c r="F26" s="190">
        <v>0</v>
      </c>
      <c r="G26" s="190">
        <v>0</v>
      </c>
      <c r="H26" s="190">
        <v>0</v>
      </c>
      <c r="I26" s="190"/>
      <c r="J26" s="190"/>
      <c r="K26" s="191">
        <f>'Pri Sec_outstanding_6'!E26</f>
        <v>844</v>
      </c>
      <c r="L26" s="191">
        <f>'Pri Sec_outstanding_6'!F26</f>
        <v>1963.9600000000005</v>
      </c>
      <c r="M26" s="198">
        <v>0</v>
      </c>
      <c r="N26" s="198">
        <v>0</v>
      </c>
    </row>
    <row r="27" spans="1:14" ht="12.75" customHeight="1" x14ac:dyDescent="0.2">
      <c r="A27" s="132">
        <v>21</v>
      </c>
      <c r="B27" s="110" t="s">
        <v>26</v>
      </c>
      <c r="C27" s="188"/>
      <c r="D27" s="189"/>
      <c r="E27" s="190">
        <v>17</v>
      </c>
      <c r="F27" s="190">
        <v>674.17</v>
      </c>
      <c r="G27" s="190">
        <v>9</v>
      </c>
      <c r="H27" s="190">
        <v>353.62</v>
      </c>
      <c r="I27" s="190"/>
      <c r="J27" s="190"/>
      <c r="K27" s="191">
        <f>'Pri Sec_outstanding_6'!E27</f>
        <v>546</v>
      </c>
      <c r="L27" s="191">
        <f>'Pri Sec_outstanding_6'!F27</f>
        <v>5134.7699999999995</v>
      </c>
      <c r="M27" s="198">
        <v>306</v>
      </c>
      <c r="N27" s="198">
        <v>3040.1400000000003</v>
      </c>
    </row>
    <row r="28" spans="1:14" ht="12.75" customHeight="1" x14ac:dyDescent="0.2">
      <c r="A28" s="132">
        <v>22</v>
      </c>
      <c r="B28" s="110" t="s">
        <v>27</v>
      </c>
      <c r="C28" s="189"/>
      <c r="D28" s="189"/>
      <c r="E28" s="191">
        <v>17</v>
      </c>
      <c r="F28" s="191">
        <v>374.1</v>
      </c>
      <c r="G28" s="191">
        <v>8</v>
      </c>
      <c r="H28" s="191">
        <v>94.11</v>
      </c>
      <c r="I28" s="191"/>
      <c r="J28" s="191"/>
      <c r="K28" s="191">
        <f>'Pri Sec_outstanding_6'!E28</f>
        <v>704</v>
      </c>
      <c r="L28" s="191">
        <f>'Pri Sec_outstanding_6'!F28</f>
        <v>3076.9500000000003</v>
      </c>
      <c r="M28" s="198">
        <v>312</v>
      </c>
      <c r="N28" s="198">
        <v>2314.7399999999989</v>
      </c>
    </row>
    <row r="29" spans="1:14" ht="12.75" customHeight="1" x14ac:dyDescent="0.2">
      <c r="A29" s="132">
        <v>23</v>
      </c>
      <c r="B29" s="110" t="s">
        <v>999</v>
      </c>
      <c r="C29" s="189"/>
      <c r="D29" s="189"/>
      <c r="E29" s="191">
        <v>0</v>
      </c>
      <c r="F29" s="191">
        <v>0</v>
      </c>
      <c r="G29" s="191">
        <v>0</v>
      </c>
      <c r="H29" s="191">
        <v>0</v>
      </c>
      <c r="I29" s="191"/>
      <c r="J29" s="191"/>
      <c r="K29" s="191">
        <f>'Pri Sec_outstanding_6'!E29</f>
        <v>0</v>
      </c>
      <c r="L29" s="191">
        <f>'Pri Sec_outstanding_6'!F29</f>
        <v>0</v>
      </c>
      <c r="M29" s="198">
        <v>0</v>
      </c>
      <c r="N29" s="198">
        <v>0</v>
      </c>
    </row>
    <row r="30" spans="1:14" ht="12.75" customHeight="1" x14ac:dyDescent="0.2">
      <c r="A30" s="132">
        <v>24</v>
      </c>
      <c r="B30" s="110" t="s">
        <v>29</v>
      </c>
      <c r="C30" s="189"/>
      <c r="D30" s="189"/>
      <c r="E30" s="191">
        <v>0</v>
      </c>
      <c r="F30" s="191">
        <v>0</v>
      </c>
      <c r="G30" s="191">
        <v>0</v>
      </c>
      <c r="H30" s="191">
        <v>0</v>
      </c>
      <c r="I30" s="191"/>
      <c r="J30" s="191"/>
      <c r="K30" s="191">
        <f>'Pri Sec_outstanding_6'!E30</f>
        <v>0</v>
      </c>
      <c r="L30" s="191">
        <f>'Pri Sec_outstanding_6'!F30</f>
        <v>0</v>
      </c>
      <c r="M30" s="191">
        <v>0</v>
      </c>
      <c r="N30" s="191">
        <v>0</v>
      </c>
    </row>
    <row r="31" spans="1:14" ht="12.75" customHeight="1" x14ac:dyDescent="0.2">
      <c r="A31" s="132">
        <v>25</v>
      </c>
      <c r="B31" s="110" t="s">
        <v>30</v>
      </c>
      <c r="C31" s="189"/>
      <c r="D31" s="189"/>
      <c r="E31" s="191">
        <v>0</v>
      </c>
      <c r="F31" s="191">
        <v>0</v>
      </c>
      <c r="G31" s="191">
        <v>0</v>
      </c>
      <c r="H31" s="191">
        <v>0</v>
      </c>
      <c r="I31" s="191"/>
      <c r="J31" s="191"/>
      <c r="K31" s="191">
        <f>'Pri Sec_outstanding_6'!E31</f>
        <v>10</v>
      </c>
      <c r="L31" s="191">
        <f>'Pri Sec_outstanding_6'!F31</f>
        <v>31.700000000000003</v>
      </c>
      <c r="M31" s="191">
        <v>0</v>
      </c>
      <c r="N31" s="191">
        <v>0</v>
      </c>
    </row>
    <row r="32" spans="1:14" ht="12.75" customHeight="1" x14ac:dyDescent="0.2">
      <c r="A32" s="132">
        <v>26</v>
      </c>
      <c r="B32" s="110" t="s">
        <v>31</v>
      </c>
      <c r="C32" s="189"/>
      <c r="D32" s="189"/>
      <c r="E32" s="191">
        <v>0</v>
      </c>
      <c r="F32" s="191">
        <v>0</v>
      </c>
      <c r="G32" s="191">
        <v>0</v>
      </c>
      <c r="H32" s="191">
        <v>0</v>
      </c>
      <c r="I32" s="191"/>
      <c r="J32" s="191"/>
      <c r="K32" s="191">
        <f>'Pri Sec_outstanding_6'!E32</f>
        <v>7</v>
      </c>
      <c r="L32" s="191">
        <f>'Pri Sec_outstanding_6'!F32</f>
        <v>19.72</v>
      </c>
      <c r="M32" s="191">
        <v>0</v>
      </c>
      <c r="N32" s="191">
        <v>0</v>
      </c>
    </row>
    <row r="33" spans="1:14" ht="12.75" customHeight="1" x14ac:dyDescent="0.2">
      <c r="A33" s="132">
        <v>27</v>
      </c>
      <c r="B33" s="110" t="s">
        <v>32</v>
      </c>
      <c r="C33" s="189"/>
      <c r="D33" s="189"/>
      <c r="E33" s="191">
        <v>0</v>
      </c>
      <c r="F33" s="191">
        <v>0</v>
      </c>
      <c r="G33" s="191">
        <v>0</v>
      </c>
      <c r="H33" s="191">
        <v>0</v>
      </c>
      <c r="I33" s="191"/>
      <c r="J33" s="191"/>
      <c r="K33" s="191">
        <f>'Pri Sec_outstanding_6'!E33</f>
        <v>0</v>
      </c>
      <c r="L33" s="191">
        <f>'Pri Sec_outstanding_6'!F33</f>
        <v>0</v>
      </c>
      <c r="M33" s="191">
        <v>0</v>
      </c>
      <c r="N33" s="191">
        <v>0</v>
      </c>
    </row>
    <row r="34" spans="1:14" ht="12.75" customHeight="1" x14ac:dyDescent="0.2">
      <c r="A34" s="132">
        <v>28</v>
      </c>
      <c r="B34" s="110" t="s">
        <v>33</v>
      </c>
      <c r="C34" s="189"/>
      <c r="D34" s="189"/>
      <c r="E34" s="191">
        <v>0</v>
      </c>
      <c r="F34" s="191">
        <v>0</v>
      </c>
      <c r="G34" s="191">
        <v>0</v>
      </c>
      <c r="H34" s="191">
        <v>0</v>
      </c>
      <c r="I34" s="191"/>
      <c r="J34" s="191"/>
      <c r="K34" s="191">
        <f>'Pri Sec_outstanding_6'!E34</f>
        <v>0</v>
      </c>
      <c r="L34" s="191">
        <f>'Pri Sec_outstanding_6'!F34</f>
        <v>0</v>
      </c>
      <c r="M34" s="191">
        <v>0</v>
      </c>
      <c r="N34" s="191">
        <v>0</v>
      </c>
    </row>
    <row r="35" spans="1:14" ht="12.75" customHeight="1" x14ac:dyDescent="0.2">
      <c r="A35" s="132">
        <v>29</v>
      </c>
      <c r="B35" s="110" t="s">
        <v>34</v>
      </c>
      <c r="C35" s="189"/>
      <c r="D35" s="189"/>
      <c r="E35" s="191">
        <v>0</v>
      </c>
      <c r="F35" s="191">
        <v>0</v>
      </c>
      <c r="G35" s="191">
        <v>0</v>
      </c>
      <c r="H35" s="191">
        <v>0</v>
      </c>
      <c r="I35" s="191"/>
      <c r="J35" s="191"/>
      <c r="K35" s="191">
        <f>'Pri Sec_outstanding_6'!E35</f>
        <v>0</v>
      </c>
      <c r="L35" s="191">
        <f>'Pri Sec_outstanding_6'!F35</f>
        <v>0</v>
      </c>
      <c r="M35" s="191">
        <v>0</v>
      </c>
      <c r="N35" s="191">
        <v>0</v>
      </c>
    </row>
    <row r="36" spans="1:14" ht="12.75" customHeight="1" x14ac:dyDescent="0.2">
      <c r="A36" s="132">
        <v>30</v>
      </c>
      <c r="B36" s="110" t="s">
        <v>35</v>
      </c>
      <c r="C36" s="189"/>
      <c r="D36" s="189"/>
      <c r="E36" s="191">
        <v>0</v>
      </c>
      <c r="F36" s="191">
        <v>0</v>
      </c>
      <c r="G36" s="191">
        <v>0</v>
      </c>
      <c r="H36" s="191">
        <v>0</v>
      </c>
      <c r="I36" s="191"/>
      <c r="J36" s="191"/>
      <c r="K36" s="191">
        <f>'Pri Sec_outstanding_6'!E36</f>
        <v>0</v>
      </c>
      <c r="L36" s="191">
        <f>'Pri Sec_outstanding_6'!F36</f>
        <v>0</v>
      </c>
      <c r="M36" s="191">
        <v>0</v>
      </c>
      <c r="N36" s="191">
        <v>0</v>
      </c>
    </row>
    <row r="37" spans="1:14" ht="12.75" customHeight="1" x14ac:dyDescent="0.2">
      <c r="A37" s="132">
        <v>31</v>
      </c>
      <c r="B37" s="110" t="s">
        <v>36</v>
      </c>
      <c r="C37" s="189"/>
      <c r="D37" s="189"/>
      <c r="E37" s="191">
        <v>0</v>
      </c>
      <c r="F37" s="191">
        <v>0</v>
      </c>
      <c r="G37" s="191">
        <v>0</v>
      </c>
      <c r="H37" s="191">
        <v>0</v>
      </c>
      <c r="I37" s="191"/>
      <c r="J37" s="191"/>
      <c r="K37" s="191">
        <f>'Pri Sec_outstanding_6'!E37</f>
        <v>5</v>
      </c>
      <c r="L37" s="191">
        <f>'Pri Sec_outstanding_6'!F37</f>
        <v>47</v>
      </c>
      <c r="M37" s="191">
        <v>0</v>
      </c>
      <c r="N37" s="191">
        <v>0</v>
      </c>
    </row>
    <row r="38" spans="1:14" ht="12.75" customHeight="1" x14ac:dyDescent="0.2">
      <c r="A38" s="132">
        <v>32</v>
      </c>
      <c r="B38" s="110" t="s">
        <v>1000</v>
      </c>
      <c r="C38" s="189"/>
      <c r="D38" s="189"/>
      <c r="E38" s="191">
        <v>0</v>
      </c>
      <c r="F38" s="191">
        <v>0</v>
      </c>
      <c r="G38" s="191">
        <v>0</v>
      </c>
      <c r="H38" s="191">
        <v>0</v>
      </c>
      <c r="I38" s="191"/>
      <c r="J38" s="191"/>
      <c r="K38" s="191">
        <f>'Pri Sec_outstanding_6'!E38</f>
        <v>0</v>
      </c>
      <c r="L38" s="191">
        <f>'Pri Sec_outstanding_6'!F38</f>
        <v>0</v>
      </c>
      <c r="M38" s="191">
        <v>4</v>
      </c>
      <c r="N38" s="191">
        <v>26.07</v>
      </c>
    </row>
    <row r="39" spans="1:14" ht="12.75" customHeight="1" x14ac:dyDescent="0.2">
      <c r="A39" s="132">
        <v>33</v>
      </c>
      <c r="B39" s="110" t="s">
        <v>39</v>
      </c>
      <c r="C39" s="189"/>
      <c r="D39" s="189"/>
      <c r="E39" s="191">
        <v>23</v>
      </c>
      <c r="F39" s="191">
        <v>354.67</v>
      </c>
      <c r="G39" s="191">
        <v>12</v>
      </c>
      <c r="H39" s="191">
        <v>156.02000000000001</v>
      </c>
      <c r="I39" s="191"/>
      <c r="J39" s="191"/>
      <c r="K39" s="191">
        <f>'Pri Sec_outstanding_6'!E39</f>
        <v>24</v>
      </c>
      <c r="L39" s="191">
        <f>'Pri Sec_outstanding_6'!F39</f>
        <v>248.06000000000003</v>
      </c>
      <c r="M39" s="191">
        <v>37</v>
      </c>
      <c r="N39" s="191">
        <v>888.74</v>
      </c>
    </row>
    <row r="40" spans="1:14" s="122" customFormat="1" ht="12.75" customHeight="1" x14ac:dyDescent="0.2">
      <c r="A40" s="124"/>
      <c r="B40" s="116" t="s">
        <v>103</v>
      </c>
      <c r="C40" s="192"/>
      <c r="D40" s="192"/>
      <c r="E40" s="199">
        <f>SUM(E19:E39)</f>
        <v>1382</v>
      </c>
      <c r="F40" s="199">
        <f>SUM(F19:F39)</f>
        <v>25368.119999999977</v>
      </c>
      <c r="G40" s="199">
        <f>SUM(G19:G39)</f>
        <v>530</v>
      </c>
      <c r="H40" s="199">
        <f>SUM(H19:H39)</f>
        <v>9753.1200000000026</v>
      </c>
      <c r="I40" s="199"/>
      <c r="J40" s="199"/>
      <c r="K40" s="199">
        <f>'Pri Sec_outstanding_6'!E40</f>
        <v>3084</v>
      </c>
      <c r="L40" s="199">
        <f>'Pri Sec_outstanding_6'!F40</f>
        <v>15470.48</v>
      </c>
      <c r="M40" s="199">
        <f>SUM(M19:M39)</f>
        <v>1165</v>
      </c>
      <c r="N40" s="199">
        <f>SUM(N19:N39)</f>
        <v>12751.960000000001</v>
      </c>
    </row>
    <row r="41" spans="1:14" s="122" customFormat="1" ht="12.75" customHeight="1" x14ac:dyDescent="0.2">
      <c r="A41" s="124"/>
      <c r="B41" s="116" t="s">
        <v>41</v>
      </c>
      <c r="C41" s="192"/>
      <c r="D41" s="192"/>
      <c r="E41" s="199">
        <f>E40+E18</f>
        <v>4157</v>
      </c>
      <c r="F41" s="199">
        <f>F40+F18</f>
        <v>46639.479999999981</v>
      </c>
      <c r="G41" s="199">
        <f>G40+G18</f>
        <v>1898</v>
      </c>
      <c r="H41" s="199">
        <f>H40+H18</f>
        <v>19208.490000000005</v>
      </c>
      <c r="I41" s="199"/>
      <c r="J41" s="199"/>
      <c r="K41" s="199">
        <f>'Pri Sec_outstanding_6'!E41</f>
        <v>67860</v>
      </c>
      <c r="L41" s="199">
        <f>'Pri Sec_outstanding_6'!F41</f>
        <v>280308.54999999993</v>
      </c>
      <c r="M41" s="199">
        <f>M40+M18</f>
        <v>33609</v>
      </c>
      <c r="N41" s="199">
        <f>N40+N18</f>
        <v>207681.84</v>
      </c>
    </row>
    <row r="42" spans="1:14" ht="12.75" customHeight="1" x14ac:dyDescent="0.2">
      <c r="A42" s="132">
        <v>34</v>
      </c>
      <c r="B42" s="110" t="s">
        <v>43</v>
      </c>
      <c r="C42" s="189"/>
      <c r="D42" s="189"/>
      <c r="E42" s="204">
        <v>20</v>
      </c>
      <c r="F42" s="204">
        <v>201.75</v>
      </c>
      <c r="G42" s="204">
        <v>8</v>
      </c>
      <c r="H42" s="204">
        <v>129.28</v>
      </c>
      <c r="I42" s="204"/>
      <c r="J42" s="204"/>
      <c r="K42" s="191">
        <f>'Pri Sec_outstanding_6'!E42</f>
        <v>1672</v>
      </c>
      <c r="L42" s="191">
        <f>'Pri Sec_outstanding_6'!F42</f>
        <v>4617.57</v>
      </c>
      <c r="M42" s="204">
        <v>645</v>
      </c>
      <c r="N42" s="191">
        <v>2001.2</v>
      </c>
    </row>
    <row r="43" spans="1:14" s="122" customFormat="1" ht="12.75" customHeight="1" x14ac:dyDescent="0.2">
      <c r="A43" s="124"/>
      <c r="B43" s="116" t="s">
        <v>44</v>
      </c>
      <c r="C43" s="192"/>
      <c r="D43" s="201"/>
      <c r="E43" s="205">
        <f>E42</f>
        <v>20</v>
      </c>
      <c r="F43" s="205">
        <f t="shared" ref="F43:N43" si="1">F42</f>
        <v>201.75</v>
      </c>
      <c r="G43" s="205">
        <f t="shared" si="1"/>
        <v>8</v>
      </c>
      <c r="H43" s="205">
        <f t="shared" si="1"/>
        <v>129.28</v>
      </c>
      <c r="I43" s="205"/>
      <c r="J43" s="205"/>
      <c r="K43" s="205">
        <f t="shared" si="1"/>
        <v>1672</v>
      </c>
      <c r="L43" s="205">
        <f t="shared" si="1"/>
        <v>4617.57</v>
      </c>
      <c r="M43" s="205">
        <f t="shared" si="1"/>
        <v>645</v>
      </c>
      <c r="N43" s="205">
        <f t="shared" si="1"/>
        <v>2001.2</v>
      </c>
    </row>
    <row r="44" spans="1:14" ht="12.75" customHeight="1" x14ac:dyDescent="0.2">
      <c r="A44" s="132">
        <v>35</v>
      </c>
      <c r="B44" s="110" t="s">
        <v>45</v>
      </c>
      <c r="C44" s="189"/>
      <c r="D44" s="202"/>
      <c r="E44" s="206">
        <v>0</v>
      </c>
      <c r="F44" s="206">
        <v>0</v>
      </c>
      <c r="G44" s="206">
        <v>0</v>
      </c>
      <c r="H44" s="206">
        <v>0</v>
      </c>
      <c r="I44" s="206"/>
      <c r="J44" s="206"/>
      <c r="K44" s="191">
        <f>'Pri Sec_outstanding_6'!E44</f>
        <v>55</v>
      </c>
      <c r="L44" s="191">
        <f>'Pri Sec_outstanding_6'!F44</f>
        <v>100.96</v>
      </c>
      <c r="M44" s="206">
        <v>5</v>
      </c>
      <c r="N44" s="206">
        <v>12.280000000000001</v>
      </c>
    </row>
    <row r="45" spans="1:14" s="122" customFormat="1" ht="12.75" customHeight="1" x14ac:dyDescent="0.2">
      <c r="A45" s="124"/>
      <c r="B45" s="116" t="s">
        <v>46</v>
      </c>
      <c r="C45" s="192"/>
      <c r="D45" s="201"/>
      <c r="E45" s="205">
        <f t="shared" ref="E45:N45" si="2">E44</f>
        <v>0</v>
      </c>
      <c r="F45" s="205">
        <f t="shared" si="2"/>
        <v>0</v>
      </c>
      <c r="G45" s="205">
        <f t="shared" si="2"/>
        <v>0</v>
      </c>
      <c r="H45" s="205">
        <f t="shared" si="2"/>
        <v>0</v>
      </c>
      <c r="I45" s="205"/>
      <c r="J45" s="205"/>
      <c r="K45" s="199">
        <f>'Pri Sec_outstanding_6'!E45</f>
        <v>55</v>
      </c>
      <c r="L45" s="199">
        <f>'Pri Sec_outstanding_6'!F45</f>
        <v>100.96</v>
      </c>
      <c r="M45" s="205">
        <f t="shared" si="2"/>
        <v>5</v>
      </c>
      <c r="N45" s="205">
        <f t="shared" si="2"/>
        <v>12.280000000000001</v>
      </c>
    </row>
    <row r="46" spans="1:14" ht="12.75" customHeight="1" x14ac:dyDescent="0.2">
      <c r="A46" s="132">
        <v>36</v>
      </c>
      <c r="B46" s="110" t="s">
        <v>47</v>
      </c>
      <c r="C46" s="189"/>
      <c r="D46" s="202"/>
      <c r="E46" s="206">
        <v>0</v>
      </c>
      <c r="F46" s="206">
        <v>0</v>
      </c>
      <c r="G46" s="206">
        <v>0</v>
      </c>
      <c r="H46" s="206">
        <v>0</v>
      </c>
      <c r="I46" s="206">
        <v>0</v>
      </c>
      <c r="J46" s="206">
        <v>0</v>
      </c>
      <c r="K46" s="191">
        <f>'Pri Sec_outstanding_6'!E46</f>
        <v>0</v>
      </c>
      <c r="L46" s="191">
        <f>'Pri Sec_outstanding_6'!F46</f>
        <v>0</v>
      </c>
      <c r="M46" s="206">
        <v>0</v>
      </c>
      <c r="N46" s="203">
        <v>0</v>
      </c>
    </row>
    <row r="47" spans="1:14" ht="12.75" customHeight="1" x14ac:dyDescent="0.2">
      <c r="A47" s="132">
        <v>37</v>
      </c>
      <c r="B47" s="110" t="s">
        <v>48</v>
      </c>
      <c r="C47" s="189"/>
      <c r="D47" s="202"/>
      <c r="E47" s="206">
        <v>0</v>
      </c>
      <c r="F47" s="207">
        <v>0</v>
      </c>
      <c r="G47" s="206">
        <v>0</v>
      </c>
      <c r="H47" s="207">
        <v>0</v>
      </c>
      <c r="I47" s="206">
        <v>0</v>
      </c>
      <c r="J47" s="206">
        <v>0</v>
      </c>
      <c r="K47" s="191">
        <f>'Pri Sec_outstanding_6'!E47</f>
        <v>0</v>
      </c>
      <c r="L47" s="191">
        <f>'Pri Sec_outstanding_6'!F47</f>
        <v>0</v>
      </c>
      <c r="M47" s="206">
        <v>0</v>
      </c>
      <c r="N47" s="203">
        <v>0</v>
      </c>
    </row>
    <row r="48" spans="1:14" ht="12.75" customHeight="1" x14ac:dyDescent="0.2">
      <c r="A48" s="132">
        <v>38</v>
      </c>
      <c r="B48" s="110" t="s">
        <v>49</v>
      </c>
      <c r="C48" s="189"/>
      <c r="D48" s="202"/>
      <c r="E48" s="206">
        <v>0</v>
      </c>
      <c r="F48" s="206">
        <v>0</v>
      </c>
      <c r="G48" s="206">
        <v>0</v>
      </c>
      <c r="H48" s="206">
        <v>0</v>
      </c>
      <c r="I48" s="206">
        <v>0</v>
      </c>
      <c r="J48" s="206">
        <v>0</v>
      </c>
      <c r="K48" s="191">
        <f>'Pri Sec_outstanding_6'!E48</f>
        <v>31</v>
      </c>
      <c r="L48" s="191">
        <f>'Pri Sec_outstanding_6'!F48</f>
        <v>5.6999999999999993</v>
      </c>
      <c r="M48" s="206">
        <v>31</v>
      </c>
      <c r="N48" s="203">
        <v>5.7</v>
      </c>
    </row>
    <row r="49" spans="1:14" ht="12.75" customHeight="1" x14ac:dyDescent="0.2">
      <c r="A49" s="132">
        <v>39</v>
      </c>
      <c r="B49" s="110" t="s">
        <v>51</v>
      </c>
      <c r="C49" s="189"/>
      <c r="D49" s="202"/>
      <c r="E49" s="206">
        <v>0</v>
      </c>
      <c r="F49" s="206">
        <v>0</v>
      </c>
      <c r="G49" s="206">
        <v>0</v>
      </c>
      <c r="H49" s="206">
        <v>0</v>
      </c>
      <c r="I49" s="206">
        <v>0</v>
      </c>
      <c r="J49" s="206">
        <v>0</v>
      </c>
      <c r="K49" s="191">
        <f>'Pri Sec_outstanding_6'!E49</f>
        <v>0</v>
      </c>
      <c r="L49" s="191">
        <f>'Pri Sec_outstanding_6'!F49</f>
        <v>0</v>
      </c>
      <c r="M49" s="206">
        <v>0</v>
      </c>
      <c r="N49" s="203">
        <v>0</v>
      </c>
    </row>
    <row r="50" spans="1:14" ht="12.75" customHeight="1" x14ac:dyDescent="0.2">
      <c r="A50" s="132">
        <v>40</v>
      </c>
      <c r="B50" s="110" t="s">
        <v>1007</v>
      </c>
      <c r="C50" s="189"/>
      <c r="D50" s="202"/>
      <c r="E50" s="206">
        <v>0</v>
      </c>
      <c r="F50" s="206">
        <v>0</v>
      </c>
      <c r="G50" s="206">
        <v>0</v>
      </c>
      <c r="H50" s="206">
        <v>0</v>
      </c>
      <c r="I50" s="206">
        <v>0</v>
      </c>
      <c r="J50" s="206">
        <v>0</v>
      </c>
      <c r="K50" s="191">
        <f>'Pri Sec_outstanding_6'!E50</f>
        <v>1</v>
      </c>
      <c r="L50" s="191">
        <f>'Pri Sec_outstanding_6'!F50</f>
        <v>13.89</v>
      </c>
      <c r="M50" s="206">
        <v>1</v>
      </c>
      <c r="N50" s="203">
        <v>21.98</v>
      </c>
    </row>
    <row r="51" spans="1:14" ht="12.75" customHeight="1" x14ac:dyDescent="0.2">
      <c r="A51" s="132">
        <v>41</v>
      </c>
      <c r="B51" s="110" t="s">
        <v>52</v>
      </c>
      <c r="C51" s="189"/>
      <c r="D51" s="202"/>
      <c r="E51" s="206">
        <v>0</v>
      </c>
      <c r="F51" s="206">
        <v>0</v>
      </c>
      <c r="G51" s="206">
        <v>0</v>
      </c>
      <c r="H51" s="206">
        <v>0</v>
      </c>
      <c r="I51" s="206">
        <v>0</v>
      </c>
      <c r="J51" s="206">
        <v>0</v>
      </c>
      <c r="K51" s="191">
        <f>'Pri Sec_outstanding_6'!E51</f>
        <v>0</v>
      </c>
      <c r="L51" s="191">
        <f>'Pri Sec_outstanding_6'!F51</f>
        <v>0</v>
      </c>
      <c r="M51" s="206">
        <v>0</v>
      </c>
      <c r="N51" s="203">
        <v>0</v>
      </c>
    </row>
    <row r="52" spans="1:14" ht="12.75" customHeight="1" x14ac:dyDescent="0.2">
      <c r="A52" s="132">
        <v>42</v>
      </c>
      <c r="B52" s="110" t="s">
        <v>53</v>
      </c>
      <c r="C52" s="189"/>
      <c r="D52" s="189"/>
      <c r="E52" s="198">
        <v>0</v>
      </c>
      <c r="F52" s="198">
        <v>0</v>
      </c>
      <c r="G52" s="198">
        <v>0</v>
      </c>
      <c r="H52" s="198">
        <v>0</v>
      </c>
      <c r="I52" s="206">
        <v>0</v>
      </c>
      <c r="J52" s="206">
        <v>0</v>
      </c>
      <c r="K52" s="191">
        <f>'Pri Sec_outstanding_6'!E52</f>
        <v>0</v>
      </c>
      <c r="L52" s="191">
        <f>'Pri Sec_outstanding_6'!F52</f>
        <v>0</v>
      </c>
      <c r="M52" s="206">
        <v>0</v>
      </c>
      <c r="N52" s="203">
        <v>0</v>
      </c>
    </row>
    <row r="53" spans="1:14" ht="12.75" customHeight="1" x14ac:dyDescent="0.2">
      <c r="A53" s="132">
        <v>43</v>
      </c>
      <c r="B53" s="110" t="s">
        <v>54</v>
      </c>
      <c r="C53" s="189"/>
      <c r="D53" s="189"/>
      <c r="E53" s="191">
        <v>0</v>
      </c>
      <c r="F53" s="191">
        <v>0</v>
      </c>
      <c r="G53" s="191">
        <v>0</v>
      </c>
      <c r="H53" s="191">
        <v>0</v>
      </c>
      <c r="I53" s="206">
        <v>0</v>
      </c>
      <c r="J53" s="206">
        <v>0</v>
      </c>
      <c r="K53" s="191">
        <f>'Pri Sec_outstanding_6'!E53</f>
        <v>0</v>
      </c>
      <c r="L53" s="191">
        <f>'Pri Sec_outstanding_6'!F53</f>
        <v>0</v>
      </c>
      <c r="M53" s="206">
        <v>0</v>
      </c>
      <c r="N53" s="203">
        <v>0</v>
      </c>
    </row>
    <row r="54" spans="1:14" s="122" customFormat="1" ht="12.75" customHeight="1" x14ac:dyDescent="0.2">
      <c r="A54" s="124"/>
      <c r="B54" s="116" t="s">
        <v>55</v>
      </c>
      <c r="C54" s="192"/>
      <c r="D54" s="192"/>
      <c r="E54" s="199">
        <f>SUM(E46:E53)</f>
        <v>0</v>
      </c>
      <c r="F54" s="199">
        <f t="shared" ref="F54:M54" si="3">SUM(F46:F53)</f>
        <v>0</v>
      </c>
      <c r="G54" s="199">
        <f t="shared" si="3"/>
        <v>0</v>
      </c>
      <c r="H54" s="199">
        <f t="shared" si="3"/>
        <v>0</v>
      </c>
      <c r="I54" s="206">
        <v>0</v>
      </c>
      <c r="J54" s="206">
        <v>0</v>
      </c>
      <c r="K54" s="191">
        <f>'Pri Sec_outstanding_6'!E54</f>
        <v>32</v>
      </c>
      <c r="L54" s="191">
        <f>'Pri Sec_outstanding_6'!F54</f>
        <v>19.59</v>
      </c>
      <c r="M54" s="199">
        <f t="shared" si="3"/>
        <v>32</v>
      </c>
      <c r="N54" s="199">
        <f>SUM(N46:N53)</f>
        <v>27.68</v>
      </c>
    </row>
    <row r="55" spans="1:14" s="122" customFormat="1" ht="12.75" customHeight="1" x14ac:dyDescent="0.2">
      <c r="A55" s="192"/>
      <c r="B55" s="192" t="s">
        <v>5</v>
      </c>
      <c r="C55" s="192"/>
      <c r="D55" s="192"/>
      <c r="E55" s="199">
        <f t="shared" ref="E55:J55" si="4">E54+E45+E43+E41</f>
        <v>4177</v>
      </c>
      <c r="F55" s="199">
        <f t="shared" si="4"/>
        <v>46841.229999999981</v>
      </c>
      <c r="G55" s="199">
        <f t="shared" si="4"/>
        <v>1906</v>
      </c>
      <c r="H55" s="199">
        <f t="shared" si="4"/>
        <v>19337.770000000004</v>
      </c>
      <c r="I55" s="199">
        <f t="shared" si="4"/>
        <v>0</v>
      </c>
      <c r="J55" s="199">
        <f t="shared" si="4"/>
        <v>0</v>
      </c>
      <c r="K55" s="199">
        <f>'Pri Sec_outstanding_6'!E55</f>
        <v>69619</v>
      </c>
      <c r="L55" s="199">
        <f>'Pri Sec_outstanding_6'!F55</f>
        <v>285046.66999999993</v>
      </c>
      <c r="M55" s="199">
        <f>M54+M45+M43+M41</f>
        <v>34291</v>
      </c>
      <c r="N55" s="199">
        <f>N54+N45+N43+N41</f>
        <v>209723</v>
      </c>
    </row>
    <row r="56" spans="1:14" ht="12.75" customHeight="1" x14ac:dyDescent="0.2">
      <c r="A56" s="171"/>
      <c r="B56" s="171"/>
      <c r="C56" s="164"/>
      <c r="D56" s="164"/>
      <c r="E56" s="164"/>
      <c r="G56" s="164"/>
      <c r="H56" s="585" t="s">
        <v>1085</v>
      </c>
      <c r="I56" s="585"/>
      <c r="J56" s="164"/>
      <c r="K56" s="164"/>
      <c r="L56" s="164"/>
      <c r="M56" s="164"/>
      <c r="N56" s="164"/>
    </row>
    <row r="57" spans="1:14" ht="12.75" customHeight="1" x14ac:dyDescent="0.2">
      <c r="A57" s="171"/>
      <c r="B57" s="171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</row>
    <row r="58" spans="1:14" ht="12.75" customHeight="1" x14ac:dyDescent="0.2">
      <c r="A58" s="171"/>
      <c r="B58" s="171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</row>
    <row r="59" spans="1:14" ht="12.75" customHeight="1" x14ac:dyDescent="0.2">
      <c r="A59" s="171"/>
      <c r="B59" s="171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</row>
    <row r="60" spans="1:14" ht="12.75" customHeight="1" x14ac:dyDescent="0.2">
      <c r="A60" s="171"/>
      <c r="B60" s="171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</row>
    <row r="61" spans="1:14" ht="12.75" customHeight="1" x14ac:dyDescent="0.2">
      <c r="A61" s="171"/>
      <c r="B61" s="171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</row>
    <row r="62" spans="1:14" ht="12.75" customHeight="1" x14ac:dyDescent="0.2">
      <c r="A62" s="171"/>
      <c r="B62" s="171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</row>
    <row r="63" spans="1:14" ht="12.75" customHeight="1" x14ac:dyDescent="0.2">
      <c r="A63" s="171"/>
      <c r="B63" s="171"/>
      <c r="C63" s="164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</row>
    <row r="64" spans="1:14" ht="12.75" customHeight="1" x14ac:dyDescent="0.2">
      <c r="A64" s="171"/>
      <c r="B64" s="171"/>
      <c r="C64" s="164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</row>
    <row r="65" spans="1:14" ht="12.75" customHeight="1" x14ac:dyDescent="0.2">
      <c r="A65" s="171"/>
      <c r="B65" s="171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</row>
    <row r="66" spans="1:14" ht="12.75" customHeight="1" x14ac:dyDescent="0.2">
      <c r="A66" s="171"/>
      <c r="B66" s="171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</row>
    <row r="67" spans="1:14" ht="12.75" customHeight="1" x14ac:dyDescent="0.2">
      <c r="A67" s="171"/>
      <c r="B67" s="171"/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</row>
    <row r="68" spans="1:14" ht="12.75" customHeight="1" x14ac:dyDescent="0.2">
      <c r="A68" s="171"/>
      <c r="B68" s="171"/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</row>
    <row r="69" spans="1:14" ht="12.75" customHeight="1" x14ac:dyDescent="0.2">
      <c r="A69" s="171"/>
      <c r="B69" s="171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</row>
    <row r="70" spans="1:14" ht="12.75" customHeight="1" x14ac:dyDescent="0.2">
      <c r="A70" s="171"/>
      <c r="B70" s="171"/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</row>
    <row r="71" spans="1:14" ht="12.75" customHeight="1" x14ac:dyDescent="0.2">
      <c r="A71" s="171"/>
      <c r="B71" s="171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</row>
    <row r="72" spans="1:14" ht="12.75" customHeight="1" x14ac:dyDescent="0.2">
      <c r="A72" s="171"/>
      <c r="B72" s="171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</row>
    <row r="73" spans="1:14" ht="12.75" customHeight="1" x14ac:dyDescent="0.2">
      <c r="A73" s="171"/>
      <c r="B73" s="171"/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</row>
    <row r="74" spans="1:14" ht="12.75" customHeight="1" x14ac:dyDescent="0.2">
      <c r="A74" s="171"/>
      <c r="B74" s="171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</row>
    <row r="75" spans="1:14" ht="12.75" customHeight="1" x14ac:dyDescent="0.2">
      <c r="A75" s="171"/>
      <c r="B75" s="171"/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</row>
    <row r="76" spans="1:14" ht="12.75" customHeight="1" x14ac:dyDescent="0.2">
      <c r="A76" s="171"/>
      <c r="B76" s="171"/>
      <c r="C76" s="164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</row>
    <row r="77" spans="1:14" ht="12.75" customHeight="1" x14ac:dyDescent="0.2">
      <c r="A77" s="171"/>
      <c r="B77" s="171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</row>
    <row r="78" spans="1:14" ht="12.75" customHeight="1" x14ac:dyDescent="0.2">
      <c r="A78" s="171"/>
      <c r="B78" s="171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</row>
    <row r="79" spans="1:14" ht="12.75" customHeight="1" x14ac:dyDescent="0.2">
      <c r="A79" s="171"/>
      <c r="B79" s="171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</row>
    <row r="80" spans="1:14" ht="12.75" customHeight="1" x14ac:dyDescent="0.2">
      <c r="A80" s="171"/>
      <c r="B80" s="171"/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</row>
    <row r="81" spans="1:14" ht="12.75" customHeight="1" x14ac:dyDescent="0.2">
      <c r="A81" s="171"/>
      <c r="B81" s="171"/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</row>
    <row r="82" spans="1:14" ht="12.75" customHeight="1" x14ac:dyDescent="0.2">
      <c r="A82" s="171"/>
      <c r="B82" s="171"/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</row>
    <row r="83" spans="1:14" ht="12.75" customHeight="1" x14ac:dyDescent="0.2">
      <c r="A83" s="171"/>
      <c r="B83" s="171"/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</row>
    <row r="84" spans="1:14" ht="12.75" customHeight="1" x14ac:dyDescent="0.2">
      <c r="A84" s="171"/>
      <c r="B84" s="171"/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</row>
    <row r="85" spans="1:14" ht="12.75" customHeight="1" x14ac:dyDescent="0.2">
      <c r="A85" s="171"/>
      <c r="B85" s="171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</row>
    <row r="86" spans="1:14" ht="12.75" customHeight="1" x14ac:dyDescent="0.2">
      <c r="A86" s="171"/>
      <c r="B86" s="171"/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</row>
    <row r="87" spans="1:14" ht="12.75" customHeight="1" x14ac:dyDescent="0.2">
      <c r="A87" s="171"/>
      <c r="B87" s="171"/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</row>
    <row r="88" spans="1:14" ht="12.75" customHeight="1" x14ac:dyDescent="0.2">
      <c r="A88" s="171"/>
      <c r="B88" s="171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</row>
    <row r="89" spans="1:14" ht="12.75" customHeight="1" x14ac:dyDescent="0.2">
      <c r="A89" s="171"/>
      <c r="B89" s="171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</row>
    <row r="90" spans="1:14" ht="12.75" customHeight="1" x14ac:dyDescent="0.2">
      <c r="A90" s="171"/>
      <c r="B90" s="171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</row>
    <row r="91" spans="1:14" ht="12.75" customHeight="1" x14ac:dyDescent="0.2">
      <c r="A91" s="171"/>
      <c r="B91" s="171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</row>
    <row r="92" spans="1:14" ht="12.75" customHeight="1" x14ac:dyDescent="0.2">
      <c r="A92" s="171"/>
      <c r="B92" s="171"/>
      <c r="C92" s="164"/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4"/>
    </row>
    <row r="93" spans="1:14" ht="12.75" customHeight="1" x14ac:dyDescent="0.2">
      <c r="A93" s="171"/>
      <c r="B93" s="171"/>
      <c r="C93" s="164"/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4"/>
    </row>
    <row r="94" spans="1:14" ht="12.75" customHeight="1" x14ac:dyDescent="0.2">
      <c r="A94" s="171"/>
      <c r="B94" s="171"/>
      <c r="C94" s="164"/>
      <c r="D94" s="164"/>
      <c r="E94" s="164"/>
      <c r="F94" s="164"/>
      <c r="G94" s="164"/>
      <c r="H94" s="164"/>
      <c r="I94" s="164"/>
      <c r="J94" s="164"/>
      <c r="K94" s="164"/>
      <c r="L94" s="164"/>
      <c r="M94" s="164"/>
      <c r="N94" s="164"/>
    </row>
    <row r="95" spans="1:14" ht="12.75" customHeight="1" x14ac:dyDescent="0.2">
      <c r="A95" s="171"/>
      <c r="B95" s="171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</row>
    <row r="96" spans="1:14" ht="12.75" customHeight="1" x14ac:dyDescent="0.2">
      <c r="A96" s="171"/>
      <c r="B96" s="171"/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</row>
    <row r="97" spans="1:14" ht="12.75" customHeight="1" x14ac:dyDescent="0.2">
      <c r="A97" s="171"/>
      <c r="B97" s="171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</row>
    <row r="98" spans="1:14" ht="12.75" customHeight="1" x14ac:dyDescent="0.2">
      <c r="A98" s="171"/>
      <c r="B98" s="171"/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</row>
  </sheetData>
  <mergeCells count="16">
    <mergeCell ref="H56:I56"/>
    <mergeCell ref="M4:N4"/>
    <mergeCell ref="I3:J3"/>
    <mergeCell ref="A1:N1"/>
    <mergeCell ref="B2:C2"/>
    <mergeCell ref="K2:L2"/>
    <mergeCell ref="M3:N3"/>
    <mergeCell ref="K3:L3"/>
    <mergeCell ref="C4:D4"/>
    <mergeCell ref="C3:D3"/>
    <mergeCell ref="E3:F3"/>
    <mergeCell ref="G3:H3"/>
    <mergeCell ref="K4:L4"/>
    <mergeCell ref="E4:F4"/>
    <mergeCell ref="G4:H4"/>
    <mergeCell ref="I4:J4"/>
  </mergeCells>
  <pageMargins left="0.95" right="0" top="0.75" bottom="0" header="0" footer="0"/>
  <pageSetup paperSize="9" scale="8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C00000"/>
  </sheetPr>
  <dimension ref="A1:J5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56" sqref="F56:G56"/>
    </sheetView>
  </sheetViews>
  <sheetFormatPr defaultColWidth="14.28515625" defaultRowHeight="15" customHeight="1" x14ac:dyDescent="0.2"/>
  <cols>
    <col min="1" max="1" width="6.140625" style="83" customWidth="1"/>
    <col min="2" max="2" width="27.140625" style="83" customWidth="1"/>
    <col min="3" max="3" width="9.85546875" style="83" customWidth="1"/>
    <col min="4" max="4" width="8.5703125" style="83" customWidth="1"/>
    <col min="5" max="5" width="10.140625" style="83" customWidth="1"/>
    <col min="6" max="6" width="9" style="83" customWidth="1"/>
    <col min="7" max="7" width="10.140625" style="83" customWidth="1"/>
    <col min="8" max="9" width="9.85546875" style="83" customWidth="1"/>
    <col min="10" max="10" width="9" style="83" customWidth="1"/>
    <col min="11" max="16384" width="14.28515625" style="83"/>
  </cols>
  <sheetData>
    <row r="1" spans="1:10" ht="15" customHeight="1" x14ac:dyDescent="0.2">
      <c r="A1" s="572" t="s">
        <v>1073</v>
      </c>
      <c r="B1" s="478"/>
      <c r="C1" s="478"/>
      <c r="D1" s="478"/>
      <c r="E1" s="478"/>
      <c r="F1" s="478"/>
      <c r="G1" s="478"/>
      <c r="H1" s="478"/>
      <c r="I1" s="478"/>
      <c r="J1" s="478"/>
    </row>
    <row r="2" spans="1:10" ht="15" customHeight="1" x14ac:dyDescent="0.2">
      <c r="A2" s="209"/>
      <c r="B2" s="214" t="s">
        <v>60</v>
      </c>
      <c r="C2" s="215"/>
      <c r="D2" s="215"/>
      <c r="E2" s="216"/>
      <c r="F2" s="216"/>
      <c r="G2" s="217"/>
      <c r="H2" s="216"/>
      <c r="I2" s="591" t="s">
        <v>177</v>
      </c>
      <c r="J2" s="592"/>
    </row>
    <row r="3" spans="1:10" ht="15.75" customHeight="1" x14ac:dyDescent="0.2">
      <c r="A3" s="484" t="s">
        <v>148</v>
      </c>
      <c r="B3" s="593" t="s">
        <v>1</v>
      </c>
      <c r="C3" s="475" t="s">
        <v>1011</v>
      </c>
      <c r="D3" s="483"/>
      <c r="E3" s="483"/>
      <c r="F3" s="476"/>
      <c r="G3" s="475" t="s">
        <v>178</v>
      </c>
      <c r="H3" s="483"/>
      <c r="I3" s="483"/>
      <c r="J3" s="476"/>
    </row>
    <row r="4" spans="1:10" ht="45.75" customHeight="1" x14ac:dyDescent="0.2">
      <c r="A4" s="480"/>
      <c r="B4" s="594"/>
      <c r="C4" s="475" t="s">
        <v>1009</v>
      </c>
      <c r="D4" s="476"/>
      <c r="E4" s="475" t="s">
        <v>1010</v>
      </c>
      <c r="F4" s="476"/>
      <c r="G4" s="475" t="s">
        <v>179</v>
      </c>
      <c r="H4" s="476"/>
      <c r="I4" s="475" t="s">
        <v>180</v>
      </c>
      <c r="J4" s="476"/>
    </row>
    <row r="5" spans="1:10" ht="15" customHeight="1" x14ac:dyDescent="0.2">
      <c r="A5" s="200"/>
      <c r="B5" s="213"/>
      <c r="C5" s="109" t="s">
        <v>82</v>
      </c>
      <c r="D5" s="101" t="s">
        <v>83</v>
      </c>
      <c r="E5" s="109" t="s">
        <v>82</v>
      </c>
      <c r="F5" s="109" t="s">
        <v>83</v>
      </c>
      <c r="G5" s="109" t="s">
        <v>82</v>
      </c>
      <c r="H5" s="101" t="s">
        <v>83</v>
      </c>
      <c r="I5" s="109" t="s">
        <v>82</v>
      </c>
      <c r="J5" s="109" t="s">
        <v>83</v>
      </c>
    </row>
    <row r="6" spans="1:10" ht="13.5" customHeight="1" x14ac:dyDescent="0.2">
      <c r="A6" s="132">
        <v>1</v>
      </c>
      <c r="B6" s="110" t="s">
        <v>6</v>
      </c>
      <c r="C6" s="110">
        <v>6</v>
      </c>
      <c r="D6" s="110">
        <v>0.21</v>
      </c>
      <c r="E6" s="110">
        <v>5</v>
      </c>
      <c r="F6" s="110">
        <v>7.2399999999999993</v>
      </c>
      <c r="G6" s="110">
        <v>6</v>
      </c>
      <c r="H6" s="110">
        <v>0.21</v>
      </c>
      <c r="I6" s="110">
        <v>5</v>
      </c>
      <c r="J6" s="110">
        <v>7.2399999999999993</v>
      </c>
    </row>
    <row r="7" spans="1:10" ht="13.5" customHeight="1" x14ac:dyDescent="0.2">
      <c r="A7" s="132">
        <v>2</v>
      </c>
      <c r="B7" s="110" t="s">
        <v>7</v>
      </c>
      <c r="C7" s="110">
        <v>150</v>
      </c>
      <c r="D7" s="110">
        <v>43.79999999999999</v>
      </c>
      <c r="E7" s="110">
        <v>161</v>
      </c>
      <c r="F7" s="110">
        <v>1723.62</v>
      </c>
      <c r="G7" s="110">
        <v>150</v>
      </c>
      <c r="H7" s="110">
        <v>43.79999999999999</v>
      </c>
      <c r="I7" s="110">
        <v>161</v>
      </c>
      <c r="J7" s="110">
        <v>1723.62</v>
      </c>
    </row>
    <row r="8" spans="1:10" ht="13.5" customHeight="1" x14ac:dyDescent="0.2">
      <c r="A8" s="132">
        <v>3</v>
      </c>
      <c r="B8" s="110" t="s">
        <v>8</v>
      </c>
      <c r="C8" s="110">
        <v>47</v>
      </c>
      <c r="D8" s="110">
        <v>2.52</v>
      </c>
      <c r="E8" s="110">
        <v>598</v>
      </c>
      <c r="F8" s="110">
        <v>1901.1099999999997</v>
      </c>
      <c r="G8" s="110">
        <v>47</v>
      </c>
      <c r="H8" s="110">
        <v>2.52</v>
      </c>
      <c r="I8" s="110">
        <v>598</v>
      </c>
      <c r="J8" s="110">
        <v>1901.1099999999997</v>
      </c>
    </row>
    <row r="9" spans="1:10" ht="13.5" customHeight="1" x14ac:dyDescent="0.2">
      <c r="A9" s="132">
        <v>4</v>
      </c>
      <c r="B9" s="110" t="s">
        <v>9</v>
      </c>
      <c r="C9" s="110">
        <v>13</v>
      </c>
      <c r="D9" s="110">
        <v>1.5</v>
      </c>
      <c r="E9" s="110">
        <v>20</v>
      </c>
      <c r="F9" s="110">
        <v>41.32</v>
      </c>
      <c r="G9" s="110">
        <v>0</v>
      </c>
      <c r="H9" s="110">
        <v>0</v>
      </c>
      <c r="I9" s="110">
        <v>20</v>
      </c>
      <c r="J9" s="110">
        <v>41.32</v>
      </c>
    </row>
    <row r="10" spans="1:10" ht="13.5" customHeight="1" x14ac:dyDescent="0.2">
      <c r="A10" s="132">
        <v>5</v>
      </c>
      <c r="B10" s="110" t="s">
        <v>10</v>
      </c>
      <c r="C10" s="110">
        <v>118</v>
      </c>
      <c r="D10" s="110">
        <v>45.130000000000024</v>
      </c>
      <c r="E10" s="110">
        <v>140</v>
      </c>
      <c r="F10" s="110">
        <v>197.98999999999998</v>
      </c>
      <c r="G10" s="110">
        <v>118</v>
      </c>
      <c r="H10" s="110">
        <v>45.130000000000024</v>
      </c>
      <c r="I10" s="110">
        <v>140</v>
      </c>
      <c r="J10" s="110">
        <v>197.98999999999998</v>
      </c>
    </row>
    <row r="11" spans="1:10" ht="13.5" customHeight="1" x14ac:dyDescent="0.2">
      <c r="A11" s="132">
        <v>6</v>
      </c>
      <c r="B11" s="110" t="s">
        <v>11</v>
      </c>
      <c r="C11" s="110">
        <v>37</v>
      </c>
      <c r="D11" s="110">
        <v>10.119999999999999</v>
      </c>
      <c r="E11" s="110">
        <v>45</v>
      </c>
      <c r="F11" s="110">
        <v>257.18</v>
      </c>
      <c r="G11" s="110">
        <v>37</v>
      </c>
      <c r="H11" s="110">
        <v>10.119999999999999</v>
      </c>
      <c r="I11" s="110">
        <v>45</v>
      </c>
      <c r="J11" s="110">
        <v>257.18</v>
      </c>
    </row>
    <row r="12" spans="1:10" ht="13.5" customHeight="1" x14ac:dyDescent="0.2">
      <c r="A12" s="132">
        <v>7</v>
      </c>
      <c r="B12" s="110" t="s">
        <v>12</v>
      </c>
      <c r="C12" s="110">
        <v>3</v>
      </c>
      <c r="D12" s="110">
        <v>7.97</v>
      </c>
      <c r="E12" s="110">
        <v>3</v>
      </c>
      <c r="F12" s="110">
        <v>7.97</v>
      </c>
      <c r="G12" s="110">
        <v>3</v>
      </c>
      <c r="H12" s="110">
        <v>7.97</v>
      </c>
      <c r="I12" s="110">
        <v>3</v>
      </c>
      <c r="J12" s="110">
        <v>7.97</v>
      </c>
    </row>
    <row r="13" spans="1:10" ht="13.5" customHeight="1" x14ac:dyDescent="0.2">
      <c r="A13" s="132">
        <v>8</v>
      </c>
      <c r="B13" s="110" t="s">
        <v>967</v>
      </c>
      <c r="C13" s="110">
        <v>0</v>
      </c>
      <c r="D13" s="110">
        <v>0</v>
      </c>
      <c r="E13" s="110">
        <v>0</v>
      </c>
      <c r="F13" s="110">
        <v>0</v>
      </c>
      <c r="G13" s="110">
        <v>0</v>
      </c>
      <c r="H13" s="110">
        <v>0</v>
      </c>
      <c r="I13" s="110">
        <v>0</v>
      </c>
      <c r="J13" s="110">
        <v>0</v>
      </c>
    </row>
    <row r="14" spans="1:10" ht="13.5" customHeight="1" x14ac:dyDescent="0.2">
      <c r="A14" s="132">
        <v>9</v>
      </c>
      <c r="B14" s="110" t="s">
        <v>13</v>
      </c>
      <c r="C14" s="110">
        <v>103</v>
      </c>
      <c r="D14" s="110">
        <v>2.17</v>
      </c>
      <c r="E14" s="110">
        <v>88</v>
      </c>
      <c r="F14" s="110">
        <v>166.29</v>
      </c>
      <c r="G14" s="110">
        <v>103</v>
      </c>
      <c r="H14" s="110">
        <v>2.17</v>
      </c>
      <c r="I14" s="110">
        <v>88</v>
      </c>
      <c r="J14" s="110">
        <v>166.29</v>
      </c>
    </row>
    <row r="15" spans="1:10" ht="13.5" customHeight="1" x14ac:dyDescent="0.2">
      <c r="A15" s="132">
        <v>10</v>
      </c>
      <c r="B15" s="110" t="s">
        <v>14</v>
      </c>
      <c r="C15" s="110">
        <v>139</v>
      </c>
      <c r="D15" s="110">
        <v>14.179999999999993</v>
      </c>
      <c r="E15" s="110">
        <v>5043</v>
      </c>
      <c r="F15" s="110">
        <v>7231.8900000000012</v>
      </c>
      <c r="G15" s="110">
        <v>139</v>
      </c>
      <c r="H15" s="110">
        <v>14.179999999999993</v>
      </c>
      <c r="I15" s="110">
        <v>5043</v>
      </c>
      <c r="J15" s="110">
        <v>7231.8900000000012</v>
      </c>
    </row>
    <row r="16" spans="1:10" ht="13.5" customHeight="1" x14ac:dyDescent="0.2">
      <c r="A16" s="132">
        <v>11</v>
      </c>
      <c r="B16" s="110" t="s">
        <v>15</v>
      </c>
      <c r="C16" s="110">
        <v>54</v>
      </c>
      <c r="D16" s="110">
        <v>5.8099999999999987</v>
      </c>
      <c r="E16" s="110">
        <v>8</v>
      </c>
      <c r="F16" s="110">
        <v>52</v>
      </c>
      <c r="G16" s="110">
        <v>15</v>
      </c>
      <c r="H16" s="110">
        <v>3.2499999999999996</v>
      </c>
      <c r="I16" s="110">
        <v>8</v>
      </c>
      <c r="J16" s="110">
        <v>52</v>
      </c>
    </row>
    <row r="17" spans="1:10" ht="13.5" customHeight="1" x14ac:dyDescent="0.2">
      <c r="A17" s="132">
        <v>12</v>
      </c>
      <c r="B17" s="110" t="s">
        <v>16</v>
      </c>
      <c r="C17" s="110">
        <v>39</v>
      </c>
      <c r="D17" s="110">
        <v>3.2699999999999987</v>
      </c>
      <c r="E17" s="110">
        <v>45</v>
      </c>
      <c r="F17" s="110">
        <v>239.63000000000002</v>
      </c>
      <c r="G17" s="110">
        <v>39</v>
      </c>
      <c r="H17" s="110">
        <v>3.2699999999999987</v>
      </c>
      <c r="I17" s="110">
        <v>45</v>
      </c>
      <c r="J17" s="110">
        <v>239.63000000000002</v>
      </c>
    </row>
    <row r="18" spans="1:10" ht="13.5" customHeight="1" x14ac:dyDescent="0.2">
      <c r="A18" s="124"/>
      <c r="B18" s="116" t="s">
        <v>17</v>
      </c>
      <c r="C18" s="116">
        <f t="shared" ref="C18:J18" si="0">SUM(C6:C17)</f>
        <v>709</v>
      </c>
      <c r="D18" s="116">
        <f t="shared" si="0"/>
        <v>136.68000000000004</v>
      </c>
      <c r="E18" s="116">
        <f t="shared" si="0"/>
        <v>6156</v>
      </c>
      <c r="F18" s="116">
        <f t="shared" si="0"/>
        <v>11826.24</v>
      </c>
      <c r="G18" s="116">
        <f t="shared" si="0"/>
        <v>657</v>
      </c>
      <c r="H18" s="116">
        <f t="shared" si="0"/>
        <v>132.62000000000003</v>
      </c>
      <c r="I18" s="116">
        <f t="shared" si="0"/>
        <v>6156</v>
      </c>
      <c r="J18" s="116">
        <f t="shared" si="0"/>
        <v>11826.24</v>
      </c>
    </row>
    <row r="19" spans="1:10" ht="13.5" customHeight="1" x14ac:dyDescent="0.2">
      <c r="A19" s="132">
        <v>13</v>
      </c>
      <c r="B19" s="110" t="s">
        <v>18</v>
      </c>
      <c r="C19" s="110">
        <v>1</v>
      </c>
      <c r="D19" s="110">
        <v>0</v>
      </c>
      <c r="E19" s="110">
        <v>0</v>
      </c>
      <c r="F19" s="110">
        <v>0</v>
      </c>
      <c r="G19" s="110">
        <v>1</v>
      </c>
      <c r="H19" s="110">
        <v>0</v>
      </c>
      <c r="I19" s="110">
        <v>0</v>
      </c>
      <c r="J19" s="110">
        <v>0</v>
      </c>
    </row>
    <row r="20" spans="1:10" ht="13.5" customHeight="1" x14ac:dyDescent="0.2">
      <c r="A20" s="132">
        <v>14</v>
      </c>
      <c r="B20" s="110" t="s">
        <v>19</v>
      </c>
      <c r="C20" s="110">
        <v>0</v>
      </c>
      <c r="D20" s="110">
        <v>0</v>
      </c>
      <c r="E20" s="110">
        <v>0</v>
      </c>
      <c r="F20" s="110">
        <v>0</v>
      </c>
      <c r="G20" s="110">
        <v>0</v>
      </c>
      <c r="H20" s="110">
        <v>0</v>
      </c>
      <c r="I20" s="110">
        <v>0</v>
      </c>
      <c r="J20" s="110">
        <v>0</v>
      </c>
    </row>
    <row r="21" spans="1:10" ht="13.5" customHeight="1" x14ac:dyDescent="0.2">
      <c r="A21" s="132">
        <v>15</v>
      </c>
      <c r="B21" s="110" t="s">
        <v>20</v>
      </c>
      <c r="C21" s="110">
        <v>0</v>
      </c>
      <c r="D21" s="110">
        <v>0</v>
      </c>
      <c r="E21" s="110">
        <v>0</v>
      </c>
      <c r="F21" s="110">
        <v>0</v>
      </c>
      <c r="G21" s="110">
        <v>0</v>
      </c>
      <c r="H21" s="110">
        <v>0</v>
      </c>
      <c r="I21" s="110">
        <v>0</v>
      </c>
      <c r="J21" s="110">
        <v>0</v>
      </c>
    </row>
    <row r="22" spans="1:10" ht="13.5" customHeight="1" x14ac:dyDescent="0.2">
      <c r="A22" s="132">
        <v>16</v>
      </c>
      <c r="B22" s="110" t="s">
        <v>21</v>
      </c>
      <c r="C22" s="110">
        <v>0</v>
      </c>
      <c r="D22" s="110">
        <v>0</v>
      </c>
      <c r="E22" s="110">
        <v>0</v>
      </c>
      <c r="F22" s="110">
        <v>0</v>
      </c>
      <c r="G22" s="110">
        <v>0</v>
      </c>
      <c r="H22" s="110">
        <v>0</v>
      </c>
      <c r="I22" s="110">
        <v>0</v>
      </c>
      <c r="J22" s="110">
        <v>0</v>
      </c>
    </row>
    <row r="23" spans="1:10" ht="13.5" customHeight="1" x14ac:dyDescent="0.2">
      <c r="A23" s="132">
        <v>17</v>
      </c>
      <c r="B23" s="110" t="s">
        <v>22</v>
      </c>
      <c r="C23" s="110">
        <v>0</v>
      </c>
      <c r="D23" s="110">
        <v>0</v>
      </c>
      <c r="E23" s="110">
        <v>0</v>
      </c>
      <c r="F23" s="110">
        <v>0</v>
      </c>
      <c r="G23" s="110">
        <v>0</v>
      </c>
      <c r="H23" s="110">
        <v>0</v>
      </c>
      <c r="I23" s="110">
        <v>0</v>
      </c>
      <c r="J23" s="110">
        <v>0</v>
      </c>
    </row>
    <row r="24" spans="1:10" ht="13.5" customHeight="1" x14ac:dyDescent="0.2">
      <c r="A24" s="132">
        <v>18</v>
      </c>
      <c r="B24" s="110" t="s">
        <v>850</v>
      </c>
      <c r="C24" s="110">
        <v>0</v>
      </c>
      <c r="D24" s="110">
        <v>0</v>
      </c>
      <c r="E24" s="110">
        <v>0</v>
      </c>
      <c r="F24" s="110">
        <v>0</v>
      </c>
      <c r="G24" s="110">
        <v>0</v>
      </c>
      <c r="H24" s="110">
        <v>0</v>
      </c>
      <c r="I24" s="110">
        <v>0</v>
      </c>
      <c r="J24" s="110">
        <v>0</v>
      </c>
    </row>
    <row r="25" spans="1:10" ht="13.5" customHeight="1" x14ac:dyDescent="0.2">
      <c r="A25" s="132">
        <v>19</v>
      </c>
      <c r="B25" s="110" t="s">
        <v>24</v>
      </c>
      <c r="C25" s="110">
        <v>0</v>
      </c>
      <c r="D25" s="110">
        <v>0</v>
      </c>
      <c r="E25" s="110">
        <v>0</v>
      </c>
      <c r="F25" s="110">
        <v>0</v>
      </c>
      <c r="G25" s="110">
        <v>0</v>
      </c>
      <c r="H25" s="110">
        <v>0</v>
      </c>
      <c r="I25" s="110">
        <v>0</v>
      </c>
      <c r="J25" s="110">
        <v>0</v>
      </c>
    </row>
    <row r="26" spans="1:10" ht="13.5" customHeight="1" x14ac:dyDescent="0.2">
      <c r="A26" s="132">
        <v>20</v>
      </c>
      <c r="B26" s="110" t="s">
        <v>25</v>
      </c>
      <c r="C26" s="110">
        <v>1081</v>
      </c>
      <c r="D26" s="110">
        <v>133.43999999999997</v>
      </c>
      <c r="E26" s="110">
        <v>2881</v>
      </c>
      <c r="F26" s="110">
        <v>11545.579999999994</v>
      </c>
      <c r="G26" s="110">
        <v>1081</v>
      </c>
      <c r="H26" s="110">
        <v>133.43999999999997</v>
      </c>
      <c r="I26" s="110">
        <v>2881</v>
      </c>
      <c r="J26" s="110">
        <v>11545.579999999994</v>
      </c>
    </row>
    <row r="27" spans="1:10" ht="13.5" customHeight="1" x14ac:dyDescent="0.2">
      <c r="A27" s="132">
        <v>21</v>
      </c>
      <c r="B27" s="110" t="s">
        <v>26</v>
      </c>
      <c r="C27" s="110">
        <v>0</v>
      </c>
      <c r="D27" s="110">
        <v>0</v>
      </c>
      <c r="E27" s="110">
        <v>364</v>
      </c>
      <c r="F27" s="110">
        <v>1476.7600000000002</v>
      </c>
      <c r="G27" s="110">
        <v>0</v>
      </c>
      <c r="H27" s="110">
        <v>0</v>
      </c>
      <c r="I27" s="110">
        <v>364</v>
      </c>
      <c r="J27" s="110">
        <v>1476.7600000000002</v>
      </c>
    </row>
    <row r="28" spans="1:10" ht="13.5" customHeight="1" x14ac:dyDescent="0.2">
      <c r="A28" s="132">
        <v>22</v>
      </c>
      <c r="B28" s="110" t="s">
        <v>27</v>
      </c>
      <c r="C28" s="110">
        <v>4</v>
      </c>
      <c r="D28" s="110">
        <v>1.52</v>
      </c>
      <c r="E28" s="110">
        <v>0</v>
      </c>
      <c r="F28" s="110">
        <v>0</v>
      </c>
      <c r="G28" s="110">
        <v>1755</v>
      </c>
      <c r="H28" s="110">
        <v>261.30000000000007</v>
      </c>
      <c r="I28" s="110">
        <v>994</v>
      </c>
      <c r="J28" s="110">
        <v>690.1</v>
      </c>
    </row>
    <row r="29" spans="1:10" ht="13.5" customHeight="1" x14ac:dyDescent="0.2">
      <c r="A29" s="132">
        <v>23</v>
      </c>
      <c r="B29" s="110" t="s">
        <v>999</v>
      </c>
      <c r="C29" s="110">
        <v>0</v>
      </c>
      <c r="D29" s="110">
        <v>0</v>
      </c>
      <c r="E29" s="110">
        <v>0</v>
      </c>
      <c r="F29" s="110">
        <v>0</v>
      </c>
      <c r="G29" s="110">
        <v>0</v>
      </c>
      <c r="H29" s="110">
        <v>0</v>
      </c>
      <c r="I29" s="110">
        <v>0</v>
      </c>
      <c r="J29" s="110">
        <v>0</v>
      </c>
    </row>
    <row r="30" spans="1:10" ht="13.5" customHeight="1" x14ac:dyDescent="0.2">
      <c r="A30" s="132">
        <v>24</v>
      </c>
      <c r="B30" s="110" t="s">
        <v>29</v>
      </c>
      <c r="C30" s="110">
        <v>0</v>
      </c>
      <c r="D30" s="110">
        <v>0</v>
      </c>
      <c r="E30" s="110">
        <v>0</v>
      </c>
      <c r="F30" s="110">
        <v>0</v>
      </c>
      <c r="G30" s="110">
        <v>0</v>
      </c>
      <c r="H30" s="110">
        <v>0</v>
      </c>
      <c r="I30" s="110">
        <v>0</v>
      </c>
      <c r="J30" s="110">
        <v>0</v>
      </c>
    </row>
    <row r="31" spans="1:10" ht="13.5" customHeight="1" x14ac:dyDescent="0.2">
      <c r="A31" s="132">
        <v>25</v>
      </c>
      <c r="B31" s="110" t="s">
        <v>30</v>
      </c>
      <c r="C31" s="110">
        <v>0</v>
      </c>
      <c r="D31" s="110">
        <v>0</v>
      </c>
      <c r="E31" s="110">
        <v>0</v>
      </c>
      <c r="F31" s="110">
        <v>0</v>
      </c>
      <c r="G31" s="110">
        <v>0</v>
      </c>
      <c r="H31" s="110">
        <v>0</v>
      </c>
      <c r="I31" s="110">
        <v>0</v>
      </c>
      <c r="J31" s="110">
        <v>0</v>
      </c>
    </row>
    <row r="32" spans="1:10" ht="13.5" customHeight="1" x14ac:dyDescent="0.2">
      <c r="A32" s="132">
        <v>26</v>
      </c>
      <c r="B32" s="110" t="s">
        <v>31</v>
      </c>
      <c r="C32" s="110">
        <v>0</v>
      </c>
      <c r="D32" s="110">
        <v>0</v>
      </c>
      <c r="E32" s="110">
        <v>0</v>
      </c>
      <c r="F32" s="110">
        <v>0</v>
      </c>
      <c r="G32" s="110">
        <v>0</v>
      </c>
      <c r="H32" s="110">
        <v>0</v>
      </c>
      <c r="I32" s="110">
        <v>0</v>
      </c>
      <c r="J32" s="110">
        <v>0</v>
      </c>
    </row>
    <row r="33" spans="1:10" ht="13.5" customHeight="1" x14ac:dyDescent="0.2">
      <c r="A33" s="132">
        <v>27</v>
      </c>
      <c r="B33" s="110" t="s">
        <v>32</v>
      </c>
      <c r="C33" s="110">
        <v>0</v>
      </c>
      <c r="D33" s="110">
        <v>0</v>
      </c>
      <c r="E33" s="110">
        <v>0</v>
      </c>
      <c r="F33" s="110">
        <v>0</v>
      </c>
      <c r="G33" s="110">
        <v>0</v>
      </c>
      <c r="H33" s="110">
        <v>0</v>
      </c>
      <c r="I33" s="110">
        <v>0</v>
      </c>
      <c r="J33" s="110">
        <v>0</v>
      </c>
    </row>
    <row r="34" spans="1:10" ht="13.5" customHeight="1" x14ac:dyDescent="0.2">
      <c r="A34" s="132">
        <v>28</v>
      </c>
      <c r="B34" s="110" t="s">
        <v>33</v>
      </c>
      <c r="C34" s="110">
        <v>0</v>
      </c>
      <c r="D34" s="110">
        <v>0</v>
      </c>
      <c r="E34" s="110">
        <v>0</v>
      </c>
      <c r="F34" s="110">
        <v>0</v>
      </c>
      <c r="G34" s="110">
        <v>0</v>
      </c>
      <c r="H34" s="110">
        <v>0</v>
      </c>
      <c r="I34" s="110">
        <v>0</v>
      </c>
      <c r="J34" s="110">
        <v>0</v>
      </c>
    </row>
    <row r="35" spans="1:10" ht="13.5" customHeight="1" x14ac:dyDescent="0.2">
      <c r="A35" s="132">
        <v>29</v>
      </c>
      <c r="B35" s="110" t="s">
        <v>34</v>
      </c>
      <c r="C35" s="110">
        <v>0</v>
      </c>
      <c r="D35" s="110">
        <v>0</v>
      </c>
      <c r="E35" s="110">
        <v>0</v>
      </c>
      <c r="F35" s="110">
        <v>0</v>
      </c>
      <c r="G35" s="110">
        <v>0</v>
      </c>
      <c r="H35" s="110">
        <v>0</v>
      </c>
      <c r="I35" s="110">
        <v>0</v>
      </c>
      <c r="J35" s="110">
        <v>0</v>
      </c>
    </row>
    <row r="36" spans="1:10" ht="13.5" customHeight="1" x14ac:dyDescent="0.2">
      <c r="A36" s="132">
        <v>30</v>
      </c>
      <c r="B36" s="110" t="s">
        <v>35</v>
      </c>
      <c r="C36" s="110">
        <v>0</v>
      </c>
      <c r="D36" s="110">
        <v>0</v>
      </c>
      <c r="E36" s="110">
        <v>0</v>
      </c>
      <c r="F36" s="110">
        <v>0</v>
      </c>
      <c r="G36" s="110">
        <v>0</v>
      </c>
      <c r="H36" s="110">
        <v>0</v>
      </c>
      <c r="I36" s="110">
        <v>0</v>
      </c>
      <c r="J36" s="110">
        <v>0</v>
      </c>
    </row>
    <row r="37" spans="1:10" ht="13.5" customHeight="1" x14ac:dyDescent="0.2">
      <c r="A37" s="132">
        <v>31</v>
      </c>
      <c r="B37" s="110" t="s">
        <v>36</v>
      </c>
      <c r="C37" s="110">
        <v>0</v>
      </c>
      <c r="D37" s="110">
        <v>0</v>
      </c>
      <c r="E37" s="110">
        <v>0</v>
      </c>
      <c r="F37" s="110">
        <v>0</v>
      </c>
      <c r="G37" s="110">
        <v>0</v>
      </c>
      <c r="H37" s="110">
        <v>0</v>
      </c>
      <c r="I37" s="110">
        <v>0</v>
      </c>
      <c r="J37" s="110">
        <v>0</v>
      </c>
    </row>
    <row r="38" spans="1:10" ht="13.5" customHeight="1" x14ac:dyDescent="0.2">
      <c r="A38" s="132">
        <v>32</v>
      </c>
      <c r="B38" s="110" t="s">
        <v>38</v>
      </c>
      <c r="C38" s="110">
        <v>0</v>
      </c>
      <c r="D38" s="110">
        <v>0</v>
      </c>
      <c r="E38" s="110">
        <v>0</v>
      </c>
      <c r="F38" s="110">
        <v>0</v>
      </c>
      <c r="G38" s="110">
        <v>0</v>
      </c>
      <c r="H38" s="110">
        <v>0</v>
      </c>
      <c r="I38" s="110">
        <v>0</v>
      </c>
      <c r="J38" s="110">
        <v>0</v>
      </c>
    </row>
    <row r="39" spans="1:10" ht="13.5" customHeight="1" x14ac:dyDescent="0.2">
      <c r="A39" s="132">
        <v>33</v>
      </c>
      <c r="B39" s="110" t="s">
        <v>39</v>
      </c>
      <c r="C39" s="110">
        <v>0</v>
      </c>
      <c r="D39" s="110">
        <v>0</v>
      </c>
      <c r="E39" s="110">
        <v>0</v>
      </c>
      <c r="F39" s="110">
        <v>0</v>
      </c>
      <c r="G39" s="110">
        <v>0</v>
      </c>
      <c r="H39" s="110">
        <v>0</v>
      </c>
      <c r="I39" s="110">
        <v>0</v>
      </c>
      <c r="J39" s="110">
        <v>0</v>
      </c>
    </row>
    <row r="40" spans="1:10" ht="13.5" customHeight="1" x14ac:dyDescent="0.2">
      <c r="A40" s="124"/>
      <c r="B40" s="116" t="s">
        <v>103</v>
      </c>
      <c r="C40" s="116">
        <f t="shared" ref="C40:J40" si="1">SUM(C19:C39)</f>
        <v>1086</v>
      </c>
      <c r="D40" s="116">
        <f t="shared" si="1"/>
        <v>134.95999999999998</v>
      </c>
      <c r="E40" s="116">
        <f t="shared" si="1"/>
        <v>3245</v>
      </c>
      <c r="F40" s="116">
        <f t="shared" si="1"/>
        <v>13022.339999999995</v>
      </c>
      <c r="G40" s="116">
        <f t="shared" si="1"/>
        <v>2837</v>
      </c>
      <c r="H40" s="116">
        <f t="shared" si="1"/>
        <v>394.74</v>
      </c>
      <c r="I40" s="116">
        <f t="shared" si="1"/>
        <v>4239</v>
      </c>
      <c r="J40" s="116">
        <f t="shared" si="1"/>
        <v>13712.439999999995</v>
      </c>
    </row>
    <row r="41" spans="1:10" ht="13.5" customHeight="1" x14ac:dyDescent="0.2">
      <c r="A41" s="124"/>
      <c r="B41" s="116" t="s">
        <v>41</v>
      </c>
      <c r="C41" s="153">
        <f t="shared" ref="C41:J41" si="2">C40+C18</f>
        <v>1795</v>
      </c>
      <c r="D41" s="153">
        <f t="shared" si="2"/>
        <v>271.64</v>
      </c>
      <c r="E41" s="153">
        <f t="shared" si="2"/>
        <v>9401</v>
      </c>
      <c r="F41" s="153">
        <f t="shared" si="2"/>
        <v>24848.579999999994</v>
      </c>
      <c r="G41" s="153">
        <f t="shared" si="2"/>
        <v>3494</v>
      </c>
      <c r="H41" s="153">
        <f t="shared" si="2"/>
        <v>527.36</v>
      </c>
      <c r="I41" s="153">
        <f t="shared" si="2"/>
        <v>10395</v>
      </c>
      <c r="J41" s="153">
        <f t="shared" si="2"/>
        <v>25538.679999999993</v>
      </c>
    </row>
    <row r="42" spans="1:10" ht="13.5" customHeight="1" x14ac:dyDescent="0.2">
      <c r="A42" s="132">
        <v>34</v>
      </c>
      <c r="B42" s="110" t="s">
        <v>43</v>
      </c>
      <c r="C42" s="110">
        <v>1360</v>
      </c>
      <c r="D42" s="110">
        <v>193.88</v>
      </c>
      <c r="E42" s="110">
        <v>1657</v>
      </c>
      <c r="F42" s="110">
        <v>1596.4299999999992</v>
      </c>
      <c r="G42" s="110">
        <v>1360</v>
      </c>
      <c r="H42" s="110">
        <v>193.88</v>
      </c>
      <c r="I42" s="110">
        <v>1657</v>
      </c>
      <c r="J42" s="110">
        <v>10070.36</v>
      </c>
    </row>
    <row r="43" spans="1:10" ht="13.5" customHeight="1" x14ac:dyDescent="0.2">
      <c r="A43" s="124"/>
      <c r="B43" s="116" t="s">
        <v>44</v>
      </c>
      <c r="C43" s="116">
        <f t="shared" ref="C43:J43" si="3">SUM(C42:C42)</f>
        <v>1360</v>
      </c>
      <c r="D43" s="116">
        <f t="shared" si="3"/>
        <v>193.88</v>
      </c>
      <c r="E43" s="116">
        <f t="shared" si="3"/>
        <v>1657</v>
      </c>
      <c r="F43" s="116">
        <f t="shared" si="3"/>
        <v>1596.4299999999992</v>
      </c>
      <c r="G43" s="116">
        <f t="shared" si="3"/>
        <v>1360</v>
      </c>
      <c r="H43" s="116">
        <f t="shared" si="3"/>
        <v>193.88</v>
      </c>
      <c r="I43" s="116">
        <f t="shared" si="3"/>
        <v>1657</v>
      </c>
      <c r="J43" s="116">
        <f t="shared" si="3"/>
        <v>10070.36</v>
      </c>
    </row>
    <row r="44" spans="1:10" ht="13.5" customHeight="1" x14ac:dyDescent="0.2">
      <c r="A44" s="132">
        <v>35</v>
      </c>
      <c r="B44" s="110" t="s">
        <v>45</v>
      </c>
      <c r="C44" s="110">
        <v>7</v>
      </c>
      <c r="D44" s="110">
        <v>0.17</v>
      </c>
      <c r="E44" s="110">
        <v>0</v>
      </c>
      <c r="F44" s="110">
        <v>0</v>
      </c>
      <c r="G44" s="110">
        <v>7</v>
      </c>
      <c r="H44" s="110">
        <v>0.17</v>
      </c>
      <c r="I44" s="110">
        <v>0</v>
      </c>
      <c r="J44" s="110">
        <v>0</v>
      </c>
    </row>
    <row r="45" spans="1:10" ht="13.5" customHeight="1" x14ac:dyDescent="0.2">
      <c r="A45" s="124"/>
      <c r="B45" s="116" t="s">
        <v>46</v>
      </c>
      <c r="C45" s="116">
        <f t="shared" ref="C45:J45" si="4">C44</f>
        <v>7</v>
      </c>
      <c r="D45" s="116">
        <f t="shared" si="4"/>
        <v>0.17</v>
      </c>
      <c r="E45" s="116">
        <f t="shared" si="4"/>
        <v>0</v>
      </c>
      <c r="F45" s="116">
        <f t="shared" si="4"/>
        <v>0</v>
      </c>
      <c r="G45" s="116">
        <f t="shared" si="4"/>
        <v>7</v>
      </c>
      <c r="H45" s="116">
        <f t="shared" si="4"/>
        <v>0.17</v>
      </c>
      <c r="I45" s="116">
        <f t="shared" si="4"/>
        <v>0</v>
      </c>
      <c r="J45" s="116">
        <f t="shared" si="4"/>
        <v>0</v>
      </c>
    </row>
    <row r="46" spans="1:10" ht="13.5" customHeight="1" x14ac:dyDescent="0.2">
      <c r="A46" s="132">
        <v>36</v>
      </c>
      <c r="B46" s="110" t="s">
        <v>47</v>
      </c>
      <c r="C46" s="110">
        <v>0</v>
      </c>
      <c r="D46" s="110">
        <v>0</v>
      </c>
      <c r="E46" s="110">
        <v>0</v>
      </c>
      <c r="F46" s="110">
        <v>0</v>
      </c>
      <c r="G46" s="110">
        <v>0</v>
      </c>
      <c r="H46" s="110">
        <v>0</v>
      </c>
      <c r="I46" s="110">
        <v>0</v>
      </c>
      <c r="J46" s="110">
        <v>0</v>
      </c>
    </row>
    <row r="47" spans="1:10" ht="13.5" customHeight="1" x14ac:dyDescent="0.2">
      <c r="A47" s="132">
        <v>37</v>
      </c>
      <c r="B47" s="110" t="s">
        <v>48</v>
      </c>
      <c r="C47" s="110">
        <v>0</v>
      </c>
      <c r="D47" s="110">
        <v>0</v>
      </c>
      <c r="E47" s="110">
        <v>0</v>
      </c>
      <c r="F47" s="110">
        <v>0</v>
      </c>
      <c r="G47" s="110">
        <v>0</v>
      </c>
      <c r="H47" s="110">
        <v>0</v>
      </c>
      <c r="I47" s="110">
        <v>0</v>
      </c>
      <c r="J47" s="110">
        <v>0</v>
      </c>
    </row>
    <row r="48" spans="1:10" ht="13.5" customHeight="1" x14ac:dyDescent="0.2">
      <c r="A48" s="132">
        <v>38</v>
      </c>
      <c r="B48" s="110" t="s">
        <v>49</v>
      </c>
      <c r="C48" s="110">
        <v>0</v>
      </c>
      <c r="D48" s="110">
        <v>0</v>
      </c>
      <c r="E48" s="110">
        <v>0</v>
      </c>
      <c r="F48" s="110">
        <v>0</v>
      </c>
      <c r="G48" s="110">
        <v>0</v>
      </c>
      <c r="H48" s="110">
        <v>0</v>
      </c>
      <c r="I48" s="110">
        <v>0</v>
      </c>
      <c r="J48" s="110">
        <v>0</v>
      </c>
    </row>
    <row r="49" spans="1:10" ht="13.5" customHeight="1" x14ac:dyDescent="0.2">
      <c r="A49" s="132">
        <v>39</v>
      </c>
      <c r="B49" s="110" t="s">
        <v>51</v>
      </c>
      <c r="C49" s="110">
        <v>0</v>
      </c>
      <c r="D49" s="110">
        <v>0</v>
      </c>
      <c r="E49" s="110">
        <v>0</v>
      </c>
      <c r="F49" s="110">
        <v>0</v>
      </c>
      <c r="G49" s="110">
        <v>0</v>
      </c>
      <c r="H49" s="110">
        <v>0</v>
      </c>
      <c r="I49" s="110">
        <v>0</v>
      </c>
      <c r="J49" s="110">
        <v>0</v>
      </c>
    </row>
    <row r="50" spans="1:10" ht="13.5" customHeight="1" x14ac:dyDescent="0.2">
      <c r="A50" s="132">
        <v>40</v>
      </c>
      <c r="B50" s="110" t="s">
        <v>1007</v>
      </c>
      <c r="C50" s="110">
        <v>0</v>
      </c>
      <c r="D50" s="110">
        <v>0</v>
      </c>
      <c r="E50" s="110">
        <v>0</v>
      </c>
      <c r="F50" s="110">
        <v>0</v>
      </c>
      <c r="G50" s="110">
        <v>0</v>
      </c>
      <c r="H50" s="110">
        <v>0</v>
      </c>
      <c r="I50" s="110">
        <v>0</v>
      </c>
      <c r="J50" s="110">
        <v>0</v>
      </c>
    </row>
    <row r="51" spans="1:10" ht="13.5" customHeight="1" x14ac:dyDescent="0.2">
      <c r="A51" s="132">
        <v>41</v>
      </c>
      <c r="B51" s="110" t="s">
        <v>52</v>
      </c>
      <c r="C51" s="110">
        <v>0</v>
      </c>
      <c r="D51" s="110">
        <v>0</v>
      </c>
      <c r="E51" s="110">
        <v>0</v>
      </c>
      <c r="F51" s="110">
        <v>0</v>
      </c>
      <c r="G51" s="110">
        <v>0</v>
      </c>
      <c r="H51" s="110">
        <v>0</v>
      </c>
      <c r="I51" s="110">
        <v>0</v>
      </c>
      <c r="J51" s="110">
        <v>0</v>
      </c>
    </row>
    <row r="52" spans="1:10" ht="13.5" customHeight="1" x14ac:dyDescent="0.2">
      <c r="A52" s="132">
        <v>42</v>
      </c>
      <c r="B52" s="110" t="s">
        <v>53</v>
      </c>
      <c r="C52" s="110">
        <v>0</v>
      </c>
      <c r="D52" s="110">
        <v>0</v>
      </c>
      <c r="E52" s="110">
        <v>0</v>
      </c>
      <c r="F52" s="110">
        <v>0</v>
      </c>
      <c r="G52" s="110">
        <v>0</v>
      </c>
      <c r="H52" s="110">
        <v>0</v>
      </c>
      <c r="I52" s="110">
        <v>0</v>
      </c>
      <c r="J52" s="110">
        <v>0</v>
      </c>
    </row>
    <row r="53" spans="1:10" ht="13.5" customHeight="1" x14ac:dyDescent="0.2">
      <c r="A53" s="132">
        <v>43</v>
      </c>
      <c r="B53" s="110" t="s">
        <v>54</v>
      </c>
      <c r="C53" s="110">
        <v>0</v>
      </c>
      <c r="D53" s="110">
        <v>0</v>
      </c>
      <c r="E53" s="110">
        <v>0</v>
      </c>
      <c r="F53" s="110">
        <v>0</v>
      </c>
      <c r="G53" s="110">
        <v>0</v>
      </c>
      <c r="H53" s="110">
        <v>0</v>
      </c>
      <c r="I53" s="110">
        <v>0</v>
      </c>
      <c r="J53" s="110">
        <v>0</v>
      </c>
    </row>
    <row r="54" spans="1:10" ht="12.75" customHeight="1" x14ac:dyDescent="0.2">
      <c r="A54" s="124"/>
      <c r="B54" s="116" t="s">
        <v>55</v>
      </c>
      <c r="C54" s="116">
        <f>SUM(C46:C53)</f>
        <v>0</v>
      </c>
      <c r="D54" s="116">
        <f t="shared" ref="D54:J54" si="5">SUM(D46:D53)</f>
        <v>0</v>
      </c>
      <c r="E54" s="116">
        <f t="shared" si="5"/>
        <v>0</v>
      </c>
      <c r="F54" s="116">
        <f t="shared" si="5"/>
        <v>0</v>
      </c>
      <c r="G54" s="116">
        <f t="shared" si="5"/>
        <v>0</v>
      </c>
      <c r="H54" s="116">
        <f t="shared" si="5"/>
        <v>0</v>
      </c>
      <c r="I54" s="116">
        <f t="shared" si="5"/>
        <v>0</v>
      </c>
      <c r="J54" s="116">
        <f t="shared" si="5"/>
        <v>0</v>
      </c>
    </row>
    <row r="55" spans="1:10" ht="13.5" customHeight="1" x14ac:dyDescent="0.2">
      <c r="A55" s="109"/>
      <c r="B55" s="153" t="s">
        <v>5</v>
      </c>
      <c r="C55" s="116">
        <f t="shared" ref="C55:J55" si="6">C54+C45+C43+C41</f>
        <v>3162</v>
      </c>
      <c r="D55" s="116">
        <f t="shared" si="6"/>
        <v>465.68999999999994</v>
      </c>
      <c r="E55" s="116">
        <f t="shared" si="6"/>
        <v>11058</v>
      </c>
      <c r="F55" s="116">
        <f t="shared" si="6"/>
        <v>26445.009999999995</v>
      </c>
      <c r="G55" s="116">
        <f t="shared" si="6"/>
        <v>4861</v>
      </c>
      <c r="H55" s="116">
        <f t="shared" si="6"/>
        <v>721.41</v>
      </c>
      <c r="I55" s="116">
        <f t="shared" si="6"/>
        <v>12052</v>
      </c>
      <c r="J55" s="116">
        <f t="shared" si="6"/>
        <v>35609.039999999994</v>
      </c>
    </row>
    <row r="56" spans="1:10" ht="15" customHeight="1" x14ac:dyDescent="0.2">
      <c r="A56" s="218"/>
      <c r="B56" s="217"/>
      <c r="C56" s="210"/>
      <c r="D56" s="210"/>
      <c r="E56" s="210"/>
      <c r="F56" s="590" t="s">
        <v>1086</v>
      </c>
      <c r="G56" s="590"/>
      <c r="H56" s="210"/>
      <c r="I56" s="219"/>
      <c r="J56" s="210"/>
    </row>
  </sheetData>
  <mergeCells count="11">
    <mergeCell ref="A1:J1"/>
    <mergeCell ref="I2:J2"/>
    <mergeCell ref="A3:A4"/>
    <mergeCell ref="B3:B4"/>
    <mergeCell ref="C4:D4"/>
    <mergeCell ref="I4:J4"/>
    <mergeCell ref="F56:G56"/>
    <mergeCell ref="C3:F3"/>
    <mergeCell ref="G3:J3"/>
    <mergeCell ref="E4:F4"/>
    <mergeCell ref="G4:H4"/>
  </mergeCells>
  <printOptions horizontalCentered="1"/>
  <pageMargins left="0.25" right="0.25" top="0.25" bottom="0.25" header="0" footer="0"/>
  <pageSetup paperSize="9" scale="9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K100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4.28515625" defaultRowHeight="15" customHeight="1" x14ac:dyDescent="0.2"/>
  <cols>
    <col min="1" max="1" width="5.5703125" customWidth="1"/>
    <col min="2" max="2" width="25.42578125" customWidth="1"/>
    <col min="3" max="3" width="10.42578125" customWidth="1"/>
    <col min="4" max="4" width="9" customWidth="1"/>
    <col min="5" max="5" width="10.140625" customWidth="1"/>
    <col min="6" max="6" width="9" customWidth="1"/>
    <col min="7" max="7" width="9.85546875" customWidth="1"/>
    <col min="8" max="8" width="9" customWidth="1"/>
    <col min="9" max="9" width="9.85546875" customWidth="1"/>
    <col min="10" max="10" width="13" customWidth="1"/>
    <col min="11" max="11" width="9" customWidth="1"/>
  </cols>
  <sheetData>
    <row r="1" spans="1:11" ht="13.5" customHeight="1" x14ac:dyDescent="0.2">
      <c r="A1" s="595" t="s">
        <v>181</v>
      </c>
      <c r="B1" s="537"/>
      <c r="C1" s="537"/>
      <c r="D1" s="537"/>
      <c r="E1" s="537"/>
      <c r="F1" s="537"/>
      <c r="G1" s="537"/>
      <c r="H1" s="537"/>
      <c r="I1" s="537"/>
      <c r="J1" s="536"/>
      <c r="K1" s="13"/>
    </row>
    <row r="2" spans="1:11" ht="13.5" customHeight="1" x14ac:dyDescent="0.2">
      <c r="A2" s="29"/>
      <c r="B2" s="30" t="s">
        <v>182</v>
      </c>
      <c r="C2" s="595" t="s">
        <v>183</v>
      </c>
      <c r="D2" s="537"/>
      <c r="E2" s="537"/>
      <c r="F2" s="536"/>
      <c r="G2" s="595" t="s">
        <v>184</v>
      </c>
      <c r="H2" s="537"/>
      <c r="I2" s="536"/>
      <c r="J2" s="23" t="s">
        <v>185</v>
      </c>
      <c r="K2" s="13"/>
    </row>
    <row r="3" spans="1:11" ht="34.5" customHeight="1" x14ac:dyDescent="0.2">
      <c r="A3" s="31" t="s">
        <v>186</v>
      </c>
      <c r="B3" s="32" t="s">
        <v>187</v>
      </c>
      <c r="C3" s="596" t="s">
        <v>188</v>
      </c>
      <c r="D3" s="536"/>
      <c r="E3" s="596" t="s">
        <v>189</v>
      </c>
      <c r="F3" s="536"/>
      <c r="G3" s="596" t="s">
        <v>188</v>
      </c>
      <c r="H3" s="536"/>
      <c r="I3" s="596" t="s">
        <v>189</v>
      </c>
      <c r="J3" s="536"/>
      <c r="K3" s="13"/>
    </row>
    <row r="4" spans="1:11" ht="21.75" customHeight="1" x14ac:dyDescent="0.2">
      <c r="A4" s="11"/>
      <c r="B4" s="4"/>
      <c r="C4" s="11" t="s">
        <v>190</v>
      </c>
      <c r="D4" s="14" t="s">
        <v>83</v>
      </c>
      <c r="E4" s="11" t="s">
        <v>190</v>
      </c>
      <c r="F4" s="14" t="s">
        <v>83</v>
      </c>
      <c r="G4" s="11" t="s">
        <v>190</v>
      </c>
      <c r="H4" s="14" t="s">
        <v>83</v>
      </c>
      <c r="I4" s="11" t="s">
        <v>190</v>
      </c>
      <c r="J4" s="14" t="s">
        <v>83</v>
      </c>
      <c r="K4" s="13"/>
    </row>
    <row r="5" spans="1:11" ht="13.5" customHeight="1" x14ac:dyDescent="0.2">
      <c r="A5" s="9">
        <v>1</v>
      </c>
      <c r="B5" s="3" t="s">
        <v>191</v>
      </c>
      <c r="C5" s="3">
        <v>5727</v>
      </c>
      <c r="D5" s="16">
        <v>94.81</v>
      </c>
      <c r="E5" s="3">
        <v>2617</v>
      </c>
      <c r="F5" s="16">
        <v>19.899999999999999</v>
      </c>
      <c r="G5" s="3">
        <v>10088</v>
      </c>
      <c r="H5" s="16">
        <v>116.24</v>
      </c>
      <c r="I5" s="3">
        <v>4563</v>
      </c>
      <c r="J5" s="16">
        <v>27.68</v>
      </c>
      <c r="K5" s="13"/>
    </row>
    <row r="6" spans="1:11" ht="13.5" customHeight="1" x14ac:dyDescent="0.2">
      <c r="A6" s="9">
        <v>2</v>
      </c>
      <c r="B6" s="3" t="s">
        <v>192</v>
      </c>
      <c r="C6" s="3">
        <v>0</v>
      </c>
      <c r="D6" s="16">
        <v>0</v>
      </c>
      <c r="E6" s="3">
        <v>0</v>
      </c>
      <c r="F6" s="16">
        <v>0</v>
      </c>
      <c r="G6" s="3">
        <v>0</v>
      </c>
      <c r="H6" s="16">
        <v>0</v>
      </c>
      <c r="I6" s="3">
        <v>0</v>
      </c>
      <c r="J6" s="16">
        <v>0</v>
      </c>
      <c r="K6" s="13"/>
    </row>
    <row r="7" spans="1:11" ht="13.5" customHeight="1" x14ac:dyDescent="0.2">
      <c r="A7" s="9">
        <v>3</v>
      </c>
      <c r="B7" s="3" t="s">
        <v>6</v>
      </c>
      <c r="C7" s="3">
        <v>2758</v>
      </c>
      <c r="D7" s="16">
        <v>30.78</v>
      </c>
      <c r="E7" s="3">
        <v>0</v>
      </c>
      <c r="F7" s="16">
        <v>0</v>
      </c>
      <c r="G7" s="3">
        <v>0</v>
      </c>
      <c r="H7" s="16">
        <v>0</v>
      </c>
      <c r="I7" s="3">
        <v>0</v>
      </c>
      <c r="J7" s="16">
        <v>0</v>
      </c>
      <c r="K7" s="13"/>
    </row>
    <row r="8" spans="1:11" ht="13.5" customHeight="1" x14ac:dyDescent="0.2">
      <c r="A8" s="9">
        <v>4</v>
      </c>
      <c r="B8" s="3" t="s">
        <v>7</v>
      </c>
      <c r="C8" s="3">
        <v>2931</v>
      </c>
      <c r="D8" s="16">
        <v>58.68</v>
      </c>
      <c r="E8" s="3">
        <v>2931</v>
      </c>
      <c r="F8" s="16">
        <v>41.07</v>
      </c>
      <c r="G8" s="3">
        <v>2602</v>
      </c>
      <c r="H8" s="16">
        <v>42.44</v>
      </c>
      <c r="I8" s="3">
        <v>2602</v>
      </c>
      <c r="J8" s="16">
        <v>29.7</v>
      </c>
      <c r="K8" s="13"/>
    </row>
    <row r="9" spans="1:11" ht="13.5" customHeight="1" x14ac:dyDescent="0.2">
      <c r="A9" s="9">
        <v>5</v>
      </c>
      <c r="B9" s="3" t="s">
        <v>8</v>
      </c>
      <c r="C9" s="3">
        <v>68</v>
      </c>
      <c r="D9" s="16">
        <v>1.1299999999999999</v>
      </c>
      <c r="E9" s="3">
        <v>0</v>
      </c>
      <c r="F9" s="16">
        <v>0</v>
      </c>
      <c r="G9" s="3">
        <v>0</v>
      </c>
      <c r="H9" s="16">
        <v>0</v>
      </c>
      <c r="I9" s="3">
        <v>0</v>
      </c>
      <c r="J9" s="16">
        <v>0</v>
      </c>
      <c r="K9" s="13"/>
    </row>
    <row r="10" spans="1:11" ht="13.5" customHeight="1" x14ac:dyDescent="0.2">
      <c r="A10" s="9">
        <v>6</v>
      </c>
      <c r="B10" s="3" t="s">
        <v>9</v>
      </c>
      <c r="C10" s="3">
        <v>1509</v>
      </c>
      <c r="D10" s="16">
        <v>71.540000000000006</v>
      </c>
      <c r="E10" s="3">
        <v>767</v>
      </c>
      <c r="F10" s="16">
        <v>38.68</v>
      </c>
      <c r="G10" s="3">
        <v>6185</v>
      </c>
      <c r="H10" s="16">
        <v>228.82</v>
      </c>
      <c r="I10" s="3">
        <v>3278</v>
      </c>
      <c r="J10" s="16">
        <v>116.98</v>
      </c>
      <c r="K10" s="13"/>
    </row>
    <row r="11" spans="1:11" ht="13.5" customHeight="1" x14ac:dyDescent="0.2">
      <c r="A11" s="9">
        <v>7</v>
      </c>
      <c r="B11" s="3" t="s">
        <v>193</v>
      </c>
      <c r="C11" s="3">
        <v>25</v>
      </c>
      <c r="D11" s="16">
        <v>0.13</v>
      </c>
      <c r="E11" s="3">
        <v>0</v>
      </c>
      <c r="F11" s="16">
        <v>0</v>
      </c>
      <c r="G11" s="3">
        <v>0</v>
      </c>
      <c r="H11" s="16">
        <v>0</v>
      </c>
      <c r="I11" s="3">
        <v>0</v>
      </c>
      <c r="J11" s="16">
        <v>0</v>
      </c>
      <c r="K11" s="13"/>
    </row>
    <row r="12" spans="1:11" ht="13.5" customHeight="1" x14ac:dyDescent="0.2">
      <c r="A12" s="9">
        <v>8</v>
      </c>
      <c r="B12" s="3" t="s">
        <v>10</v>
      </c>
      <c r="C12" s="3">
        <v>5501</v>
      </c>
      <c r="D12" s="16">
        <v>128.26</v>
      </c>
      <c r="E12" s="3">
        <v>2872</v>
      </c>
      <c r="F12" s="16">
        <v>43.65</v>
      </c>
      <c r="G12" s="3">
        <v>2974</v>
      </c>
      <c r="H12" s="16">
        <v>37.9</v>
      </c>
      <c r="I12" s="3">
        <v>618</v>
      </c>
      <c r="J12" s="16">
        <v>10.25</v>
      </c>
      <c r="K12" s="13"/>
    </row>
    <row r="13" spans="1:11" ht="13.5" customHeight="1" x14ac:dyDescent="0.2">
      <c r="A13" s="9">
        <v>9</v>
      </c>
      <c r="B13" s="3" t="s">
        <v>194</v>
      </c>
      <c r="C13" s="3">
        <v>10</v>
      </c>
      <c r="D13" s="16">
        <v>0.18</v>
      </c>
      <c r="E13" s="3">
        <v>0</v>
      </c>
      <c r="F13" s="16">
        <v>0</v>
      </c>
      <c r="G13" s="3">
        <v>0</v>
      </c>
      <c r="H13" s="16">
        <v>0</v>
      </c>
      <c r="I13" s="3">
        <v>0</v>
      </c>
      <c r="J13" s="16">
        <v>0</v>
      </c>
      <c r="K13" s="13"/>
    </row>
    <row r="14" spans="1:11" ht="13.5" customHeight="1" x14ac:dyDescent="0.2">
      <c r="A14" s="9">
        <v>10</v>
      </c>
      <c r="B14" s="3" t="s">
        <v>27</v>
      </c>
      <c r="C14" s="3">
        <v>0</v>
      </c>
      <c r="D14" s="16">
        <v>0</v>
      </c>
      <c r="E14" s="3">
        <v>0</v>
      </c>
      <c r="F14" s="16">
        <v>0</v>
      </c>
      <c r="G14" s="3">
        <v>7</v>
      </c>
      <c r="H14" s="16">
        <v>0.11</v>
      </c>
      <c r="I14" s="3">
        <v>0</v>
      </c>
      <c r="J14" s="16">
        <v>0</v>
      </c>
      <c r="K14" s="13"/>
    </row>
    <row r="15" spans="1:11" ht="13.5" customHeight="1" x14ac:dyDescent="0.2">
      <c r="A15" s="9">
        <v>11</v>
      </c>
      <c r="B15" s="3" t="s">
        <v>11</v>
      </c>
      <c r="C15" s="3">
        <v>0</v>
      </c>
      <c r="D15" s="16">
        <v>0</v>
      </c>
      <c r="E15" s="3">
        <v>0</v>
      </c>
      <c r="F15" s="16">
        <v>0</v>
      </c>
      <c r="G15" s="3">
        <v>0</v>
      </c>
      <c r="H15" s="16">
        <v>0</v>
      </c>
      <c r="I15" s="3">
        <v>0</v>
      </c>
      <c r="J15" s="16">
        <v>0</v>
      </c>
      <c r="K15" s="13"/>
    </row>
    <row r="16" spans="1:11" ht="13.5" customHeight="1" x14ac:dyDescent="0.2">
      <c r="A16" s="9">
        <v>12</v>
      </c>
      <c r="B16" s="3" t="s">
        <v>12</v>
      </c>
      <c r="C16" s="3">
        <v>0</v>
      </c>
      <c r="D16" s="16">
        <v>0</v>
      </c>
      <c r="E16" s="3">
        <v>0</v>
      </c>
      <c r="F16" s="16">
        <v>0</v>
      </c>
      <c r="G16" s="3">
        <v>0</v>
      </c>
      <c r="H16" s="16">
        <v>0</v>
      </c>
      <c r="I16" s="3">
        <v>0</v>
      </c>
      <c r="J16" s="16">
        <v>0</v>
      </c>
      <c r="K16" s="13"/>
    </row>
    <row r="17" spans="1:11" ht="13.5" customHeight="1" x14ac:dyDescent="0.2">
      <c r="A17" s="9">
        <v>13</v>
      </c>
      <c r="B17" s="3" t="s">
        <v>195</v>
      </c>
      <c r="C17" s="3">
        <v>11</v>
      </c>
      <c r="D17" s="16">
        <v>0.18</v>
      </c>
      <c r="E17" s="3">
        <v>0</v>
      </c>
      <c r="F17" s="16">
        <v>0</v>
      </c>
      <c r="G17" s="3">
        <v>0</v>
      </c>
      <c r="H17" s="16">
        <v>0</v>
      </c>
      <c r="I17" s="3">
        <v>0</v>
      </c>
      <c r="J17" s="16">
        <v>0</v>
      </c>
      <c r="K17" s="13"/>
    </row>
    <row r="18" spans="1:11" ht="13.5" customHeight="1" x14ac:dyDescent="0.2">
      <c r="A18" s="9">
        <v>14</v>
      </c>
      <c r="B18" s="3" t="s">
        <v>196</v>
      </c>
      <c r="C18" s="3">
        <v>0</v>
      </c>
      <c r="D18" s="16">
        <v>0</v>
      </c>
      <c r="E18" s="3">
        <v>0</v>
      </c>
      <c r="F18" s="16">
        <v>0</v>
      </c>
      <c r="G18" s="3">
        <v>83</v>
      </c>
      <c r="H18" s="16">
        <v>6.91</v>
      </c>
      <c r="I18" s="3">
        <v>3</v>
      </c>
      <c r="J18" s="16">
        <v>0.55000000000000004</v>
      </c>
      <c r="K18" s="13"/>
    </row>
    <row r="19" spans="1:11" ht="13.5" customHeight="1" x14ac:dyDescent="0.2">
      <c r="A19" s="9">
        <v>15</v>
      </c>
      <c r="B19" s="3" t="s">
        <v>13</v>
      </c>
      <c r="C19" s="3">
        <v>24061</v>
      </c>
      <c r="D19" s="16">
        <v>362.75</v>
      </c>
      <c r="E19" s="3">
        <v>7218</v>
      </c>
      <c r="F19" s="16">
        <v>108.82</v>
      </c>
      <c r="G19" s="3">
        <v>2712</v>
      </c>
      <c r="H19" s="16">
        <v>40.61</v>
      </c>
      <c r="I19" s="3">
        <v>542</v>
      </c>
      <c r="J19" s="16">
        <v>80.12</v>
      </c>
      <c r="K19" s="13"/>
    </row>
    <row r="20" spans="1:11" ht="13.5" customHeight="1" x14ac:dyDescent="0.2">
      <c r="A20" s="9">
        <v>16</v>
      </c>
      <c r="B20" s="3" t="s">
        <v>197</v>
      </c>
      <c r="C20" s="3">
        <v>0</v>
      </c>
      <c r="D20" s="16">
        <v>0</v>
      </c>
      <c r="E20" s="3">
        <v>0</v>
      </c>
      <c r="F20" s="16">
        <v>0</v>
      </c>
      <c r="G20" s="3">
        <v>0</v>
      </c>
      <c r="H20" s="16">
        <v>0</v>
      </c>
      <c r="I20" s="3">
        <v>0</v>
      </c>
      <c r="J20" s="16">
        <v>0</v>
      </c>
      <c r="K20" s="13"/>
    </row>
    <row r="21" spans="1:11" ht="13.5" customHeight="1" x14ac:dyDescent="0.2">
      <c r="A21" s="9">
        <v>17</v>
      </c>
      <c r="B21" s="3" t="s">
        <v>198</v>
      </c>
      <c r="C21" s="3">
        <v>299</v>
      </c>
      <c r="D21" s="16">
        <v>6.69</v>
      </c>
      <c r="E21" s="3">
        <v>120</v>
      </c>
      <c r="F21" s="16">
        <v>2.21</v>
      </c>
      <c r="G21" s="3">
        <v>619</v>
      </c>
      <c r="H21" s="16">
        <v>6.75</v>
      </c>
      <c r="I21" s="3">
        <v>264</v>
      </c>
      <c r="J21" s="16">
        <v>2.4500000000000002</v>
      </c>
      <c r="K21" s="13"/>
    </row>
    <row r="22" spans="1:11" ht="13.5" customHeight="1" x14ac:dyDescent="0.2">
      <c r="A22" s="9">
        <v>18</v>
      </c>
      <c r="B22" s="3" t="s">
        <v>16</v>
      </c>
      <c r="C22" s="3">
        <v>153</v>
      </c>
      <c r="D22" s="16">
        <v>3.52</v>
      </c>
      <c r="E22" s="3">
        <v>0</v>
      </c>
      <c r="F22" s="16">
        <v>0</v>
      </c>
      <c r="G22" s="3">
        <v>0</v>
      </c>
      <c r="H22" s="16">
        <v>0</v>
      </c>
      <c r="I22" s="3">
        <v>0</v>
      </c>
      <c r="J22" s="16">
        <v>0</v>
      </c>
      <c r="K22" s="13"/>
    </row>
    <row r="23" spans="1:11" ht="13.5" customHeight="1" x14ac:dyDescent="0.2">
      <c r="A23" s="9">
        <v>19</v>
      </c>
      <c r="B23" s="3" t="s">
        <v>199</v>
      </c>
      <c r="C23" s="3">
        <v>0</v>
      </c>
      <c r="D23" s="16">
        <v>0</v>
      </c>
      <c r="E23" s="3">
        <v>0</v>
      </c>
      <c r="F23" s="16">
        <v>0</v>
      </c>
      <c r="G23" s="3">
        <v>0</v>
      </c>
      <c r="H23" s="16">
        <v>0</v>
      </c>
      <c r="I23" s="3">
        <v>0</v>
      </c>
      <c r="J23" s="16">
        <v>0</v>
      </c>
      <c r="K23" s="13"/>
    </row>
    <row r="24" spans="1:11" ht="13.5" customHeight="1" x14ac:dyDescent="0.2">
      <c r="A24" s="9">
        <v>20</v>
      </c>
      <c r="B24" s="3" t="s">
        <v>200</v>
      </c>
      <c r="C24" s="3">
        <v>0</v>
      </c>
      <c r="D24" s="16">
        <v>0</v>
      </c>
      <c r="E24" s="3">
        <v>0</v>
      </c>
      <c r="F24" s="16">
        <v>0</v>
      </c>
      <c r="G24" s="3">
        <v>0</v>
      </c>
      <c r="H24" s="16">
        <v>0</v>
      </c>
      <c r="I24" s="3">
        <v>0</v>
      </c>
      <c r="J24" s="16">
        <v>0</v>
      </c>
      <c r="K24" s="13"/>
    </row>
    <row r="25" spans="1:11" ht="13.5" customHeight="1" x14ac:dyDescent="0.2">
      <c r="A25" s="9">
        <v>21</v>
      </c>
      <c r="B25" s="3" t="s">
        <v>201</v>
      </c>
      <c r="C25" s="3">
        <v>0</v>
      </c>
      <c r="D25" s="16">
        <v>0</v>
      </c>
      <c r="E25" s="3">
        <v>0</v>
      </c>
      <c r="F25" s="16">
        <v>0</v>
      </c>
      <c r="G25" s="3">
        <v>0</v>
      </c>
      <c r="H25" s="16">
        <v>0</v>
      </c>
      <c r="I25" s="3">
        <v>0</v>
      </c>
      <c r="J25" s="16">
        <v>0</v>
      </c>
      <c r="K25" s="13"/>
    </row>
    <row r="26" spans="1:11" ht="13.5" customHeight="1" x14ac:dyDescent="0.2">
      <c r="A26" s="9">
        <v>22</v>
      </c>
      <c r="B26" s="3" t="s">
        <v>202</v>
      </c>
      <c r="C26" s="3">
        <v>0</v>
      </c>
      <c r="D26" s="16">
        <v>0</v>
      </c>
      <c r="E26" s="3">
        <v>0</v>
      </c>
      <c r="F26" s="16">
        <v>0</v>
      </c>
      <c r="G26" s="3">
        <v>0</v>
      </c>
      <c r="H26" s="16">
        <v>0</v>
      </c>
      <c r="I26" s="3">
        <v>0</v>
      </c>
      <c r="J26" s="16">
        <v>0</v>
      </c>
      <c r="K26" s="13"/>
    </row>
    <row r="27" spans="1:11" ht="13.5" customHeight="1" x14ac:dyDescent="0.2">
      <c r="A27" s="9">
        <v>23</v>
      </c>
      <c r="B27" s="3" t="s">
        <v>203</v>
      </c>
      <c r="C27" s="3">
        <v>0</v>
      </c>
      <c r="D27" s="16">
        <v>0</v>
      </c>
      <c r="E27" s="3">
        <v>0</v>
      </c>
      <c r="F27" s="16">
        <v>0</v>
      </c>
      <c r="G27" s="3">
        <v>0</v>
      </c>
      <c r="H27" s="16">
        <v>0</v>
      </c>
      <c r="I27" s="3">
        <v>0</v>
      </c>
      <c r="J27" s="16">
        <v>0</v>
      </c>
      <c r="K27" s="13"/>
    </row>
    <row r="28" spans="1:11" ht="13.5" customHeight="1" x14ac:dyDescent="0.2">
      <c r="A28" s="9">
        <v>24</v>
      </c>
      <c r="B28" s="3" t="s">
        <v>204</v>
      </c>
      <c r="C28" s="3">
        <v>0</v>
      </c>
      <c r="D28" s="16">
        <v>0</v>
      </c>
      <c r="E28" s="3">
        <v>0</v>
      </c>
      <c r="F28" s="16">
        <v>0</v>
      </c>
      <c r="G28" s="3">
        <v>0</v>
      </c>
      <c r="H28" s="16">
        <v>0</v>
      </c>
      <c r="I28" s="3">
        <v>0</v>
      </c>
      <c r="J28" s="16">
        <v>0</v>
      </c>
      <c r="K28" s="13"/>
    </row>
    <row r="29" spans="1:11" ht="13.5" customHeight="1" x14ac:dyDescent="0.2">
      <c r="A29" s="9">
        <v>25</v>
      </c>
      <c r="B29" s="3" t="s">
        <v>205</v>
      </c>
      <c r="C29" s="3">
        <v>0</v>
      </c>
      <c r="D29" s="16">
        <v>0</v>
      </c>
      <c r="E29" s="3">
        <v>0</v>
      </c>
      <c r="F29" s="16">
        <v>0</v>
      </c>
      <c r="G29" s="3">
        <v>0</v>
      </c>
      <c r="H29" s="16">
        <v>0</v>
      </c>
      <c r="I29" s="3">
        <v>0</v>
      </c>
      <c r="J29" s="16">
        <v>0</v>
      </c>
      <c r="K29" s="13"/>
    </row>
    <row r="30" spans="1:11" ht="13.5" customHeight="1" x14ac:dyDescent="0.2">
      <c r="A30" s="9">
        <v>26</v>
      </c>
      <c r="B30" s="3" t="s">
        <v>206</v>
      </c>
      <c r="C30" s="3">
        <v>0</v>
      </c>
      <c r="D30" s="16">
        <v>0</v>
      </c>
      <c r="E30" s="3">
        <v>0</v>
      </c>
      <c r="F30" s="16">
        <v>0</v>
      </c>
      <c r="G30" s="3">
        <v>0</v>
      </c>
      <c r="H30" s="16">
        <v>0</v>
      </c>
      <c r="I30" s="3">
        <v>0</v>
      </c>
      <c r="J30" s="16">
        <v>0</v>
      </c>
      <c r="K30" s="13"/>
    </row>
    <row r="31" spans="1:11" ht="13.5" customHeight="1" x14ac:dyDescent="0.2">
      <c r="A31" s="9">
        <v>27</v>
      </c>
      <c r="B31" s="3" t="s">
        <v>207</v>
      </c>
      <c r="C31" s="3">
        <v>0</v>
      </c>
      <c r="D31" s="16">
        <v>0</v>
      </c>
      <c r="E31" s="3">
        <v>0</v>
      </c>
      <c r="F31" s="16">
        <v>0</v>
      </c>
      <c r="G31" s="3">
        <v>0</v>
      </c>
      <c r="H31" s="16">
        <v>0</v>
      </c>
      <c r="I31" s="3">
        <v>0</v>
      </c>
      <c r="J31" s="16">
        <v>0</v>
      </c>
      <c r="K31" s="13"/>
    </row>
    <row r="32" spans="1:11" ht="13.5" customHeight="1" x14ac:dyDescent="0.2">
      <c r="A32" s="9">
        <v>28</v>
      </c>
      <c r="B32" s="3" t="s">
        <v>14</v>
      </c>
      <c r="C32" s="3">
        <v>0</v>
      </c>
      <c r="D32" s="16">
        <v>0</v>
      </c>
      <c r="E32" s="3">
        <v>0</v>
      </c>
      <c r="F32" s="16">
        <v>0</v>
      </c>
      <c r="G32" s="3">
        <v>411</v>
      </c>
      <c r="H32" s="16">
        <v>4.88</v>
      </c>
      <c r="I32" s="3">
        <v>0</v>
      </c>
      <c r="J32" s="16">
        <v>0</v>
      </c>
      <c r="K32" s="13"/>
    </row>
    <row r="33" spans="1:11" ht="13.5" customHeight="1" x14ac:dyDescent="0.2">
      <c r="A33" s="9">
        <v>29</v>
      </c>
      <c r="B33" s="3" t="s">
        <v>18</v>
      </c>
      <c r="C33" s="3">
        <v>0</v>
      </c>
      <c r="D33" s="16">
        <v>0</v>
      </c>
      <c r="E33" s="3">
        <v>0</v>
      </c>
      <c r="F33" s="16">
        <v>0</v>
      </c>
      <c r="G33" s="3">
        <v>0</v>
      </c>
      <c r="H33" s="16">
        <v>0</v>
      </c>
      <c r="I33" s="3">
        <v>0</v>
      </c>
      <c r="J33" s="16">
        <v>0</v>
      </c>
      <c r="K33" s="13"/>
    </row>
    <row r="34" spans="1:11" ht="13.5" customHeight="1" x14ac:dyDescent="0.2">
      <c r="A34" s="9">
        <v>30</v>
      </c>
      <c r="B34" s="3" t="s">
        <v>25</v>
      </c>
      <c r="C34" s="3">
        <v>9763</v>
      </c>
      <c r="D34" s="16">
        <v>30.76</v>
      </c>
      <c r="E34" s="3">
        <v>3425</v>
      </c>
      <c r="F34" s="16">
        <v>111.15</v>
      </c>
      <c r="G34" s="3">
        <v>1030</v>
      </c>
      <c r="H34" s="16">
        <v>3.49</v>
      </c>
      <c r="I34" s="3">
        <v>696</v>
      </c>
      <c r="J34" s="16">
        <v>34.729999999999997</v>
      </c>
      <c r="K34" s="13"/>
    </row>
    <row r="35" spans="1:11" ht="13.5" customHeight="1" x14ac:dyDescent="0.2">
      <c r="A35" s="9">
        <v>31</v>
      </c>
      <c r="B35" s="3" t="s">
        <v>26</v>
      </c>
      <c r="C35" s="3">
        <v>0</v>
      </c>
      <c r="D35" s="16">
        <v>0</v>
      </c>
      <c r="E35" s="3">
        <v>0</v>
      </c>
      <c r="F35" s="16">
        <v>0</v>
      </c>
      <c r="G35" s="3">
        <v>0</v>
      </c>
      <c r="H35" s="16">
        <v>0</v>
      </c>
      <c r="I35" s="3">
        <v>0</v>
      </c>
      <c r="J35" s="16">
        <v>0</v>
      </c>
      <c r="K35" s="13"/>
    </row>
    <row r="36" spans="1:11" ht="13.5" customHeight="1" x14ac:dyDescent="0.2">
      <c r="A36" s="9">
        <v>32</v>
      </c>
      <c r="B36" s="3" t="s">
        <v>208</v>
      </c>
      <c r="C36" s="3">
        <v>0</v>
      </c>
      <c r="D36" s="16">
        <v>0</v>
      </c>
      <c r="E36" s="3">
        <v>0</v>
      </c>
      <c r="F36" s="16">
        <v>0</v>
      </c>
      <c r="G36" s="3">
        <v>0</v>
      </c>
      <c r="H36" s="16">
        <v>0</v>
      </c>
      <c r="I36" s="3">
        <v>0</v>
      </c>
      <c r="J36" s="16">
        <v>0</v>
      </c>
      <c r="K36" s="13"/>
    </row>
    <row r="37" spans="1:11" ht="13.5" customHeight="1" x14ac:dyDescent="0.2">
      <c r="A37" s="9">
        <v>33</v>
      </c>
      <c r="B37" s="3" t="s">
        <v>21</v>
      </c>
      <c r="C37" s="3">
        <v>0</v>
      </c>
      <c r="D37" s="16">
        <v>0</v>
      </c>
      <c r="E37" s="3">
        <v>0</v>
      </c>
      <c r="F37" s="16">
        <v>0</v>
      </c>
      <c r="G37" s="3">
        <v>0</v>
      </c>
      <c r="H37" s="16">
        <v>0</v>
      </c>
      <c r="I37" s="3">
        <v>0</v>
      </c>
      <c r="J37" s="16">
        <v>0</v>
      </c>
      <c r="K37" s="13"/>
    </row>
    <row r="38" spans="1:11" ht="13.5" customHeight="1" x14ac:dyDescent="0.2">
      <c r="A38" s="9">
        <v>34</v>
      </c>
      <c r="B38" s="3" t="s">
        <v>209</v>
      </c>
      <c r="C38" s="3">
        <v>0</v>
      </c>
      <c r="D38" s="16">
        <v>0</v>
      </c>
      <c r="E38" s="3">
        <v>0</v>
      </c>
      <c r="F38" s="16">
        <v>0</v>
      </c>
      <c r="G38" s="3">
        <v>0</v>
      </c>
      <c r="H38" s="16">
        <v>0</v>
      </c>
      <c r="I38" s="3">
        <v>0</v>
      </c>
      <c r="J38" s="16">
        <v>0</v>
      </c>
      <c r="K38" s="13"/>
    </row>
    <row r="39" spans="1:11" ht="13.5" customHeight="1" x14ac:dyDescent="0.2">
      <c r="A39" s="9">
        <v>35</v>
      </c>
      <c r="B39" s="3" t="s">
        <v>210</v>
      </c>
      <c r="C39" s="3">
        <v>0</v>
      </c>
      <c r="D39" s="16">
        <v>0</v>
      </c>
      <c r="E39" s="3">
        <v>0</v>
      </c>
      <c r="F39" s="16">
        <v>0</v>
      </c>
      <c r="G39" s="3">
        <v>0</v>
      </c>
      <c r="H39" s="16">
        <v>0</v>
      </c>
      <c r="I39" s="3">
        <v>0</v>
      </c>
      <c r="J39" s="16">
        <v>0</v>
      </c>
      <c r="K39" s="13"/>
    </row>
    <row r="40" spans="1:11" ht="13.5" customHeight="1" x14ac:dyDescent="0.2">
      <c r="A40" s="9">
        <v>36</v>
      </c>
      <c r="B40" s="3" t="s">
        <v>33</v>
      </c>
      <c r="C40" s="3">
        <v>0</v>
      </c>
      <c r="D40" s="16">
        <v>0</v>
      </c>
      <c r="E40" s="3">
        <v>0</v>
      </c>
      <c r="F40" s="16">
        <v>0</v>
      </c>
      <c r="G40" s="3">
        <v>0</v>
      </c>
      <c r="H40" s="16">
        <v>0</v>
      </c>
      <c r="I40" s="3">
        <v>0</v>
      </c>
      <c r="J40" s="16">
        <v>0</v>
      </c>
      <c r="K40" s="13"/>
    </row>
    <row r="41" spans="1:11" ht="13.5" customHeight="1" x14ac:dyDescent="0.2">
      <c r="A41" s="9">
        <v>37</v>
      </c>
      <c r="B41" s="3" t="s">
        <v>211</v>
      </c>
      <c r="C41" s="3">
        <v>0</v>
      </c>
      <c r="D41" s="16">
        <v>0</v>
      </c>
      <c r="E41" s="3">
        <v>0</v>
      </c>
      <c r="F41" s="16">
        <v>0</v>
      </c>
      <c r="G41" s="3">
        <v>0</v>
      </c>
      <c r="H41" s="16">
        <v>0</v>
      </c>
      <c r="I41" s="3">
        <v>0</v>
      </c>
      <c r="J41" s="16">
        <v>0</v>
      </c>
      <c r="K41" s="13"/>
    </row>
    <row r="42" spans="1:11" ht="13.5" customHeight="1" x14ac:dyDescent="0.2">
      <c r="A42" s="9">
        <v>38</v>
      </c>
      <c r="B42" s="3" t="s">
        <v>212</v>
      </c>
      <c r="C42" s="3">
        <v>0</v>
      </c>
      <c r="D42" s="16">
        <v>0</v>
      </c>
      <c r="E42" s="3">
        <v>0</v>
      </c>
      <c r="F42" s="16">
        <v>0</v>
      </c>
      <c r="G42" s="3">
        <v>0</v>
      </c>
      <c r="H42" s="16">
        <v>0</v>
      </c>
      <c r="I42" s="3">
        <v>0</v>
      </c>
      <c r="J42" s="16">
        <v>0</v>
      </c>
      <c r="K42" s="13"/>
    </row>
    <row r="43" spans="1:11" ht="13.5" customHeight="1" x14ac:dyDescent="0.2">
      <c r="A43" s="9">
        <v>39</v>
      </c>
      <c r="B43" s="3" t="s">
        <v>213</v>
      </c>
      <c r="C43" s="3">
        <v>0</v>
      </c>
      <c r="D43" s="16">
        <v>0</v>
      </c>
      <c r="E43" s="3">
        <v>0</v>
      </c>
      <c r="F43" s="16">
        <v>0</v>
      </c>
      <c r="G43" s="3">
        <v>0</v>
      </c>
      <c r="H43" s="16">
        <v>0</v>
      </c>
      <c r="I43" s="3">
        <v>0</v>
      </c>
      <c r="J43" s="16">
        <v>0</v>
      </c>
      <c r="K43" s="13"/>
    </row>
    <row r="44" spans="1:11" ht="13.5" customHeight="1" x14ac:dyDescent="0.2">
      <c r="A44" s="9">
        <v>40</v>
      </c>
      <c r="B44" s="3" t="s">
        <v>214</v>
      </c>
      <c r="C44" s="3">
        <v>0</v>
      </c>
      <c r="D44" s="16">
        <v>0</v>
      </c>
      <c r="E44" s="3">
        <v>0</v>
      </c>
      <c r="F44" s="16">
        <v>0</v>
      </c>
      <c r="G44" s="3">
        <v>0</v>
      </c>
      <c r="H44" s="16">
        <v>0</v>
      </c>
      <c r="I44" s="3">
        <v>0</v>
      </c>
      <c r="J44" s="16">
        <v>0</v>
      </c>
      <c r="K44" s="13"/>
    </row>
    <row r="45" spans="1:11" ht="13.5" customHeight="1" x14ac:dyDescent="0.2">
      <c r="A45" s="9">
        <v>41</v>
      </c>
      <c r="B45" s="3" t="s">
        <v>215</v>
      </c>
      <c r="C45" s="3">
        <v>0</v>
      </c>
      <c r="D45" s="16">
        <v>0</v>
      </c>
      <c r="E45" s="3">
        <v>0</v>
      </c>
      <c r="F45" s="16">
        <v>0</v>
      </c>
      <c r="G45" s="3">
        <v>0</v>
      </c>
      <c r="H45" s="16">
        <v>0</v>
      </c>
      <c r="I45" s="3">
        <v>0</v>
      </c>
      <c r="J45" s="16">
        <v>0</v>
      </c>
      <c r="K45" s="13"/>
    </row>
    <row r="46" spans="1:11" ht="13.5" customHeight="1" x14ac:dyDescent="0.2">
      <c r="A46" s="9">
        <v>42</v>
      </c>
      <c r="B46" s="3" t="s">
        <v>39</v>
      </c>
      <c r="C46" s="3">
        <v>0</v>
      </c>
      <c r="D46" s="16">
        <v>0</v>
      </c>
      <c r="E46" s="3">
        <v>0</v>
      </c>
      <c r="F46" s="16">
        <v>0</v>
      </c>
      <c r="G46" s="3">
        <v>0</v>
      </c>
      <c r="H46" s="16">
        <v>0</v>
      </c>
      <c r="I46" s="3">
        <v>0</v>
      </c>
      <c r="J46" s="16">
        <v>0</v>
      </c>
      <c r="K46" s="13"/>
    </row>
    <row r="47" spans="1:11" ht="13.5" customHeight="1" x14ac:dyDescent="0.2">
      <c r="A47" s="9">
        <v>43</v>
      </c>
      <c r="B47" s="3" t="s">
        <v>216</v>
      </c>
      <c r="C47" s="3">
        <v>0</v>
      </c>
      <c r="D47" s="16">
        <v>0</v>
      </c>
      <c r="E47" s="3">
        <v>0</v>
      </c>
      <c r="F47" s="16">
        <v>0</v>
      </c>
      <c r="G47" s="3">
        <v>0</v>
      </c>
      <c r="H47" s="16">
        <v>0</v>
      </c>
      <c r="I47" s="3">
        <v>0</v>
      </c>
      <c r="J47" s="16">
        <v>0</v>
      </c>
      <c r="K47" s="13"/>
    </row>
    <row r="48" spans="1:11" ht="13.5" customHeight="1" x14ac:dyDescent="0.2">
      <c r="A48" s="9">
        <v>44</v>
      </c>
      <c r="B48" s="3" t="s">
        <v>37</v>
      </c>
      <c r="C48" s="3">
        <v>0</v>
      </c>
      <c r="D48" s="16">
        <v>0</v>
      </c>
      <c r="E48" s="3">
        <v>0</v>
      </c>
      <c r="F48" s="16">
        <v>0</v>
      </c>
      <c r="G48" s="3">
        <v>0</v>
      </c>
      <c r="H48" s="16">
        <v>0</v>
      </c>
      <c r="I48" s="3">
        <v>0</v>
      </c>
      <c r="J48" s="16">
        <v>0</v>
      </c>
      <c r="K48" s="13"/>
    </row>
    <row r="49" spans="1:11" ht="13.5" customHeight="1" x14ac:dyDescent="0.2">
      <c r="A49" s="9">
        <v>45</v>
      </c>
      <c r="B49" s="3" t="s">
        <v>217</v>
      </c>
      <c r="C49" s="3">
        <v>0</v>
      </c>
      <c r="D49" s="16">
        <v>0</v>
      </c>
      <c r="E49" s="3">
        <v>0</v>
      </c>
      <c r="F49" s="16">
        <v>0</v>
      </c>
      <c r="G49" s="3">
        <v>0</v>
      </c>
      <c r="H49" s="16">
        <v>0</v>
      </c>
      <c r="I49" s="3">
        <v>0</v>
      </c>
      <c r="J49" s="16">
        <v>0</v>
      </c>
      <c r="K49" s="13"/>
    </row>
    <row r="50" spans="1:11" ht="13.5" customHeight="1" x14ac:dyDescent="0.2">
      <c r="A50" s="9">
        <v>46</v>
      </c>
      <c r="B50" s="3" t="s">
        <v>218</v>
      </c>
      <c r="C50" s="3">
        <v>0</v>
      </c>
      <c r="D50" s="16">
        <v>0</v>
      </c>
      <c r="E50" s="3">
        <v>0</v>
      </c>
      <c r="F50" s="16">
        <v>0</v>
      </c>
      <c r="G50" s="3">
        <v>0</v>
      </c>
      <c r="H50" s="16">
        <v>0</v>
      </c>
      <c r="I50" s="3">
        <v>0</v>
      </c>
      <c r="J50" s="16">
        <v>0</v>
      </c>
      <c r="K50" s="13"/>
    </row>
    <row r="51" spans="1:11" ht="13.5" customHeight="1" x14ac:dyDescent="0.2">
      <c r="A51" s="9">
        <v>47</v>
      </c>
      <c r="B51" s="3" t="s">
        <v>219</v>
      </c>
      <c r="C51" s="3">
        <v>0</v>
      </c>
      <c r="D51" s="16">
        <v>0</v>
      </c>
      <c r="E51" s="3">
        <v>0</v>
      </c>
      <c r="F51" s="16">
        <v>0</v>
      </c>
      <c r="G51" s="3">
        <v>0</v>
      </c>
      <c r="H51" s="16">
        <v>0</v>
      </c>
      <c r="I51" s="3">
        <v>0</v>
      </c>
      <c r="J51" s="16">
        <v>0</v>
      </c>
      <c r="K51" s="13"/>
    </row>
    <row r="52" spans="1:11" ht="13.5" customHeight="1" x14ac:dyDescent="0.2">
      <c r="A52" s="9">
        <v>48</v>
      </c>
      <c r="B52" s="3" t="s">
        <v>220</v>
      </c>
      <c r="C52" s="3">
        <v>0</v>
      </c>
      <c r="D52" s="16">
        <v>0</v>
      </c>
      <c r="E52" s="3">
        <v>0</v>
      </c>
      <c r="F52" s="16">
        <v>0</v>
      </c>
      <c r="G52" s="3">
        <v>0</v>
      </c>
      <c r="H52" s="16">
        <v>0</v>
      </c>
      <c r="I52" s="3">
        <v>0</v>
      </c>
      <c r="J52" s="16">
        <v>0</v>
      </c>
      <c r="K52" s="13"/>
    </row>
    <row r="53" spans="1:11" ht="13.5" customHeight="1" x14ac:dyDescent="0.2">
      <c r="A53" s="9">
        <v>49</v>
      </c>
      <c r="B53" s="3" t="s">
        <v>221</v>
      </c>
      <c r="C53" s="3">
        <v>974</v>
      </c>
      <c r="D53" s="16">
        <v>8.01</v>
      </c>
      <c r="E53" s="3">
        <v>974</v>
      </c>
      <c r="F53" s="16">
        <v>8.01</v>
      </c>
      <c r="G53" s="3">
        <v>6</v>
      </c>
      <c r="H53" s="16">
        <v>0.2</v>
      </c>
      <c r="I53" s="3">
        <v>6</v>
      </c>
      <c r="J53" s="16">
        <v>0.2</v>
      </c>
      <c r="K53" s="13"/>
    </row>
    <row r="54" spans="1:11" ht="13.5" customHeight="1" x14ac:dyDescent="0.2">
      <c r="A54" s="9">
        <v>50</v>
      </c>
      <c r="B54" s="3" t="s">
        <v>222</v>
      </c>
      <c r="C54" s="3">
        <v>11242</v>
      </c>
      <c r="D54" s="16">
        <v>31.11</v>
      </c>
      <c r="E54" s="3">
        <v>0</v>
      </c>
      <c r="F54" s="16">
        <v>0</v>
      </c>
      <c r="G54" s="3">
        <v>0</v>
      </c>
      <c r="H54" s="16">
        <v>0</v>
      </c>
      <c r="I54" s="3">
        <v>0</v>
      </c>
      <c r="J54" s="16">
        <v>0</v>
      </c>
      <c r="K54" s="13"/>
    </row>
    <row r="55" spans="1:11" ht="13.5" customHeight="1" x14ac:dyDescent="0.2">
      <c r="A55" s="9"/>
      <c r="B55" s="4" t="s">
        <v>223</v>
      </c>
      <c r="C55" s="4">
        <f t="shared" ref="C55:J55" si="0">SUM(C5:C54)</f>
        <v>65032</v>
      </c>
      <c r="D55" s="17">
        <f t="shared" si="0"/>
        <v>828.53000000000009</v>
      </c>
      <c r="E55" s="4">
        <f t="shared" si="0"/>
        <v>20924</v>
      </c>
      <c r="F55" s="17">
        <f t="shared" si="0"/>
        <v>373.49</v>
      </c>
      <c r="G55" s="4">
        <f t="shared" si="0"/>
        <v>26717</v>
      </c>
      <c r="H55" s="17">
        <f t="shared" si="0"/>
        <v>488.35</v>
      </c>
      <c r="I55" s="4">
        <f t="shared" si="0"/>
        <v>12572</v>
      </c>
      <c r="J55" s="17">
        <f t="shared" si="0"/>
        <v>302.66000000000003</v>
      </c>
      <c r="K55" s="13"/>
    </row>
    <row r="56" spans="1:11" ht="13.5" customHeight="1" x14ac:dyDescent="0.2">
      <c r="A56" s="18"/>
      <c r="B56" s="13"/>
      <c r="C56" s="13"/>
      <c r="D56" s="33"/>
      <c r="E56" s="13"/>
      <c r="F56" s="33"/>
      <c r="G56" s="13"/>
      <c r="H56" s="33"/>
      <c r="I56" s="13"/>
      <c r="J56" s="33"/>
      <c r="K56" s="13"/>
    </row>
    <row r="57" spans="1:11" ht="13.5" customHeight="1" x14ac:dyDescent="0.2">
      <c r="A57" s="18"/>
      <c r="B57" s="15"/>
      <c r="C57" s="13"/>
      <c r="D57" s="33"/>
      <c r="E57" s="13"/>
      <c r="F57" s="33"/>
      <c r="G57" s="13"/>
      <c r="H57" s="33"/>
      <c r="I57" s="13"/>
      <c r="J57" s="33"/>
      <c r="K57" s="13"/>
    </row>
    <row r="58" spans="1:11" ht="13.5" customHeight="1" x14ac:dyDescent="0.2">
      <c r="A58" s="18"/>
      <c r="B58" s="13"/>
      <c r="C58" s="13"/>
      <c r="D58" s="33"/>
      <c r="E58" s="13"/>
      <c r="F58" s="33"/>
      <c r="G58" s="13"/>
      <c r="H58" s="33"/>
      <c r="I58" s="13"/>
      <c r="J58" s="33"/>
      <c r="K58" s="13"/>
    </row>
    <row r="59" spans="1:11" ht="13.5" customHeight="1" x14ac:dyDescent="0.2">
      <c r="A59" s="18"/>
      <c r="B59" s="13"/>
      <c r="C59" s="13"/>
      <c r="D59" s="33"/>
      <c r="E59" s="13"/>
      <c r="F59" s="33"/>
      <c r="G59" s="13"/>
      <c r="H59" s="33"/>
      <c r="I59" s="13"/>
      <c r="J59" s="33"/>
      <c r="K59" s="13"/>
    </row>
    <row r="60" spans="1:11" ht="13.5" customHeight="1" x14ac:dyDescent="0.2">
      <c r="A60" s="18"/>
      <c r="B60" s="13"/>
      <c r="C60" s="13"/>
      <c r="D60" s="33"/>
      <c r="E60" s="13"/>
      <c r="F60" s="33"/>
      <c r="G60" s="13"/>
      <c r="H60" s="33"/>
      <c r="I60" s="13"/>
      <c r="J60" s="33"/>
      <c r="K60" s="13"/>
    </row>
    <row r="61" spans="1:11" ht="13.5" customHeight="1" x14ac:dyDescent="0.2">
      <c r="A61" s="18"/>
      <c r="B61" s="13"/>
      <c r="C61" s="13"/>
      <c r="D61" s="33"/>
      <c r="E61" s="13"/>
      <c r="F61" s="33"/>
      <c r="G61" s="13"/>
      <c r="H61" s="33"/>
      <c r="I61" s="13"/>
      <c r="J61" s="33"/>
      <c r="K61" s="13"/>
    </row>
    <row r="62" spans="1:11" ht="13.5" customHeight="1" x14ac:dyDescent="0.2">
      <c r="A62" s="18"/>
      <c r="B62" s="13"/>
      <c r="C62" s="13"/>
      <c r="D62" s="33"/>
      <c r="E62" s="13"/>
      <c r="F62" s="33"/>
      <c r="G62" s="13"/>
      <c r="H62" s="33"/>
      <c r="I62" s="13"/>
      <c r="J62" s="33"/>
      <c r="K62" s="13"/>
    </row>
    <row r="63" spans="1:11" ht="13.5" customHeight="1" x14ac:dyDescent="0.2">
      <c r="A63" s="18"/>
      <c r="B63" s="13"/>
      <c r="C63" s="13"/>
      <c r="D63" s="33"/>
      <c r="E63" s="13"/>
      <c r="F63" s="33"/>
      <c r="G63" s="13"/>
      <c r="H63" s="33"/>
      <c r="I63" s="13"/>
      <c r="J63" s="33"/>
      <c r="K63" s="13"/>
    </row>
    <row r="64" spans="1:11" ht="13.5" customHeight="1" x14ac:dyDescent="0.2">
      <c r="A64" s="18"/>
      <c r="B64" s="13"/>
      <c r="C64" s="13"/>
      <c r="D64" s="33"/>
      <c r="E64" s="13"/>
      <c r="F64" s="33"/>
      <c r="G64" s="13"/>
      <c r="H64" s="33"/>
      <c r="I64" s="13"/>
      <c r="J64" s="33"/>
      <c r="K64" s="13"/>
    </row>
    <row r="65" spans="1:11" ht="13.5" customHeight="1" x14ac:dyDescent="0.2">
      <c r="A65" s="18"/>
      <c r="B65" s="13"/>
      <c r="C65" s="13"/>
      <c r="D65" s="33"/>
      <c r="E65" s="13"/>
      <c r="F65" s="33"/>
      <c r="G65" s="13"/>
      <c r="H65" s="33"/>
      <c r="I65" s="13"/>
      <c r="J65" s="33"/>
      <c r="K65" s="13"/>
    </row>
    <row r="66" spans="1:11" ht="13.5" customHeight="1" x14ac:dyDescent="0.2">
      <c r="A66" s="18"/>
      <c r="B66" s="13"/>
      <c r="C66" s="13"/>
      <c r="D66" s="33"/>
      <c r="E66" s="13"/>
      <c r="F66" s="33"/>
      <c r="G66" s="13"/>
      <c r="H66" s="33"/>
      <c r="I66" s="13"/>
      <c r="J66" s="33"/>
      <c r="K66" s="13"/>
    </row>
    <row r="67" spans="1:11" ht="13.5" customHeight="1" x14ac:dyDescent="0.2">
      <c r="A67" s="18"/>
      <c r="B67" s="13"/>
      <c r="C67" s="13"/>
      <c r="D67" s="33"/>
      <c r="E67" s="13"/>
      <c r="F67" s="33"/>
      <c r="G67" s="13"/>
      <c r="H67" s="33"/>
      <c r="I67" s="13"/>
      <c r="J67" s="33"/>
      <c r="K67" s="13"/>
    </row>
    <row r="68" spans="1:11" ht="13.5" customHeight="1" x14ac:dyDescent="0.2">
      <c r="A68" s="18"/>
      <c r="B68" s="13"/>
      <c r="C68" s="13"/>
      <c r="D68" s="33"/>
      <c r="E68" s="13"/>
      <c r="F68" s="33"/>
      <c r="G68" s="13"/>
      <c r="H68" s="33"/>
      <c r="I68" s="13"/>
      <c r="J68" s="33"/>
      <c r="K68" s="13"/>
    </row>
    <row r="69" spans="1:11" ht="13.5" customHeight="1" x14ac:dyDescent="0.2">
      <c r="A69" s="18"/>
      <c r="B69" s="13"/>
      <c r="C69" s="13"/>
      <c r="D69" s="33"/>
      <c r="E69" s="13"/>
      <c r="F69" s="33"/>
      <c r="G69" s="13"/>
      <c r="H69" s="33"/>
      <c r="I69" s="13"/>
      <c r="J69" s="33"/>
      <c r="K69" s="13"/>
    </row>
    <row r="70" spans="1:11" ht="13.5" customHeight="1" x14ac:dyDescent="0.2">
      <c r="A70" s="18"/>
      <c r="B70" s="13"/>
      <c r="C70" s="13"/>
      <c r="D70" s="33"/>
      <c r="E70" s="13"/>
      <c r="F70" s="33"/>
      <c r="G70" s="13"/>
      <c r="H70" s="33"/>
      <c r="I70" s="13"/>
      <c r="J70" s="33"/>
      <c r="K70" s="13"/>
    </row>
    <row r="71" spans="1:11" ht="13.5" customHeight="1" x14ac:dyDescent="0.2">
      <c r="A71" s="18"/>
      <c r="B71" s="13"/>
      <c r="C71" s="13"/>
      <c r="D71" s="33"/>
      <c r="E71" s="13"/>
      <c r="F71" s="33"/>
      <c r="G71" s="13"/>
      <c r="H71" s="33"/>
      <c r="I71" s="13"/>
      <c r="J71" s="33"/>
      <c r="K71" s="13"/>
    </row>
    <row r="72" spans="1:11" ht="13.5" customHeight="1" x14ac:dyDescent="0.2">
      <c r="A72" s="18"/>
      <c r="B72" s="13"/>
      <c r="C72" s="13"/>
      <c r="D72" s="33"/>
      <c r="E72" s="13"/>
      <c r="F72" s="33"/>
      <c r="G72" s="13"/>
      <c r="H72" s="33"/>
      <c r="I72" s="13"/>
      <c r="J72" s="33"/>
      <c r="K72" s="13"/>
    </row>
    <row r="73" spans="1:11" ht="13.5" customHeight="1" x14ac:dyDescent="0.2">
      <c r="A73" s="18"/>
      <c r="B73" s="13"/>
      <c r="C73" s="13"/>
      <c r="D73" s="33"/>
      <c r="E73" s="13"/>
      <c r="F73" s="33"/>
      <c r="G73" s="13"/>
      <c r="H73" s="33"/>
      <c r="I73" s="13"/>
      <c r="J73" s="33"/>
      <c r="K73" s="13"/>
    </row>
    <row r="74" spans="1:11" ht="13.5" customHeight="1" x14ac:dyDescent="0.2">
      <c r="A74" s="18"/>
      <c r="B74" s="13"/>
      <c r="C74" s="13"/>
      <c r="D74" s="33"/>
      <c r="E74" s="13"/>
      <c r="F74" s="33"/>
      <c r="G74" s="13"/>
      <c r="H74" s="33"/>
      <c r="I74" s="13"/>
      <c r="J74" s="33"/>
      <c r="K74" s="13"/>
    </row>
    <row r="75" spans="1:11" ht="13.5" customHeight="1" x14ac:dyDescent="0.2">
      <c r="A75" s="18"/>
      <c r="B75" s="13"/>
      <c r="C75" s="13"/>
      <c r="D75" s="33"/>
      <c r="E75" s="13"/>
      <c r="F75" s="33"/>
      <c r="G75" s="13"/>
      <c r="H75" s="33"/>
      <c r="I75" s="13"/>
      <c r="J75" s="33"/>
      <c r="K75" s="13"/>
    </row>
    <row r="76" spans="1:11" ht="13.5" customHeight="1" x14ac:dyDescent="0.2">
      <c r="A76" s="18"/>
      <c r="B76" s="13"/>
      <c r="C76" s="13"/>
      <c r="D76" s="33"/>
      <c r="E76" s="13"/>
      <c r="F76" s="33"/>
      <c r="G76" s="13"/>
      <c r="H76" s="33"/>
      <c r="I76" s="13"/>
      <c r="J76" s="33"/>
      <c r="K76" s="13"/>
    </row>
    <row r="77" spans="1:11" ht="13.5" customHeight="1" x14ac:dyDescent="0.2">
      <c r="A77" s="18"/>
      <c r="B77" s="13"/>
      <c r="C77" s="13"/>
      <c r="D77" s="33"/>
      <c r="E77" s="13"/>
      <c r="F77" s="33"/>
      <c r="G77" s="13"/>
      <c r="H77" s="33"/>
      <c r="I77" s="13"/>
      <c r="J77" s="33"/>
      <c r="K77" s="13"/>
    </row>
    <row r="78" spans="1:11" ht="13.5" customHeight="1" x14ac:dyDescent="0.2">
      <c r="A78" s="18"/>
      <c r="B78" s="13"/>
      <c r="C78" s="13"/>
      <c r="D78" s="33"/>
      <c r="E78" s="13"/>
      <c r="F78" s="33"/>
      <c r="G78" s="13"/>
      <c r="H78" s="33"/>
      <c r="I78" s="13"/>
      <c r="J78" s="33"/>
      <c r="K78" s="13"/>
    </row>
    <row r="79" spans="1:11" ht="13.5" customHeight="1" x14ac:dyDescent="0.2">
      <c r="A79" s="18"/>
      <c r="B79" s="13"/>
      <c r="C79" s="13"/>
      <c r="D79" s="33"/>
      <c r="E79" s="13"/>
      <c r="F79" s="33"/>
      <c r="G79" s="13"/>
      <c r="H79" s="33"/>
      <c r="I79" s="13"/>
      <c r="J79" s="33"/>
      <c r="K79" s="13"/>
    </row>
    <row r="80" spans="1:11" ht="13.5" customHeight="1" x14ac:dyDescent="0.2">
      <c r="A80" s="18"/>
      <c r="B80" s="13"/>
      <c r="C80" s="13"/>
      <c r="D80" s="33"/>
      <c r="E80" s="13"/>
      <c r="F80" s="33"/>
      <c r="G80" s="13"/>
      <c r="H80" s="33"/>
      <c r="I80" s="13"/>
      <c r="J80" s="33"/>
      <c r="K80" s="13"/>
    </row>
    <row r="81" spans="1:11" ht="13.5" customHeight="1" x14ac:dyDescent="0.2">
      <c r="A81" s="18"/>
      <c r="B81" s="13"/>
      <c r="C81" s="13"/>
      <c r="D81" s="33"/>
      <c r="E81" s="13"/>
      <c r="F81" s="33"/>
      <c r="G81" s="13"/>
      <c r="H81" s="33"/>
      <c r="I81" s="13"/>
      <c r="J81" s="33"/>
      <c r="K81" s="13"/>
    </row>
    <row r="82" spans="1:11" ht="13.5" customHeight="1" x14ac:dyDescent="0.2">
      <c r="A82" s="18"/>
      <c r="B82" s="13"/>
      <c r="C82" s="13"/>
      <c r="D82" s="33"/>
      <c r="E82" s="13"/>
      <c r="F82" s="33"/>
      <c r="G82" s="13"/>
      <c r="H82" s="33"/>
      <c r="I82" s="13"/>
      <c r="J82" s="33"/>
      <c r="K82" s="13"/>
    </row>
    <row r="83" spans="1:11" ht="13.5" customHeight="1" x14ac:dyDescent="0.2">
      <c r="A83" s="18"/>
      <c r="B83" s="13"/>
      <c r="C83" s="13"/>
      <c r="D83" s="33"/>
      <c r="E83" s="13"/>
      <c r="F83" s="33"/>
      <c r="G83" s="13"/>
      <c r="H83" s="33"/>
      <c r="I83" s="13"/>
      <c r="J83" s="33"/>
      <c r="K83" s="13"/>
    </row>
    <row r="84" spans="1:11" ht="13.5" customHeight="1" x14ac:dyDescent="0.2">
      <c r="A84" s="18"/>
      <c r="B84" s="13"/>
      <c r="C84" s="13"/>
      <c r="D84" s="33"/>
      <c r="E84" s="13"/>
      <c r="F84" s="33"/>
      <c r="G84" s="13"/>
      <c r="H84" s="33"/>
      <c r="I84" s="13"/>
      <c r="J84" s="33"/>
      <c r="K84" s="13"/>
    </row>
    <row r="85" spans="1:11" ht="13.5" customHeight="1" x14ac:dyDescent="0.2">
      <c r="A85" s="18"/>
      <c r="B85" s="13"/>
      <c r="C85" s="13"/>
      <c r="D85" s="33"/>
      <c r="E85" s="13"/>
      <c r="F85" s="33"/>
      <c r="G85" s="13"/>
      <c r="H85" s="33"/>
      <c r="I85" s="13"/>
      <c r="J85" s="33"/>
      <c r="K85" s="13"/>
    </row>
    <row r="86" spans="1:11" ht="13.5" customHeight="1" x14ac:dyDescent="0.2">
      <c r="A86" s="18"/>
      <c r="B86" s="13"/>
      <c r="C86" s="13"/>
      <c r="D86" s="33"/>
      <c r="E86" s="13"/>
      <c r="F86" s="33"/>
      <c r="G86" s="13"/>
      <c r="H86" s="33"/>
      <c r="I86" s="13"/>
      <c r="J86" s="33"/>
      <c r="K86" s="13"/>
    </row>
    <row r="87" spans="1:11" ht="13.5" customHeight="1" x14ac:dyDescent="0.2">
      <c r="A87" s="18"/>
      <c r="B87" s="13"/>
      <c r="C87" s="13"/>
      <c r="D87" s="33"/>
      <c r="E87" s="13"/>
      <c r="F87" s="33"/>
      <c r="G87" s="13"/>
      <c r="H87" s="33"/>
      <c r="I87" s="13"/>
      <c r="J87" s="33"/>
      <c r="K87" s="13"/>
    </row>
    <row r="88" spans="1:11" ht="13.5" customHeight="1" x14ac:dyDescent="0.2">
      <c r="A88" s="18"/>
      <c r="B88" s="13"/>
      <c r="C88" s="13"/>
      <c r="D88" s="33"/>
      <c r="E88" s="13"/>
      <c r="F88" s="33"/>
      <c r="G88" s="13"/>
      <c r="H88" s="33"/>
      <c r="I88" s="13"/>
      <c r="J88" s="33"/>
      <c r="K88" s="13"/>
    </row>
    <row r="89" spans="1:11" ht="13.5" customHeight="1" x14ac:dyDescent="0.2">
      <c r="A89" s="18"/>
      <c r="B89" s="13"/>
      <c r="C89" s="13"/>
      <c r="D89" s="33"/>
      <c r="E89" s="13"/>
      <c r="F89" s="33"/>
      <c r="G89" s="13"/>
      <c r="H89" s="33"/>
      <c r="I89" s="13"/>
      <c r="J89" s="33"/>
      <c r="K89" s="13"/>
    </row>
    <row r="90" spans="1:11" ht="13.5" customHeight="1" x14ac:dyDescent="0.2">
      <c r="A90" s="18"/>
      <c r="B90" s="13"/>
      <c r="C90" s="13"/>
      <c r="D90" s="33"/>
      <c r="E90" s="13"/>
      <c r="F90" s="33"/>
      <c r="G90" s="13"/>
      <c r="H90" s="33"/>
      <c r="I90" s="13"/>
      <c r="J90" s="33"/>
      <c r="K90" s="13"/>
    </row>
    <row r="91" spans="1:11" ht="13.5" customHeight="1" x14ac:dyDescent="0.2">
      <c r="A91" s="18"/>
      <c r="B91" s="13"/>
      <c r="C91" s="13"/>
      <c r="D91" s="33"/>
      <c r="E91" s="13"/>
      <c r="F91" s="33"/>
      <c r="G91" s="13"/>
      <c r="H91" s="33"/>
      <c r="I91" s="13"/>
      <c r="J91" s="33"/>
      <c r="K91" s="13"/>
    </row>
    <row r="92" spans="1:11" ht="13.5" customHeight="1" x14ac:dyDescent="0.2">
      <c r="A92" s="18"/>
      <c r="B92" s="13"/>
      <c r="C92" s="13"/>
      <c r="D92" s="33"/>
      <c r="E92" s="13"/>
      <c r="F92" s="33"/>
      <c r="G92" s="13"/>
      <c r="H92" s="33"/>
      <c r="I92" s="13"/>
      <c r="J92" s="33"/>
      <c r="K92" s="13"/>
    </row>
    <row r="93" spans="1:11" ht="13.5" customHeight="1" x14ac:dyDescent="0.2">
      <c r="A93" s="18"/>
      <c r="B93" s="13"/>
      <c r="C93" s="13"/>
      <c r="D93" s="33"/>
      <c r="E93" s="13"/>
      <c r="F93" s="33"/>
      <c r="G93" s="13"/>
      <c r="H93" s="33"/>
      <c r="I93" s="13"/>
      <c r="J93" s="33"/>
      <c r="K93" s="13"/>
    </row>
    <row r="94" spans="1:11" ht="13.5" customHeight="1" x14ac:dyDescent="0.2">
      <c r="A94" s="18"/>
      <c r="B94" s="13"/>
      <c r="C94" s="13"/>
      <c r="D94" s="33"/>
      <c r="E94" s="13"/>
      <c r="F94" s="33"/>
      <c r="G94" s="13"/>
      <c r="H94" s="33"/>
      <c r="I94" s="13"/>
      <c r="J94" s="33"/>
      <c r="K94" s="13"/>
    </row>
    <row r="95" spans="1:11" ht="13.5" customHeight="1" x14ac:dyDescent="0.2">
      <c r="A95" s="18"/>
      <c r="B95" s="13"/>
      <c r="C95" s="13"/>
      <c r="D95" s="33"/>
      <c r="E95" s="13"/>
      <c r="F95" s="33"/>
      <c r="G95" s="13"/>
      <c r="H95" s="33"/>
      <c r="I95" s="13"/>
      <c r="J95" s="33"/>
      <c r="K95" s="13"/>
    </row>
    <row r="96" spans="1:11" ht="13.5" customHeight="1" x14ac:dyDescent="0.2">
      <c r="A96" s="18"/>
      <c r="B96" s="13"/>
      <c r="C96" s="13"/>
      <c r="D96" s="33"/>
      <c r="E96" s="13"/>
      <c r="F96" s="33"/>
      <c r="G96" s="13"/>
      <c r="H96" s="33"/>
      <c r="I96" s="13"/>
      <c r="J96" s="33"/>
      <c r="K96" s="13"/>
    </row>
    <row r="97" spans="1:11" ht="13.5" customHeight="1" x14ac:dyDescent="0.2">
      <c r="A97" s="18"/>
      <c r="B97" s="13"/>
      <c r="C97" s="13"/>
      <c r="D97" s="33"/>
      <c r="E97" s="13"/>
      <c r="F97" s="33"/>
      <c r="G97" s="13"/>
      <c r="H97" s="33"/>
      <c r="I97" s="13"/>
      <c r="J97" s="33"/>
      <c r="K97" s="13"/>
    </row>
    <row r="98" spans="1:11" ht="13.5" customHeight="1" x14ac:dyDescent="0.2">
      <c r="A98" s="18"/>
      <c r="B98" s="13"/>
      <c r="C98" s="13"/>
      <c r="D98" s="33"/>
      <c r="E98" s="13"/>
      <c r="F98" s="33"/>
      <c r="G98" s="13"/>
      <c r="H98" s="33"/>
      <c r="I98" s="13"/>
      <c r="J98" s="33"/>
      <c r="K98" s="13"/>
    </row>
    <row r="99" spans="1:11" ht="13.5" customHeight="1" x14ac:dyDescent="0.2">
      <c r="A99" s="18"/>
      <c r="B99" s="13"/>
      <c r="C99" s="13"/>
      <c r="D99" s="33"/>
      <c r="E99" s="13"/>
      <c r="F99" s="33"/>
      <c r="G99" s="13"/>
      <c r="H99" s="33"/>
      <c r="I99" s="13"/>
      <c r="J99" s="33"/>
      <c r="K99" s="13"/>
    </row>
    <row r="100" spans="1:11" ht="13.5" customHeight="1" x14ac:dyDescent="0.2">
      <c r="A100" s="18"/>
      <c r="B100" s="13"/>
      <c r="C100" s="13"/>
      <c r="D100" s="33"/>
      <c r="E100" s="13"/>
      <c r="F100" s="33"/>
      <c r="G100" s="13"/>
      <c r="H100" s="33"/>
      <c r="I100" s="13"/>
      <c r="J100" s="33"/>
      <c r="K100" s="13"/>
    </row>
  </sheetData>
  <mergeCells count="7">
    <mergeCell ref="A1:J1"/>
    <mergeCell ref="C2:F2"/>
    <mergeCell ref="G2:I2"/>
    <mergeCell ref="C3:D3"/>
    <mergeCell ref="E3:F3"/>
    <mergeCell ref="G3:H3"/>
    <mergeCell ref="I3:J3"/>
  </mergeCells>
  <pageMargins left="0.7" right="0.7" top="0.75" bottom="0.75" header="0" footer="0"/>
  <pageSetup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  <pageSetUpPr fitToPage="1"/>
  </sheetPr>
  <dimension ref="A1:P98"/>
  <sheetViews>
    <sheetView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56" sqref="G56:H56"/>
    </sheetView>
  </sheetViews>
  <sheetFormatPr defaultColWidth="14.28515625" defaultRowHeight="15" customHeight="1" x14ac:dyDescent="0.2"/>
  <cols>
    <col min="1" max="1" width="5.5703125" style="96" customWidth="1"/>
    <col min="2" max="2" width="24.140625" style="96" customWidth="1"/>
    <col min="3" max="4" width="9" style="96" customWidth="1"/>
    <col min="5" max="6" width="10.140625" style="96" customWidth="1"/>
    <col min="7" max="7" width="8.140625" style="96" customWidth="1"/>
    <col min="8" max="8" width="7.7109375" style="96" customWidth="1"/>
    <col min="9" max="9" width="8.85546875" style="96" customWidth="1"/>
    <col min="10" max="10" width="10.140625" style="96" customWidth="1"/>
    <col min="11" max="11" width="9" style="96" customWidth="1"/>
    <col min="12" max="12" width="9.28515625" style="96" customWidth="1"/>
    <col min="13" max="13" width="9" style="96" customWidth="1"/>
    <col min="14" max="14" width="10.140625" style="96" customWidth="1"/>
    <col min="15" max="15" width="9" style="96" customWidth="1"/>
    <col min="16" max="16" width="11.42578125" style="96" customWidth="1"/>
    <col min="17" max="16384" width="14.28515625" style="96"/>
  </cols>
  <sheetData>
    <row r="1" spans="1:16" ht="15.75" customHeight="1" x14ac:dyDescent="0.2">
      <c r="A1" s="572" t="s">
        <v>1069</v>
      </c>
      <c r="B1" s="556"/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</row>
    <row r="2" spans="1:16" ht="12.75" customHeight="1" x14ac:dyDescent="0.2">
      <c r="A2" s="600" t="s">
        <v>146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</row>
    <row r="3" spans="1:16" ht="15" customHeight="1" x14ac:dyDescent="0.2">
      <c r="A3" s="221"/>
      <c r="B3" s="598" t="s">
        <v>60</v>
      </c>
      <c r="C3" s="556"/>
      <c r="D3" s="556"/>
      <c r="E3" s="168"/>
      <c r="F3" s="168"/>
      <c r="G3" s="168"/>
      <c r="H3" s="168"/>
      <c r="I3" s="168"/>
      <c r="J3" s="168"/>
      <c r="K3" s="168"/>
      <c r="L3" s="168"/>
      <c r="M3" s="601" t="s">
        <v>224</v>
      </c>
      <c r="N3" s="556"/>
      <c r="O3" s="168"/>
      <c r="P3" s="168"/>
    </row>
    <row r="4" spans="1:16" ht="12.75" customHeight="1" x14ac:dyDescent="0.2">
      <c r="A4" s="602" t="s">
        <v>67</v>
      </c>
      <c r="B4" s="602" t="s">
        <v>1</v>
      </c>
      <c r="C4" s="502" t="s">
        <v>225</v>
      </c>
      <c r="D4" s="599"/>
      <c r="E4" s="502" t="s">
        <v>226</v>
      </c>
      <c r="F4" s="599"/>
      <c r="G4" s="502" t="s">
        <v>227</v>
      </c>
      <c r="H4" s="599"/>
      <c r="I4" s="502" t="s">
        <v>228</v>
      </c>
      <c r="J4" s="599"/>
      <c r="K4" s="502" t="s">
        <v>229</v>
      </c>
      <c r="L4" s="599"/>
      <c r="M4" s="502" t="s">
        <v>230</v>
      </c>
      <c r="N4" s="599"/>
      <c r="O4" s="502" t="s">
        <v>5</v>
      </c>
      <c r="P4" s="599"/>
    </row>
    <row r="5" spans="1:16" ht="12.75" customHeight="1" x14ac:dyDescent="0.2">
      <c r="A5" s="603"/>
      <c r="B5" s="603"/>
      <c r="C5" s="220" t="s">
        <v>82</v>
      </c>
      <c r="D5" s="220" t="s">
        <v>83</v>
      </c>
      <c r="E5" s="220" t="s">
        <v>82</v>
      </c>
      <c r="F5" s="220" t="s">
        <v>83</v>
      </c>
      <c r="G5" s="220" t="s">
        <v>82</v>
      </c>
      <c r="H5" s="220" t="s">
        <v>83</v>
      </c>
      <c r="I5" s="220" t="s">
        <v>82</v>
      </c>
      <c r="J5" s="220" t="s">
        <v>83</v>
      </c>
      <c r="K5" s="220" t="s">
        <v>82</v>
      </c>
      <c r="L5" s="220" t="s">
        <v>83</v>
      </c>
      <c r="M5" s="220" t="s">
        <v>82</v>
      </c>
      <c r="N5" s="220" t="s">
        <v>83</v>
      </c>
      <c r="O5" s="220" t="s">
        <v>82</v>
      </c>
      <c r="P5" s="220" t="s">
        <v>83</v>
      </c>
    </row>
    <row r="6" spans="1:16" ht="12.75" customHeight="1" x14ac:dyDescent="0.2">
      <c r="A6" s="134">
        <v>1</v>
      </c>
      <c r="B6" s="135" t="s">
        <v>6</v>
      </c>
      <c r="C6" s="222">
        <v>226</v>
      </c>
      <c r="D6" s="222">
        <v>1903.5</v>
      </c>
      <c r="E6" s="222">
        <v>5211</v>
      </c>
      <c r="F6" s="222">
        <v>14245.729999999996</v>
      </c>
      <c r="G6" s="222">
        <v>287</v>
      </c>
      <c r="H6" s="222">
        <v>1331.9700000000003</v>
      </c>
      <c r="I6" s="222">
        <v>461</v>
      </c>
      <c r="J6" s="222">
        <v>3417.6399999999994</v>
      </c>
      <c r="K6" s="222">
        <v>8</v>
      </c>
      <c r="L6" s="222">
        <v>52.87</v>
      </c>
      <c r="M6" s="222">
        <v>1484</v>
      </c>
      <c r="N6" s="222">
        <v>12469.810000000005</v>
      </c>
      <c r="O6" s="223">
        <f t="shared" ref="O6:O17" si="0">C6+E6+G6+I6+K6+M6</f>
        <v>7677</v>
      </c>
      <c r="P6" s="223">
        <f t="shared" ref="P6:P17" si="1">D6+F6+H6+J6+L6+N6</f>
        <v>33421.520000000004</v>
      </c>
    </row>
    <row r="7" spans="1:16" ht="12.75" customHeight="1" x14ac:dyDescent="0.2">
      <c r="A7" s="134">
        <v>2</v>
      </c>
      <c r="B7" s="135" t="s">
        <v>7</v>
      </c>
      <c r="C7" s="222">
        <v>1426</v>
      </c>
      <c r="D7" s="222">
        <v>10729.609999999999</v>
      </c>
      <c r="E7" s="222">
        <v>41876</v>
      </c>
      <c r="F7" s="222">
        <v>108556.30999999998</v>
      </c>
      <c r="G7" s="222">
        <v>146</v>
      </c>
      <c r="H7" s="222">
        <v>973.3900000000001</v>
      </c>
      <c r="I7" s="222">
        <v>1625</v>
      </c>
      <c r="J7" s="222">
        <v>20994.790000000005</v>
      </c>
      <c r="K7" s="222">
        <v>16</v>
      </c>
      <c r="L7" s="222">
        <v>67.569999999999993</v>
      </c>
      <c r="M7" s="222">
        <v>3508</v>
      </c>
      <c r="N7" s="222">
        <v>39753.510000000009</v>
      </c>
      <c r="O7" s="223">
        <f t="shared" si="0"/>
        <v>48597</v>
      </c>
      <c r="P7" s="223">
        <f t="shared" si="1"/>
        <v>181075.18</v>
      </c>
    </row>
    <row r="8" spans="1:16" ht="12.75" customHeight="1" x14ac:dyDescent="0.2">
      <c r="A8" s="134">
        <v>3</v>
      </c>
      <c r="B8" s="135" t="s">
        <v>8</v>
      </c>
      <c r="C8" s="222">
        <v>190</v>
      </c>
      <c r="D8" s="222">
        <v>3465.31</v>
      </c>
      <c r="E8" s="222">
        <v>4465</v>
      </c>
      <c r="F8" s="222">
        <v>23947.010000000006</v>
      </c>
      <c r="G8" s="222">
        <v>90</v>
      </c>
      <c r="H8" s="222">
        <v>422.46000000000004</v>
      </c>
      <c r="I8" s="222">
        <v>1025</v>
      </c>
      <c r="J8" s="222">
        <v>8998.3300000000017</v>
      </c>
      <c r="K8" s="222">
        <v>2</v>
      </c>
      <c r="L8" s="222">
        <v>2.39</v>
      </c>
      <c r="M8" s="222">
        <v>964</v>
      </c>
      <c r="N8" s="222">
        <v>15059.710000000001</v>
      </c>
      <c r="O8" s="223">
        <f t="shared" si="0"/>
        <v>6736</v>
      </c>
      <c r="P8" s="223">
        <f t="shared" si="1"/>
        <v>51895.210000000006</v>
      </c>
    </row>
    <row r="9" spans="1:16" ht="12.75" customHeight="1" x14ac:dyDescent="0.2">
      <c r="A9" s="134">
        <v>4</v>
      </c>
      <c r="B9" s="135" t="s">
        <v>9</v>
      </c>
      <c r="C9" s="222">
        <v>1751</v>
      </c>
      <c r="D9" s="222">
        <v>7891.909999999998</v>
      </c>
      <c r="E9" s="222">
        <v>15827</v>
      </c>
      <c r="F9" s="222">
        <v>45300.789999999986</v>
      </c>
      <c r="G9" s="222">
        <v>2639</v>
      </c>
      <c r="H9" s="222">
        <v>8586.0300000000025</v>
      </c>
      <c r="I9" s="222">
        <v>5778</v>
      </c>
      <c r="J9" s="222">
        <v>24845.030000000006</v>
      </c>
      <c r="K9" s="222">
        <v>22</v>
      </c>
      <c r="L9" s="222">
        <v>75.28</v>
      </c>
      <c r="M9" s="222">
        <v>3711</v>
      </c>
      <c r="N9" s="222">
        <v>37779.520000000019</v>
      </c>
      <c r="O9" s="223">
        <f t="shared" si="0"/>
        <v>29728</v>
      </c>
      <c r="P9" s="223">
        <f t="shared" si="1"/>
        <v>124478.56</v>
      </c>
    </row>
    <row r="10" spans="1:16" ht="12.75" customHeight="1" x14ac:dyDescent="0.2">
      <c r="A10" s="134">
        <v>5</v>
      </c>
      <c r="B10" s="135" t="s">
        <v>10</v>
      </c>
      <c r="C10" s="222">
        <v>2616</v>
      </c>
      <c r="D10" s="222">
        <v>4093.3699999999985</v>
      </c>
      <c r="E10" s="222">
        <v>602</v>
      </c>
      <c r="F10" s="222">
        <v>3330.14</v>
      </c>
      <c r="G10" s="222">
        <v>2483</v>
      </c>
      <c r="H10" s="222">
        <v>5429.49</v>
      </c>
      <c r="I10" s="222">
        <v>1330</v>
      </c>
      <c r="J10" s="222">
        <v>9060.130000000001</v>
      </c>
      <c r="K10" s="222">
        <v>35</v>
      </c>
      <c r="L10" s="222">
        <v>46.56</v>
      </c>
      <c r="M10" s="222">
        <v>3229</v>
      </c>
      <c r="N10" s="222">
        <v>36559.49</v>
      </c>
      <c r="O10" s="223">
        <f t="shared" si="0"/>
        <v>10295</v>
      </c>
      <c r="P10" s="223">
        <f t="shared" si="1"/>
        <v>58519.179999999993</v>
      </c>
    </row>
    <row r="11" spans="1:16" ht="12.75" customHeight="1" x14ac:dyDescent="0.2">
      <c r="A11" s="134">
        <v>6</v>
      </c>
      <c r="B11" s="135" t="s">
        <v>11</v>
      </c>
      <c r="C11" s="222">
        <v>435</v>
      </c>
      <c r="D11" s="222">
        <v>2195.0600000000009</v>
      </c>
      <c r="E11" s="222">
        <v>8331</v>
      </c>
      <c r="F11" s="222">
        <v>18155.939999999995</v>
      </c>
      <c r="G11" s="222">
        <v>128</v>
      </c>
      <c r="H11" s="222">
        <v>290.24</v>
      </c>
      <c r="I11" s="222">
        <v>395</v>
      </c>
      <c r="J11" s="222">
        <v>3693.3900000000008</v>
      </c>
      <c r="K11" s="222">
        <v>3</v>
      </c>
      <c r="L11" s="222">
        <v>8.16</v>
      </c>
      <c r="M11" s="222">
        <v>975</v>
      </c>
      <c r="N11" s="222">
        <v>7946.2900000000027</v>
      </c>
      <c r="O11" s="223">
        <f t="shared" si="0"/>
        <v>10267</v>
      </c>
      <c r="P11" s="223">
        <f t="shared" si="1"/>
        <v>32289.08</v>
      </c>
    </row>
    <row r="12" spans="1:16" ht="12.75" customHeight="1" x14ac:dyDescent="0.2">
      <c r="A12" s="134">
        <v>7</v>
      </c>
      <c r="B12" s="135" t="s">
        <v>12</v>
      </c>
      <c r="C12" s="222">
        <v>86</v>
      </c>
      <c r="D12" s="222">
        <v>603.34</v>
      </c>
      <c r="E12" s="222">
        <v>414</v>
      </c>
      <c r="F12" s="222">
        <v>895.60000000000014</v>
      </c>
      <c r="G12" s="222">
        <v>3</v>
      </c>
      <c r="H12" s="222">
        <v>0.56999999999999995</v>
      </c>
      <c r="I12" s="222">
        <v>67</v>
      </c>
      <c r="J12" s="222">
        <v>387.84999999999997</v>
      </c>
      <c r="K12" s="222">
        <v>0</v>
      </c>
      <c r="L12" s="222">
        <v>0</v>
      </c>
      <c r="M12" s="222">
        <v>16</v>
      </c>
      <c r="N12" s="222">
        <v>230.90000000000003</v>
      </c>
      <c r="O12" s="223">
        <f t="shared" si="0"/>
        <v>586</v>
      </c>
      <c r="P12" s="223">
        <f t="shared" si="1"/>
        <v>2118.2599999999998</v>
      </c>
    </row>
    <row r="13" spans="1:16" ht="12.75" customHeight="1" x14ac:dyDescent="0.2">
      <c r="A13" s="134">
        <v>8</v>
      </c>
      <c r="B13" s="140" t="s">
        <v>967</v>
      </c>
      <c r="C13" s="222">
        <v>37</v>
      </c>
      <c r="D13" s="222">
        <v>216.12</v>
      </c>
      <c r="E13" s="222">
        <v>388</v>
      </c>
      <c r="F13" s="222">
        <v>890.29</v>
      </c>
      <c r="G13" s="222">
        <v>1</v>
      </c>
      <c r="H13" s="222">
        <v>4.59</v>
      </c>
      <c r="I13" s="222">
        <v>362</v>
      </c>
      <c r="J13" s="222">
        <v>3289.4000000000005</v>
      </c>
      <c r="K13" s="222">
        <v>0</v>
      </c>
      <c r="L13" s="222">
        <v>0</v>
      </c>
      <c r="M13" s="222">
        <v>144</v>
      </c>
      <c r="N13" s="222">
        <v>1197.1999999999998</v>
      </c>
      <c r="O13" s="223">
        <f t="shared" si="0"/>
        <v>932</v>
      </c>
      <c r="P13" s="223">
        <f t="shared" si="1"/>
        <v>5597.6</v>
      </c>
    </row>
    <row r="14" spans="1:16" ht="12.75" customHeight="1" x14ac:dyDescent="0.2">
      <c r="A14" s="134">
        <v>9</v>
      </c>
      <c r="B14" s="135" t="s">
        <v>13</v>
      </c>
      <c r="C14" s="222">
        <v>639</v>
      </c>
      <c r="D14" s="222">
        <v>3745.5499999999984</v>
      </c>
      <c r="E14" s="222">
        <v>14666</v>
      </c>
      <c r="F14" s="222">
        <v>31603.080000000024</v>
      </c>
      <c r="G14" s="222">
        <v>88</v>
      </c>
      <c r="H14" s="222">
        <v>496.46</v>
      </c>
      <c r="I14" s="222">
        <v>1103</v>
      </c>
      <c r="J14" s="222">
        <v>7974.8200000000033</v>
      </c>
      <c r="K14" s="222">
        <v>1</v>
      </c>
      <c r="L14" s="222">
        <v>4.25</v>
      </c>
      <c r="M14" s="222">
        <v>1968</v>
      </c>
      <c r="N14" s="222">
        <v>15338.789999999997</v>
      </c>
      <c r="O14" s="223">
        <f t="shared" si="0"/>
        <v>18465</v>
      </c>
      <c r="P14" s="223">
        <f t="shared" si="1"/>
        <v>59162.950000000012</v>
      </c>
    </row>
    <row r="15" spans="1:16" ht="12.75" customHeight="1" x14ac:dyDescent="0.2">
      <c r="A15" s="134">
        <v>10</v>
      </c>
      <c r="B15" s="135" t="s">
        <v>14</v>
      </c>
      <c r="C15" s="222">
        <v>4642</v>
      </c>
      <c r="D15" s="222">
        <v>30184.520000000019</v>
      </c>
      <c r="E15" s="222">
        <v>82474</v>
      </c>
      <c r="F15" s="222">
        <v>236650.04000000004</v>
      </c>
      <c r="G15" s="222">
        <v>1046</v>
      </c>
      <c r="H15" s="222">
        <v>4551.1799999999994</v>
      </c>
      <c r="I15" s="222">
        <v>4958</v>
      </c>
      <c r="J15" s="222">
        <v>33317.840000000026</v>
      </c>
      <c r="K15" s="222">
        <v>16</v>
      </c>
      <c r="L15" s="222">
        <v>46.46</v>
      </c>
      <c r="M15" s="222">
        <v>8040</v>
      </c>
      <c r="N15" s="222">
        <v>80400.449999999953</v>
      </c>
      <c r="O15" s="223">
        <f t="shared" si="0"/>
        <v>101176</v>
      </c>
      <c r="P15" s="223">
        <f t="shared" si="1"/>
        <v>385150.49000000005</v>
      </c>
    </row>
    <row r="16" spans="1:16" ht="12.75" customHeight="1" x14ac:dyDescent="0.2">
      <c r="A16" s="134">
        <v>11</v>
      </c>
      <c r="B16" s="135" t="s">
        <v>15</v>
      </c>
      <c r="C16" s="222">
        <v>194</v>
      </c>
      <c r="D16" s="222">
        <v>1760.6100000000001</v>
      </c>
      <c r="E16" s="222">
        <v>5450</v>
      </c>
      <c r="F16" s="222">
        <v>13669.189999999999</v>
      </c>
      <c r="G16" s="222">
        <v>9</v>
      </c>
      <c r="H16" s="222">
        <v>32.47</v>
      </c>
      <c r="I16" s="222">
        <v>507</v>
      </c>
      <c r="J16" s="222">
        <v>2771.0699999999997</v>
      </c>
      <c r="K16" s="222">
        <v>6</v>
      </c>
      <c r="L16" s="222">
        <v>89.56</v>
      </c>
      <c r="M16" s="222">
        <v>658</v>
      </c>
      <c r="N16" s="222">
        <v>8180.8800000000019</v>
      </c>
      <c r="O16" s="223">
        <f t="shared" si="0"/>
        <v>6824</v>
      </c>
      <c r="P16" s="223">
        <f t="shared" si="1"/>
        <v>26503.78</v>
      </c>
    </row>
    <row r="17" spans="1:16" ht="12.75" customHeight="1" x14ac:dyDescent="0.2">
      <c r="A17" s="134">
        <v>12</v>
      </c>
      <c r="B17" s="135" t="s">
        <v>16</v>
      </c>
      <c r="C17" s="222">
        <v>860</v>
      </c>
      <c r="D17" s="222">
        <v>6135.6000000000031</v>
      </c>
      <c r="E17" s="222">
        <v>21287</v>
      </c>
      <c r="F17" s="222">
        <v>40543.31</v>
      </c>
      <c r="G17" s="222">
        <v>11</v>
      </c>
      <c r="H17" s="222">
        <v>54.39</v>
      </c>
      <c r="I17" s="222">
        <v>1175</v>
      </c>
      <c r="J17" s="222">
        <v>20518.729999999989</v>
      </c>
      <c r="K17" s="222">
        <v>2</v>
      </c>
      <c r="L17" s="222">
        <v>3</v>
      </c>
      <c r="M17" s="222">
        <v>395</v>
      </c>
      <c r="N17" s="222">
        <v>11688.100000000002</v>
      </c>
      <c r="O17" s="223">
        <f t="shared" si="0"/>
        <v>23730</v>
      </c>
      <c r="P17" s="223">
        <f t="shared" si="1"/>
        <v>78943.13</v>
      </c>
    </row>
    <row r="18" spans="1:16" ht="12.75" customHeight="1" x14ac:dyDescent="0.2">
      <c r="A18" s="133"/>
      <c r="B18" s="137" t="s">
        <v>17</v>
      </c>
      <c r="C18" s="182">
        <f t="shared" ref="C18:P18" si="2">SUM(C6:C17)</f>
        <v>13102</v>
      </c>
      <c r="D18" s="182">
        <f t="shared" si="2"/>
        <v>72924.500000000015</v>
      </c>
      <c r="E18" s="182">
        <f t="shared" si="2"/>
        <v>200991</v>
      </c>
      <c r="F18" s="182">
        <f t="shared" si="2"/>
        <v>537787.43000000005</v>
      </c>
      <c r="G18" s="182">
        <f t="shared" si="2"/>
        <v>6931</v>
      </c>
      <c r="H18" s="182">
        <f t="shared" si="2"/>
        <v>22173.240000000005</v>
      </c>
      <c r="I18" s="182">
        <f t="shared" si="2"/>
        <v>18786</v>
      </c>
      <c r="J18" s="182">
        <f t="shared" si="2"/>
        <v>139269.02000000002</v>
      </c>
      <c r="K18" s="182">
        <f t="shared" si="2"/>
        <v>111</v>
      </c>
      <c r="L18" s="182">
        <f t="shared" si="2"/>
        <v>396.1</v>
      </c>
      <c r="M18" s="182">
        <f t="shared" si="2"/>
        <v>25092</v>
      </c>
      <c r="N18" s="182">
        <f t="shared" si="2"/>
        <v>266604.65000000002</v>
      </c>
      <c r="O18" s="182">
        <f t="shared" si="2"/>
        <v>265013</v>
      </c>
      <c r="P18" s="182">
        <f t="shared" si="2"/>
        <v>1039154.9400000001</v>
      </c>
    </row>
    <row r="19" spans="1:16" ht="12.75" customHeight="1" x14ac:dyDescent="0.2">
      <c r="A19" s="134">
        <v>13</v>
      </c>
      <c r="B19" s="135" t="s">
        <v>18</v>
      </c>
      <c r="C19" s="222">
        <v>299</v>
      </c>
      <c r="D19" s="222">
        <v>1961.4900000000002</v>
      </c>
      <c r="E19" s="222">
        <v>13260</v>
      </c>
      <c r="F19" s="222">
        <v>47259.7</v>
      </c>
      <c r="G19" s="222">
        <v>42</v>
      </c>
      <c r="H19" s="222">
        <v>462.24</v>
      </c>
      <c r="I19" s="222">
        <v>1161</v>
      </c>
      <c r="J19" s="222">
        <v>13168.790000000008</v>
      </c>
      <c r="K19" s="222">
        <v>7</v>
      </c>
      <c r="L19" s="222">
        <v>89.160000000000011</v>
      </c>
      <c r="M19" s="222">
        <v>1207</v>
      </c>
      <c r="N19" s="222">
        <v>21127.279999999999</v>
      </c>
      <c r="O19" s="223">
        <v>15976</v>
      </c>
      <c r="P19" s="223">
        <v>84068.51999999996</v>
      </c>
    </row>
    <row r="20" spans="1:16" ht="12.75" customHeight="1" x14ac:dyDescent="0.2">
      <c r="A20" s="134">
        <v>14</v>
      </c>
      <c r="B20" s="135" t="s">
        <v>19</v>
      </c>
      <c r="C20" s="222">
        <v>200</v>
      </c>
      <c r="D20" s="222">
        <v>655.6</v>
      </c>
      <c r="E20" s="222">
        <v>60086</v>
      </c>
      <c r="F20" s="222">
        <v>48645.21</v>
      </c>
      <c r="G20" s="222">
        <v>8</v>
      </c>
      <c r="H20" s="222">
        <v>35.479999999999997</v>
      </c>
      <c r="I20" s="222">
        <v>206</v>
      </c>
      <c r="J20" s="222">
        <v>1169.2800000000002</v>
      </c>
      <c r="K20" s="222">
        <v>0</v>
      </c>
      <c r="L20" s="222">
        <v>0</v>
      </c>
      <c r="M20" s="222">
        <v>779</v>
      </c>
      <c r="N20" s="222">
        <v>4139.0599999999995</v>
      </c>
      <c r="O20" s="223">
        <v>61279</v>
      </c>
      <c r="P20" s="223">
        <v>54644.440000000017</v>
      </c>
    </row>
    <row r="21" spans="1:16" ht="12.75" customHeight="1" x14ac:dyDescent="0.2">
      <c r="A21" s="134">
        <v>15</v>
      </c>
      <c r="B21" s="135" t="s">
        <v>20</v>
      </c>
      <c r="C21" s="222">
        <v>22</v>
      </c>
      <c r="D21" s="222">
        <v>71.429999999999993</v>
      </c>
      <c r="E21" s="222">
        <v>126</v>
      </c>
      <c r="F21" s="222">
        <v>346.90000000000003</v>
      </c>
      <c r="G21" s="222">
        <v>0</v>
      </c>
      <c r="H21" s="222">
        <v>0</v>
      </c>
      <c r="I21" s="222">
        <v>6</v>
      </c>
      <c r="J21" s="222">
        <v>8.52</v>
      </c>
      <c r="K21" s="222">
        <v>0</v>
      </c>
      <c r="L21" s="222">
        <v>0</v>
      </c>
      <c r="M21" s="222">
        <v>13</v>
      </c>
      <c r="N21" s="222">
        <v>73.75</v>
      </c>
      <c r="O21" s="223">
        <v>167</v>
      </c>
      <c r="P21" s="223">
        <v>500.58000000000004</v>
      </c>
    </row>
    <row r="22" spans="1:16" ht="12.75" customHeight="1" x14ac:dyDescent="0.2">
      <c r="A22" s="134">
        <v>16</v>
      </c>
      <c r="B22" s="135" t="s">
        <v>21</v>
      </c>
      <c r="C22" s="222">
        <v>0</v>
      </c>
      <c r="D22" s="222">
        <v>0</v>
      </c>
      <c r="E22" s="222">
        <v>0</v>
      </c>
      <c r="F22" s="222">
        <v>0</v>
      </c>
      <c r="G22" s="222">
        <v>0</v>
      </c>
      <c r="H22" s="222">
        <v>0</v>
      </c>
      <c r="I22" s="222">
        <v>0</v>
      </c>
      <c r="J22" s="222">
        <v>0</v>
      </c>
      <c r="K22" s="222">
        <v>0</v>
      </c>
      <c r="L22" s="222">
        <v>0</v>
      </c>
      <c r="M22" s="222">
        <v>0</v>
      </c>
      <c r="N22" s="222">
        <v>0</v>
      </c>
      <c r="O22" s="223">
        <f t="shared" ref="O22:O39" si="3">C22+E22+G22+I22+K22+M22</f>
        <v>0</v>
      </c>
      <c r="P22" s="223">
        <f t="shared" ref="P22:P39" si="4">D22+F22+H22+J22+L22+N22</f>
        <v>0</v>
      </c>
    </row>
    <row r="23" spans="1:16" ht="12.75" customHeight="1" x14ac:dyDescent="0.2">
      <c r="A23" s="134">
        <v>17</v>
      </c>
      <c r="B23" s="135" t="s">
        <v>22</v>
      </c>
      <c r="C23" s="222">
        <v>13</v>
      </c>
      <c r="D23" s="222">
        <v>184.21</v>
      </c>
      <c r="E23" s="222">
        <v>6240</v>
      </c>
      <c r="F23" s="222">
        <v>5193.9900000000007</v>
      </c>
      <c r="G23" s="222">
        <v>1</v>
      </c>
      <c r="H23" s="222">
        <v>0.24</v>
      </c>
      <c r="I23" s="222">
        <v>25</v>
      </c>
      <c r="J23" s="222">
        <v>192.92000000000004</v>
      </c>
      <c r="K23" s="222">
        <v>0</v>
      </c>
      <c r="L23" s="222">
        <v>0</v>
      </c>
      <c r="M23" s="222">
        <v>123</v>
      </c>
      <c r="N23" s="222">
        <v>3000.6899999999996</v>
      </c>
      <c r="O23" s="223">
        <f t="shared" si="3"/>
        <v>6402</v>
      </c>
      <c r="P23" s="223">
        <f t="shared" si="4"/>
        <v>8572.0499999999993</v>
      </c>
    </row>
    <row r="24" spans="1:16" ht="12.75" customHeight="1" x14ac:dyDescent="0.2">
      <c r="A24" s="134">
        <v>18</v>
      </c>
      <c r="B24" s="135" t="s">
        <v>23</v>
      </c>
      <c r="C24" s="222">
        <v>0</v>
      </c>
      <c r="D24" s="222">
        <v>0</v>
      </c>
      <c r="E24" s="222">
        <v>1</v>
      </c>
      <c r="F24" s="222">
        <v>0.08</v>
      </c>
      <c r="G24" s="222">
        <v>0</v>
      </c>
      <c r="H24" s="222">
        <v>0</v>
      </c>
      <c r="I24" s="222">
        <v>0</v>
      </c>
      <c r="J24" s="222">
        <v>0</v>
      </c>
      <c r="K24" s="222">
        <v>0</v>
      </c>
      <c r="L24" s="222">
        <v>0</v>
      </c>
      <c r="M24" s="222">
        <v>0</v>
      </c>
      <c r="N24" s="222">
        <v>0</v>
      </c>
      <c r="O24" s="223">
        <f t="shared" si="3"/>
        <v>1</v>
      </c>
      <c r="P24" s="223">
        <f t="shared" si="4"/>
        <v>0.08</v>
      </c>
    </row>
    <row r="25" spans="1:16" ht="12.75" customHeight="1" x14ac:dyDescent="0.2">
      <c r="A25" s="134">
        <v>19</v>
      </c>
      <c r="B25" s="135" t="s">
        <v>24</v>
      </c>
      <c r="C25" s="222">
        <v>363</v>
      </c>
      <c r="D25" s="222">
        <v>1711.9600000000003</v>
      </c>
      <c r="E25" s="222">
        <v>661</v>
      </c>
      <c r="F25" s="222">
        <v>3149.57</v>
      </c>
      <c r="G25" s="222">
        <v>743</v>
      </c>
      <c r="H25" s="222">
        <v>1485.4</v>
      </c>
      <c r="I25" s="222">
        <v>99</v>
      </c>
      <c r="J25" s="222">
        <v>919.16000000000008</v>
      </c>
      <c r="K25" s="222">
        <v>0</v>
      </c>
      <c r="L25" s="222">
        <v>0</v>
      </c>
      <c r="M25" s="222">
        <v>41</v>
      </c>
      <c r="N25" s="222">
        <v>230.26999999999998</v>
      </c>
      <c r="O25" s="223">
        <f t="shared" si="3"/>
        <v>1907</v>
      </c>
      <c r="P25" s="223">
        <f t="shared" si="4"/>
        <v>7496.3600000000006</v>
      </c>
    </row>
    <row r="26" spans="1:16" ht="12.75" customHeight="1" x14ac:dyDescent="0.2">
      <c r="A26" s="134">
        <v>20</v>
      </c>
      <c r="B26" s="135" t="s">
        <v>25</v>
      </c>
      <c r="C26" s="222">
        <v>317</v>
      </c>
      <c r="D26" s="222">
        <v>3641.52</v>
      </c>
      <c r="E26" s="222">
        <v>15953</v>
      </c>
      <c r="F26" s="222">
        <v>108225.07000000002</v>
      </c>
      <c r="G26" s="222">
        <v>37</v>
      </c>
      <c r="H26" s="222">
        <v>284.04999999999995</v>
      </c>
      <c r="I26" s="222">
        <v>2743</v>
      </c>
      <c r="J26" s="222">
        <v>44610.260000000009</v>
      </c>
      <c r="K26" s="222">
        <v>21</v>
      </c>
      <c r="L26" s="222">
        <v>2487.36</v>
      </c>
      <c r="M26" s="222">
        <v>4774</v>
      </c>
      <c r="N26" s="222">
        <v>180382.35</v>
      </c>
      <c r="O26" s="223">
        <f t="shared" si="3"/>
        <v>23845</v>
      </c>
      <c r="P26" s="223">
        <f t="shared" si="4"/>
        <v>339630.61</v>
      </c>
    </row>
    <row r="27" spans="1:16" ht="12.75" customHeight="1" x14ac:dyDescent="0.2">
      <c r="A27" s="134">
        <v>21</v>
      </c>
      <c r="B27" s="135" t="s">
        <v>26</v>
      </c>
      <c r="C27" s="222">
        <v>481</v>
      </c>
      <c r="D27" s="222">
        <v>6630.9800000000005</v>
      </c>
      <c r="E27" s="222">
        <v>11618</v>
      </c>
      <c r="F27" s="222">
        <v>105347.17</v>
      </c>
      <c r="G27" s="222">
        <v>109</v>
      </c>
      <c r="H27" s="222">
        <v>951.8900000000001</v>
      </c>
      <c r="I27" s="222">
        <v>1603</v>
      </c>
      <c r="J27" s="222">
        <v>34686.80000000001</v>
      </c>
      <c r="K27" s="222">
        <v>123</v>
      </c>
      <c r="L27" s="222">
        <v>329.78999999999985</v>
      </c>
      <c r="M27" s="222">
        <v>3478</v>
      </c>
      <c r="N27" s="222">
        <v>149446.94000000006</v>
      </c>
      <c r="O27" s="223">
        <f t="shared" si="3"/>
        <v>17412</v>
      </c>
      <c r="P27" s="223">
        <f t="shared" si="4"/>
        <v>297393.57000000007</v>
      </c>
    </row>
    <row r="28" spans="1:16" ht="12.75" customHeight="1" x14ac:dyDescent="0.2">
      <c r="A28" s="134">
        <v>22</v>
      </c>
      <c r="B28" s="135" t="s">
        <v>27</v>
      </c>
      <c r="C28" s="222">
        <v>116</v>
      </c>
      <c r="D28" s="222">
        <v>907.56000000000017</v>
      </c>
      <c r="E28" s="222">
        <v>3527</v>
      </c>
      <c r="F28" s="222">
        <v>12100.439999999997</v>
      </c>
      <c r="G28" s="222">
        <v>16</v>
      </c>
      <c r="H28" s="222">
        <v>163.49999999999997</v>
      </c>
      <c r="I28" s="222">
        <v>322</v>
      </c>
      <c r="J28" s="222">
        <v>2259.13</v>
      </c>
      <c r="K28" s="222">
        <v>0</v>
      </c>
      <c r="L28" s="222">
        <v>0</v>
      </c>
      <c r="M28" s="222">
        <v>808</v>
      </c>
      <c r="N28" s="222">
        <v>10080.580000000002</v>
      </c>
      <c r="O28" s="223">
        <f t="shared" si="3"/>
        <v>4789</v>
      </c>
      <c r="P28" s="223">
        <f t="shared" si="4"/>
        <v>25511.21</v>
      </c>
    </row>
    <row r="29" spans="1:16" ht="12.75" customHeight="1" x14ac:dyDescent="0.2">
      <c r="A29" s="134">
        <v>23</v>
      </c>
      <c r="B29" s="135" t="s">
        <v>28</v>
      </c>
      <c r="C29" s="222">
        <v>36</v>
      </c>
      <c r="D29" s="222">
        <v>22.130000000000003</v>
      </c>
      <c r="E29" s="222">
        <v>6257</v>
      </c>
      <c r="F29" s="222">
        <v>2427.8399999999997</v>
      </c>
      <c r="G29" s="222">
        <v>15</v>
      </c>
      <c r="H29" s="222">
        <v>8.2700000000000014</v>
      </c>
      <c r="I29" s="222">
        <v>278</v>
      </c>
      <c r="J29" s="222">
        <v>122.56</v>
      </c>
      <c r="K29" s="222">
        <v>3</v>
      </c>
      <c r="L29" s="222">
        <v>1.06</v>
      </c>
      <c r="M29" s="222">
        <v>44</v>
      </c>
      <c r="N29" s="222">
        <v>44.720000000000006</v>
      </c>
      <c r="O29" s="223">
        <f t="shared" si="3"/>
        <v>6633</v>
      </c>
      <c r="P29" s="223">
        <f t="shared" si="4"/>
        <v>2626.5799999999995</v>
      </c>
    </row>
    <row r="30" spans="1:16" ht="12.75" customHeight="1" x14ac:dyDescent="0.2">
      <c r="A30" s="134">
        <v>24</v>
      </c>
      <c r="B30" s="135" t="s">
        <v>29</v>
      </c>
      <c r="C30" s="222">
        <v>315</v>
      </c>
      <c r="D30" s="222">
        <v>158.83000000000001</v>
      </c>
      <c r="E30" s="222">
        <v>64434</v>
      </c>
      <c r="F30" s="222">
        <v>30840.840000000004</v>
      </c>
      <c r="G30" s="222">
        <v>428</v>
      </c>
      <c r="H30" s="222">
        <v>103.97000000000001</v>
      </c>
      <c r="I30" s="222">
        <v>4</v>
      </c>
      <c r="J30" s="222">
        <v>0.31</v>
      </c>
      <c r="K30" s="222">
        <v>0</v>
      </c>
      <c r="L30" s="222">
        <v>0</v>
      </c>
      <c r="M30" s="222">
        <v>117</v>
      </c>
      <c r="N30" s="222">
        <v>925.2600000000001</v>
      </c>
      <c r="O30" s="223">
        <f t="shared" si="3"/>
        <v>65298</v>
      </c>
      <c r="P30" s="223">
        <f t="shared" si="4"/>
        <v>32029.210000000006</v>
      </c>
    </row>
    <row r="31" spans="1:16" ht="12.75" customHeight="1" x14ac:dyDescent="0.2">
      <c r="A31" s="134">
        <v>25</v>
      </c>
      <c r="B31" s="135" t="s">
        <v>30</v>
      </c>
      <c r="C31" s="222">
        <v>1</v>
      </c>
      <c r="D31" s="222">
        <v>2.95</v>
      </c>
      <c r="E31" s="222">
        <v>216</v>
      </c>
      <c r="F31" s="222">
        <v>1303.99</v>
      </c>
      <c r="G31" s="222">
        <v>3</v>
      </c>
      <c r="H31" s="222">
        <v>23.61</v>
      </c>
      <c r="I31" s="222">
        <v>19</v>
      </c>
      <c r="J31" s="222">
        <v>106.19</v>
      </c>
      <c r="K31" s="222">
        <v>0</v>
      </c>
      <c r="L31" s="222">
        <v>0</v>
      </c>
      <c r="M31" s="222">
        <v>0</v>
      </c>
      <c r="N31" s="222">
        <v>0</v>
      </c>
      <c r="O31" s="223">
        <f t="shared" si="3"/>
        <v>239</v>
      </c>
      <c r="P31" s="223">
        <f t="shared" si="4"/>
        <v>1436.74</v>
      </c>
    </row>
    <row r="32" spans="1:16" ht="12.75" customHeight="1" x14ac:dyDescent="0.2">
      <c r="A32" s="134">
        <v>26</v>
      </c>
      <c r="B32" s="135" t="s">
        <v>31</v>
      </c>
      <c r="C32" s="222">
        <v>4</v>
      </c>
      <c r="D32" s="222">
        <v>30.33</v>
      </c>
      <c r="E32" s="222">
        <v>39</v>
      </c>
      <c r="F32" s="222">
        <v>535.12</v>
      </c>
      <c r="G32" s="222">
        <v>1</v>
      </c>
      <c r="H32" s="222">
        <v>5.59</v>
      </c>
      <c r="I32" s="222">
        <v>7</v>
      </c>
      <c r="J32" s="222">
        <v>57.39</v>
      </c>
      <c r="K32" s="222">
        <v>0</v>
      </c>
      <c r="L32" s="222">
        <v>0</v>
      </c>
      <c r="M32" s="222">
        <v>21</v>
      </c>
      <c r="N32" s="222">
        <v>236.21999999999997</v>
      </c>
      <c r="O32" s="223">
        <f t="shared" si="3"/>
        <v>72</v>
      </c>
      <c r="P32" s="223">
        <f t="shared" si="4"/>
        <v>864.65000000000009</v>
      </c>
    </row>
    <row r="33" spans="1:16" ht="12.75" customHeight="1" x14ac:dyDescent="0.2">
      <c r="A33" s="134">
        <v>27</v>
      </c>
      <c r="B33" s="135" t="s">
        <v>32</v>
      </c>
      <c r="C33" s="222">
        <v>0</v>
      </c>
      <c r="D33" s="222">
        <v>0</v>
      </c>
      <c r="E33" s="222">
        <v>14</v>
      </c>
      <c r="F33" s="222">
        <v>73.13</v>
      </c>
      <c r="G33" s="222">
        <v>0</v>
      </c>
      <c r="H33" s="222">
        <v>0</v>
      </c>
      <c r="I33" s="222">
        <v>2</v>
      </c>
      <c r="J33" s="222">
        <v>48.33</v>
      </c>
      <c r="K33" s="222">
        <v>0</v>
      </c>
      <c r="L33" s="222">
        <v>0</v>
      </c>
      <c r="M33" s="222">
        <v>6</v>
      </c>
      <c r="N33" s="222">
        <v>96.8</v>
      </c>
      <c r="O33" s="223">
        <f t="shared" si="3"/>
        <v>22</v>
      </c>
      <c r="P33" s="223">
        <f t="shared" si="4"/>
        <v>218.26</v>
      </c>
    </row>
    <row r="34" spans="1:16" ht="12.75" customHeight="1" x14ac:dyDescent="0.2">
      <c r="A34" s="134">
        <v>28</v>
      </c>
      <c r="B34" s="135" t="s">
        <v>33</v>
      </c>
      <c r="C34" s="222">
        <v>57</v>
      </c>
      <c r="D34" s="222">
        <v>270.36</v>
      </c>
      <c r="E34" s="222">
        <v>4792</v>
      </c>
      <c r="F34" s="222">
        <v>23861.440000000002</v>
      </c>
      <c r="G34" s="222">
        <v>399</v>
      </c>
      <c r="H34" s="222">
        <v>1839.55</v>
      </c>
      <c r="I34" s="222">
        <v>705</v>
      </c>
      <c r="J34" s="222">
        <v>9272.41</v>
      </c>
      <c r="K34" s="222">
        <v>0</v>
      </c>
      <c r="L34" s="222">
        <v>0</v>
      </c>
      <c r="M34" s="222">
        <v>749</v>
      </c>
      <c r="N34" s="222">
        <v>34087.72</v>
      </c>
      <c r="O34" s="223">
        <f t="shared" si="3"/>
        <v>6702</v>
      </c>
      <c r="P34" s="223">
        <f t="shared" si="4"/>
        <v>69331.48000000001</v>
      </c>
    </row>
    <row r="35" spans="1:16" ht="12.75" customHeight="1" x14ac:dyDescent="0.2">
      <c r="A35" s="134">
        <v>29</v>
      </c>
      <c r="B35" s="135" t="s">
        <v>34</v>
      </c>
      <c r="C35" s="222">
        <v>0</v>
      </c>
      <c r="D35" s="222">
        <v>0</v>
      </c>
      <c r="E35" s="222">
        <v>0</v>
      </c>
      <c r="F35" s="222">
        <v>0</v>
      </c>
      <c r="G35" s="222">
        <v>0</v>
      </c>
      <c r="H35" s="222">
        <v>0</v>
      </c>
      <c r="I35" s="222">
        <v>0</v>
      </c>
      <c r="J35" s="222">
        <v>0</v>
      </c>
      <c r="K35" s="222">
        <v>0</v>
      </c>
      <c r="L35" s="222">
        <v>0</v>
      </c>
      <c r="M35" s="222">
        <v>0</v>
      </c>
      <c r="N35" s="222">
        <v>0</v>
      </c>
      <c r="O35" s="223">
        <f t="shared" si="3"/>
        <v>0</v>
      </c>
      <c r="P35" s="223">
        <f t="shared" si="4"/>
        <v>0</v>
      </c>
    </row>
    <row r="36" spans="1:16" ht="12.75" customHeight="1" x14ac:dyDescent="0.2">
      <c r="A36" s="134">
        <v>30</v>
      </c>
      <c r="B36" s="135" t="s">
        <v>35</v>
      </c>
      <c r="C36" s="222">
        <v>37</v>
      </c>
      <c r="D36" s="222">
        <v>22.570000000000004</v>
      </c>
      <c r="E36" s="222">
        <v>9369</v>
      </c>
      <c r="F36" s="222">
        <v>4223.5199999999995</v>
      </c>
      <c r="G36" s="222">
        <v>7</v>
      </c>
      <c r="H36" s="222">
        <v>4.62</v>
      </c>
      <c r="I36" s="222">
        <v>45</v>
      </c>
      <c r="J36" s="222">
        <v>103.67999999999999</v>
      </c>
      <c r="K36" s="222">
        <v>4</v>
      </c>
      <c r="L36" s="222">
        <v>6.97</v>
      </c>
      <c r="M36" s="222">
        <v>8</v>
      </c>
      <c r="N36" s="222">
        <v>1.86</v>
      </c>
      <c r="O36" s="223">
        <f t="shared" si="3"/>
        <v>9470</v>
      </c>
      <c r="P36" s="223">
        <f t="shared" si="4"/>
        <v>4363.2199999999993</v>
      </c>
    </row>
    <row r="37" spans="1:16" ht="12.75" customHeight="1" x14ac:dyDescent="0.2">
      <c r="A37" s="134">
        <v>31</v>
      </c>
      <c r="B37" s="135" t="s">
        <v>36</v>
      </c>
      <c r="C37" s="222">
        <v>54</v>
      </c>
      <c r="D37" s="222">
        <v>253.5</v>
      </c>
      <c r="E37" s="222">
        <v>13</v>
      </c>
      <c r="F37" s="222">
        <v>33.86</v>
      </c>
      <c r="G37" s="222">
        <v>0</v>
      </c>
      <c r="H37" s="222">
        <v>0</v>
      </c>
      <c r="I37" s="222">
        <v>1</v>
      </c>
      <c r="J37" s="222">
        <v>0.59</v>
      </c>
      <c r="K37" s="222">
        <v>0</v>
      </c>
      <c r="L37" s="222">
        <v>0</v>
      </c>
      <c r="M37" s="222">
        <v>0</v>
      </c>
      <c r="N37" s="222">
        <v>0</v>
      </c>
      <c r="O37" s="223">
        <f t="shared" si="3"/>
        <v>68</v>
      </c>
      <c r="P37" s="223">
        <f t="shared" si="4"/>
        <v>287.95</v>
      </c>
    </row>
    <row r="38" spans="1:16" ht="12.75" customHeight="1" x14ac:dyDescent="0.2">
      <c r="A38" s="134">
        <v>32</v>
      </c>
      <c r="B38" s="135" t="s">
        <v>38</v>
      </c>
      <c r="C38" s="222">
        <v>4</v>
      </c>
      <c r="D38" s="222">
        <v>19.87</v>
      </c>
      <c r="E38" s="222">
        <v>52</v>
      </c>
      <c r="F38" s="222">
        <v>341.23</v>
      </c>
      <c r="G38" s="222">
        <v>0</v>
      </c>
      <c r="H38" s="222">
        <v>0</v>
      </c>
      <c r="I38" s="222">
        <v>0</v>
      </c>
      <c r="J38" s="222">
        <v>0</v>
      </c>
      <c r="K38" s="222">
        <v>0</v>
      </c>
      <c r="L38" s="222">
        <v>0</v>
      </c>
      <c r="M38" s="222">
        <v>6</v>
      </c>
      <c r="N38" s="222">
        <v>10.44</v>
      </c>
      <c r="O38" s="223">
        <f t="shared" si="3"/>
        <v>62</v>
      </c>
      <c r="P38" s="223">
        <f t="shared" si="4"/>
        <v>371.54</v>
      </c>
    </row>
    <row r="39" spans="1:16" ht="12.75" customHeight="1" x14ac:dyDescent="0.2">
      <c r="A39" s="134">
        <v>33</v>
      </c>
      <c r="B39" s="135" t="s">
        <v>39</v>
      </c>
      <c r="C39" s="222">
        <v>43</v>
      </c>
      <c r="D39" s="222">
        <v>176.80999999999997</v>
      </c>
      <c r="E39" s="222">
        <v>3928</v>
      </c>
      <c r="F39" s="222">
        <v>11835.11</v>
      </c>
      <c r="G39" s="222">
        <v>12</v>
      </c>
      <c r="H39" s="222">
        <v>7.62</v>
      </c>
      <c r="I39" s="222">
        <v>107</v>
      </c>
      <c r="J39" s="222">
        <v>2933.7499999999995</v>
      </c>
      <c r="K39" s="222">
        <v>0</v>
      </c>
      <c r="L39" s="222">
        <v>0</v>
      </c>
      <c r="M39" s="222">
        <v>265</v>
      </c>
      <c r="N39" s="222">
        <v>15657.25</v>
      </c>
      <c r="O39" s="223">
        <f t="shared" si="3"/>
        <v>4355</v>
      </c>
      <c r="P39" s="223">
        <f t="shared" si="4"/>
        <v>30610.54</v>
      </c>
    </row>
    <row r="40" spans="1:16" ht="12.75" customHeight="1" x14ac:dyDescent="0.2">
      <c r="A40" s="133"/>
      <c r="B40" s="137" t="s">
        <v>103</v>
      </c>
      <c r="C40" s="182">
        <f t="shared" ref="C40:P40" si="5">SUM(C19:C39)</f>
        <v>2362</v>
      </c>
      <c r="D40" s="182">
        <f t="shared" si="5"/>
        <v>16722.100000000002</v>
      </c>
      <c r="E40" s="182">
        <f t="shared" si="5"/>
        <v>200586</v>
      </c>
      <c r="F40" s="182">
        <f t="shared" si="5"/>
        <v>405744.21</v>
      </c>
      <c r="G40" s="182">
        <f t="shared" si="5"/>
        <v>1821</v>
      </c>
      <c r="H40" s="182">
        <f t="shared" si="5"/>
        <v>5376.03</v>
      </c>
      <c r="I40" s="182">
        <f t="shared" si="5"/>
        <v>7333</v>
      </c>
      <c r="J40" s="182">
        <f t="shared" si="5"/>
        <v>109660.07000000004</v>
      </c>
      <c r="K40" s="182">
        <f t="shared" si="5"/>
        <v>158</v>
      </c>
      <c r="L40" s="182">
        <f t="shared" si="5"/>
        <v>2914.3399999999997</v>
      </c>
      <c r="M40" s="182">
        <f t="shared" si="5"/>
        <v>12439</v>
      </c>
      <c r="N40" s="182">
        <f t="shared" si="5"/>
        <v>419541.19</v>
      </c>
      <c r="O40" s="182">
        <f t="shared" si="5"/>
        <v>224699</v>
      </c>
      <c r="P40" s="182">
        <f t="shared" si="5"/>
        <v>959957.58999999985</v>
      </c>
    </row>
    <row r="41" spans="1:16" ht="12.75" customHeight="1" x14ac:dyDescent="0.2">
      <c r="A41" s="133"/>
      <c r="B41" s="137" t="s">
        <v>41</v>
      </c>
      <c r="C41" s="224">
        <f t="shared" ref="C41:P41" si="6">C40+C18</f>
        <v>15464</v>
      </c>
      <c r="D41" s="224">
        <f t="shared" si="6"/>
        <v>89646.60000000002</v>
      </c>
      <c r="E41" s="224">
        <f t="shared" si="6"/>
        <v>401577</v>
      </c>
      <c r="F41" s="224">
        <f t="shared" si="6"/>
        <v>943531.64000000013</v>
      </c>
      <c r="G41" s="224">
        <f t="shared" si="6"/>
        <v>8752</v>
      </c>
      <c r="H41" s="224">
        <f t="shared" si="6"/>
        <v>27549.270000000004</v>
      </c>
      <c r="I41" s="224">
        <f t="shared" si="6"/>
        <v>26119</v>
      </c>
      <c r="J41" s="224">
        <f t="shared" si="6"/>
        <v>248929.09000000005</v>
      </c>
      <c r="K41" s="224">
        <f t="shared" si="6"/>
        <v>269</v>
      </c>
      <c r="L41" s="224">
        <f t="shared" si="6"/>
        <v>3310.4399999999996</v>
      </c>
      <c r="M41" s="224">
        <f t="shared" si="6"/>
        <v>37531</v>
      </c>
      <c r="N41" s="224">
        <f t="shared" si="6"/>
        <v>686145.84000000008</v>
      </c>
      <c r="O41" s="224">
        <f t="shared" si="6"/>
        <v>489712</v>
      </c>
      <c r="P41" s="224">
        <f t="shared" si="6"/>
        <v>1999112.5299999998</v>
      </c>
    </row>
    <row r="42" spans="1:16" ht="12.75" customHeight="1" x14ac:dyDescent="0.2">
      <c r="A42" s="134">
        <v>34</v>
      </c>
      <c r="B42" s="135" t="s">
        <v>43</v>
      </c>
      <c r="C42" s="222">
        <v>606</v>
      </c>
      <c r="D42" s="222">
        <v>793.09999999999968</v>
      </c>
      <c r="E42" s="222">
        <v>32386</v>
      </c>
      <c r="F42" s="222">
        <v>46568.359999999993</v>
      </c>
      <c r="G42" s="222">
        <v>418</v>
      </c>
      <c r="H42" s="222">
        <v>280.77</v>
      </c>
      <c r="I42" s="222">
        <v>2345</v>
      </c>
      <c r="J42" s="222">
        <v>2793.73</v>
      </c>
      <c r="K42" s="222">
        <v>54</v>
      </c>
      <c r="L42" s="222">
        <v>84.039999999999992</v>
      </c>
      <c r="M42" s="222">
        <v>2181</v>
      </c>
      <c r="N42" s="222">
        <v>6611.0799999999981</v>
      </c>
      <c r="O42" s="223">
        <f t="shared" ref="O42:P45" si="7">C42+E42+G42+I42+K42+M42</f>
        <v>37990</v>
      </c>
      <c r="P42" s="223">
        <f t="shared" si="7"/>
        <v>57131.079999999987</v>
      </c>
    </row>
    <row r="43" spans="1:16" ht="12.75" customHeight="1" x14ac:dyDescent="0.2">
      <c r="A43" s="133"/>
      <c r="B43" s="137" t="s">
        <v>44</v>
      </c>
      <c r="C43" s="182">
        <f t="shared" ref="C43:N43" si="8">SUM(C42:C42)</f>
        <v>606</v>
      </c>
      <c r="D43" s="182">
        <f t="shared" si="8"/>
        <v>793.09999999999968</v>
      </c>
      <c r="E43" s="182">
        <f t="shared" si="8"/>
        <v>32386</v>
      </c>
      <c r="F43" s="182">
        <f t="shared" si="8"/>
        <v>46568.359999999993</v>
      </c>
      <c r="G43" s="182">
        <f t="shared" si="8"/>
        <v>418</v>
      </c>
      <c r="H43" s="182">
        <f t="shared" si="8"/>
        <v>280.77</v>
      </c>
      <c r="I43" s="182">
        <f t="shared" si="8"/>
        <v>2345</v>
      </c>
      <c r="J43" s="182">
        <f t="shared" si="8"/>
        <v>2793.73</v>
      </c>
      <c r="K43" s="182">
        <f t="shared" si="8"/>
        <v>54</v>
      </c>
      <c r="L43" s="182">
        <f t="shared" si="8"/>
        <v>84.039999999999992</v>
      </c>
      <c r="M43" s="182">
        <f t="shared" si="8"/>
        <v>2181</v>
      </c>
      <c r="N43" s="108">
        <f t="shared" si="8"/>
        <v>6611.0799999999981</v>
      </c>
      <c r="O43" s="142">
        <f t="shared" si="7"/>
        <v>37990</v>
      </c>
      <c r="P43" s="142">
        <f t="shared" si="7"/>
        <v>57131.079999999987</v>
      </c>
    </row>
    <row r="44" spans="1:16" ht="12.75" customHeight="1" x14ac:dyDescent="0.2">
      <c r="A44" s="134">
        <v>35</v>
      </c>
      <c r="B44" s="135" t="s">
        <v>45</v>
      </c>
      <c r="C44" s="222">
        <v>139</v>
      </c>
      <c r="D44" s="222">
        <v>54.38</v>
      </c>
      <c r="E44" s="222">
        <v>202390</v>
      </c>
      <c r="F44" s="222">
        <v>25341.890000000007</v>
      </c>
      <c r="G44" s="222">
        <v>593</v>
      </c>
      <c r="H44" s="222">
        <v>29.9</v>
      </c>
      <c r="I44" s="222">
        <v>568</v>
      </c>
      <c r="J44" s="222">
        <v>120.31</v>
      </c>
      <c r="K44" s="222">
        <v>48</v>
      </c>
      <c r="L44" s="222">
        <v>2.2999999999999998</v>
      </c>
      <c r="M44" s="222">
        <v>7049</v>
      </c>
      <c r="N44" s="222">
        <v>1034.8400000000001</v>
      </c>
      <c r="O44" s="223">
        <f t="shared" si="7"/>
        <v>210787</v>
      </c>
      <c r="P44" s="223">
        <f t="shared" si="7"/>
        <v>26583.62000000001</v>
      </c>
    </row>
    <row r="45" spans="1:16" ht="12.75" customHeight="1" x14ac:dyDescent="0.2">
      <c r="A45" s="133"/>
      <c r="B45" s="137" t="s">
        <v>46</v>
      </c>
      <c r="C45" s="182">
        <f t="shared" ref="C45:N45" si="9">C44</f>
        <v>139</v>
      </c>
      <c r="D45" s="182">
        <f t="shared" si="9"/>
        <v>54.38</v>
      </c>
      <c r="E45" s="182">
        <f t="shared" si="9"/>
        <v>202390</v>
      </c>
      <c r="F45" s="182">
        <f t="shared" si="9"/>
        <v>25341.890000000007</v>
      </c>
      <c r="G45" s="182">
        <f t="shared" si="9"/>
        <v>593</v>
      </c>
      <c r="H45" s="182">
        <f t="shared" si="9"/>
        <v>29.9</v>
      </c>
      <c r="I45" s="182">
        <f t="shared" si="9"/>
        <v>568</v>
      </c>
      <c r="J45" s="182">
        <f t="shared" si="9"/>
        <v>120.31</v>
      </c>
      <c r="K45" s="182">
        <f t="shared" si="9"/>
        <v>48</v>
      </c>
      <c r="L45" s="182">
        <f t="shared" si="9"/>
        <v>2.2999999999999998</v>
      </c>
      <c r="M45" s="182">
        <f t="shared" si="9"/>
        <v>7049</v>
      </c>
      <c r="N45" s="108">
        <f t="shared" si="9"/>
        <v>1034.8400000000001</v>
      </c>
      <c r="O45" s="142">
        <f t="shared" si="7"/>
        <v>210787</v>
      </c>
      <c r="P45" s="142">
        <f t="shared" si="7"/>
        <v>26583.62000000001</v>
      </c>
    </row>
    <row r="46" spans="1:16" ht="12.75" customHeight="1" x14ac:dyDescent="0.2">
      <c r="A46" s="134">
        <v>36</v>
      </c>
      <c r="B46" s="135" t="s">
        <v>47</v>
      </c>
      <c r="C46" s="222">
        <v>41</v>
      </c>
      <c r="D46" s="222">
        <v>237.19000000000003</v>
      </c>
      <c r="E46" s="222">
        <v>12447</v>
      </c>
      <c r="F46" s="222">
        <v>76068.700000000026</v>
      </c>
      <c r="G46" s="222">
        <v>0</v>
      </c>
      <c r="H46" s="222">
        <v>0</v>
      </c>
      <c r="I46" s="222">
        <v>234</v>
      </c>
      <c r="J46" s="222">
        <v>2679.3</v>
      </c>
      <c r="K46" s="222">
        <v>0</v>
      </c>
      <c r="L46" s="222">
        <v>0</v>
      </c>
      <c r="M46" s="222">
        <v>1843</v>
      </c>
      <c r="N46" s="222">
        <v>23388.989999999991</v>
      </c>
      <c r="O46" s="223">
        <f>C46+E46+G46+I46+K46+M46</f>
        <v>14565</v>
      </c>
      <c r="P46" s="223">
        <f>D46+F46+H46+J46+L46+N46</f>
        <v>102374.18000000002</v>
      </c>
    </row>
    <row r="47" spans="1:16" ht="12.75" customHeight="1" x14ac:dyDescent="0.2">
      <c r="A47" s="134">
        <v>37</v>
      </c>
      <c r="B47" s="135" t="s">
        <v>48</v>
      </c>
      <c r="C47" s="222">
        <v>16</v>
      </c>
      <c r="D47" s="222">
        <v>7.8000000000000007</v>
      </c>
      <c r="E47" s="222">
        <v>1659</v>
      </c>
      <c r="F47" s="222">
        <v>906.94</v>
      </c>
      <c r="G47" s="222">
        <v>6</v>
      </c>
      <c r="H47" s="222">
        <v>3</v>
      </c>
      <c r="I47" s="222">
        <v>22</v>
      </c>
      <c r="J47" s="222">
        <v>13.93</v>
      </c>
      <c r="K47" s="222">
        <v>0</v>
      </c>
      <c r="L47" s="222">
        <v>0</v>
      </c>
      <c r="M47" s="222">
        <v>4</v>
      </c>
      <c r="N47" s="222">
        <v>2.2399999999999998</v>
      </c>
      <c r="O47" s="223">
        <f t="shared" ref="O47:O53" si="10">C47+E47+G47+I47+K47+M47</f>
        <v>1707</v>
      </c>
      <c r="P47" s="223">
        <f t="shared" ref="P47:P53" si="11">D47+F47+H47+J47+L47+N47</f>
        <v>933.91</v>
      </c>
    </row>
    <row r="48" spans="1:16" ht="12.75" customHeight="1" x14ac:dyDescent="0.2">
      <c r="A48" s="134">
        <v>38</v>
      </c>
      <c r="B48" s="135" t="s">
        <v>49</v>
      </c>
      <c r="C48" s="222">
        <v>172</v>
      </c>
      <c r="D48" s="222">
        <v>194.16000000000003</v>
      </c>
      <c r="E48" s="222">
        <v>9815</v>
      </c>
      <c r="F48" s="222">
        <v>5794.7799999999988</v>
      </c>
      <c r="G48" s="222">
        <v>38</v>
      </c>
      <c r="H48" s="222">
        <v>17.5</v>
      </c>
      <c r="I48" s="222">
        <v>95</v>
      </c>
      <c r="J48" s="222">
        <v>197.45000000000002</v>
      </c>
      <c r="K48" s="222">
        <v>2</v>
      </c>
      <c r="L48" s="222">
        <v>1.6800000000000002</v>
      </c>
      <c r="M48" s="222">
        <v>141</v>
      </c>
      <c r="N48" s="222">
        <v>757.64999999999975</v>
      </c>
      <c r="O48" s="223">
        <f t="shared" si="10"/>
        <v>10263</v>
      </c>
      <c r="P48" s="223">
        <f t="shared" si="11"/>
        <v>6963.2199999999984</v>
      </c>
    </row>
    <row r="49" spans="1:16" ht="12.75" customHeight="1" x14ac:dyDescent="0.2">
      <c r="A49" s="134">
        <v>39</v>
      </c>
      <c r="B49" s="135" t="s">
        <v>51</v>
      </c>
      <c r="C49" s="222">
        <v>52</v>
      </c>
      <c r="D49" s="222">
        <v>306.43999999999994</v>
      </c>
      <c r="E49" s="222">
        <v>2581</v>
      </c>
      <c r="F49" s="222">
        <v>8211.4500000000007</v>
      </c>
      <c r="G49" s="222">
        <v>15094</v>
      </c>
      <c r="H49" s="222">
        <v>9223.9100000000017</v>
      </c>
      <c r="I49" s="222">
        <v>135</v>
      </c>
      <c r="J49" s="222">
        <v>496.09000000000003</v>
      </c>
      <c r="K49" s="222">
        <v>0</v>
      </c>
      <c r="L49" s="222">
        <v>0</v>
      </c>
      <c r="M49" s="222">
        <v>771</v>
      </c>
      <c r="N49" s="222">
        <v>1313.9899999999998</v>
      </c>
      <c r="O49" s="223">
        <f t="shared" si="10"/>
        <v>18633</v>
      </c>
      <c r="P49" s="223">
        <f t="shared" si="11"/>
        <v>19551.880000000005</v>
      </c>
    </row>
    <row r="50" spans="1:16" ht="12.75" customHeight="1" x14ac:dyDescent="0.2">
      <c r="A50" s="134">
        <v>40</v>
      </c>
      <c r="B50" s="110" t="s">
        <v>1007</v>
      </c>
      <c r="C50" s="222">
        <v>11</v>
      </c>
      <c r="D50" s="222">
        <v>1.48</v>
      </c>
      <c r="E50" s="222">
        <v>1157</v>
      </c>
      <c r="F50" s="222">
        <v>1900.68</v>
      </c>
      <c r="G50" s="222">
        <v>0</v>
      </c>
      <c r="H50" s="222">
        <v>0</v>
      </c>
      <c r="I50" s="222">
        <v>22</v>
      </c>
      <c r="J50" s="222">
        <v>259.06</v>
      </c>
      <c r="K50" s="222">
        <v>0</v>
      </c>
      <c r="L50" s="222">
        <v>0</v>
      </c>
      <c r="M50" s="222">
        <v>29</v>
      </c>
      <c r="N50" s="222">
        <v>408.07</v>
      </c>
      <c r="O50" s="223">
        <f t="shared" si="10"/>
        <v>1219</v>
      </c>
      <c r="P50" s="223">
        <f t="shared" si="11"/>
        <v>2569.2900000000004</v>
      </c>
    </row>
    <row r="51" spans="1:16" ht="12.75" customHeight="1" x14ac:dyDescent="0.2">
      <c r="A51" s="134">
        <v>41</v>
      </c>
      <c r="B51" s="135" t="s">
        <v>52</v>
      </c>
      <c r="C51" s="222">
        <v>90</v>
      </c>
      <c r="D51" s="222">
        <v>43.330000000000013</v>
      </c>
      <c r="E51" s="222">
        <v>15042</v>
      </c>
      <c r="F51" s="222">
        <v>5908.4400000000005</v>
      </c>
      <c r="G51" s="222">
        <v>14</v>
      </c>
      <c r="H51" s="222">
        <v>8.5299999999999994</v>
      </c>
      <c r="I51" s="222">
        <v>36</v>
      </c>
      <c r="J51" s="222">
        <v>19.600000000000001</v>
      </c>
      <c r="K51" s="222">
        <v>51</v>
      </c>
      <c r="L51" s="222">
        <v>16.12</v>
      </c>
      <c r="M51" s="222">
        <v>30</v>
      </c>
      <c r="N51" s="222">
        <v>20.639999999999997</v>
      </c>
      <c r="O51" s="223">
        <f t="shared" si="10"/>
        <v>15263</v>
      </c>
      <c r="P51" s="223">
        <f t="shared" si="11"/>
        <v>6016.6600000000008</v>
      </c>
    </row>
    <row r="52" spans="1:16" ht="12.75" customHeight="1" x14ac:dyDescent="0.2">
      <c r="A52" s="134">
        <v>42</v>
      </c>
      <c r="B52" s="135" t="s">
        <v>53</v>
      </c>
      <c r="C52" s="222">
        <v>39</v>
      </c>
      <c r="D52" s="222">
        <v>20.37</v>
      </c>
      <c r="E52" s="222">
        <v>6691</v>
      </c>
      <c r="F52" s="222">
        <v>3240.06</v>
      </c>
      <c r="G52" s="222">
        <v>18</v>
      </c>
      <c r="H52" s="222">
        <v>4.41</v>
      </c>
      <c r="I52" s="222">
        <v>72</v>
      </c>
      <c r="J52" s="222">
        <v>35.56</v>
      </c>
      <c r="K52" s="222">
        <v>3</v>
      </c>
      <c r="L52" s="222">
        <v>2.37</v>
      </c>
      <c r="M52" s="222">
        <v>7</v>
      </c>
      <c r="N52" s="222">
        <v>6.5299999999999994</v>
      </c>
      <c r="O52" s="223">
        <f t="shared" si="10"/>
        <v>6830</v>
      </c>
      <c r="P52" s="223">
        <f t="shared" si="11"/>
        <v>3309.2999999999997</v>
      </c>
    </row>
    <row r="53" spans="1:16" ht="12.75" customHeight="1" x14ac:dyDescent="0.2">
      <c r="A53" s="134">
        <v>43</v>
      </c>
      <c r="B53" s="135" t="s">
        <v>54</v>
      </c>
      <c r="C53" s="222">
        <v>64</v>
      </c>
      <c r="D53" s="222">
        <v>68.380000000000024</v>
      </c>
      <c r="E53" s="222">
        <v>2597</v>
      </c>
      <c r="F53" s="222">
        <v>2506.1499999999992</v>
      </c>
      <c r="G53" s="222">
        <v>31</v>
      </c>
      <c r="H53" s="222">
        <v>11.379999999999999</v>
      </c>
      <c r="I53" s="222">
        <v>34</v>
      </c>
      <c r="J53" s="222">
        <v>73.770000000000024</v>
      </c>
      <c r="K53" s="222">
        <v>3</v>
      </c>
      <c r="L53" s="222">
        <v>1.0699999999999998</v>
      </c>
      <c r="M53" s="222">
        <v>83</v>
      </c>
      <c r="N53" s="222">
        <v>146.31000000000003</v>
      </c>
      <c r="O53" s="223">
        <f t="shared" si="10"/>
        <v>2812</v>
      </c>
      <c r="P53" s="223">
        <f t="shared" si="11"/>
        <v>2807.0599999999995</v>
      </c>
    </row>
    <row r="54" spans="1:16" ht="12.75" customHeight="1" x14ac:dyDescent="0.2">
      <c r="A54" s="133"/>
      <c r="B54" s="137" t="s">
        <v>55</v>
      </c>
      <c r="C54" s="182">
        <f>SUM(C46:C53)</f>
        <v>485</v>
      </c>
      <c r="D54" s="182">
        <f t="shared" ref="D54:P54" si="12">SUM(D46:D53)</f>
        <v>879.15000000000009</v>
      </c>
      <c r="E54" s="182">
        <f t="shared" si="12"/>
        <v>51989</v>
      </c>
      <c r="F54" s="182">
        <f t="shared" si="12"/>
        <v>104537.20000000001</v>
      </c>
      <c r="G54" s="182">
        <f t="shared" si="12"/>
        <v>15201</v>
      </c>
      <c r="H54" s="182">
        <f t="shared" si="12"/>
        <v>9268.7300000000014</v>
      </c>
      <c r="I54" s="182">
        <f t="shared" si="12"/>
        <v>650</v>
      </c>
      <c r="J54" s="182">
        <f t="shared" si="12"/>
        <v>3774.7599999999998</v>
      </c>
      <c r="K54" s="182">
        <f t="shared" si="12"/>
        <v>59</v>
      </c>
      <c r="L54" s="182">
        <f t="shared" si="12"/>
        <v>21.240000000000002</v>
      </c>
      <c r="M54" s="182">
        <f t="shared" si="12"/>
        <v>2908</v>
      </c>
      <c r="N54" s="182">
        <f t="shared" si="12"/>
        <v>26044.419999999995</v>
      </c>
      <c r="O54" s="182">
        <f t="shared" si="12"/>
        <v>71292</v>
      </c>
      <c r="P54" s="182">
        <f t="shared" si="12"/>
        <v>144525.50000000003</v>
      </c>
    </row>
    <row r="55" spans="1:16" ht="12.75" customHeight="1" x14ac:dyDescent="0.2">
      <c r="A55" s="220"/>
      <c r="B55" s="224" t="s">
        <v>5</v>
      </c>
      <c r="C55" s="182">
        <f t="shared" ref="C55:P55" si="13">C54+C45+C43+C41</f>
        <v>16694</v>
      </c>
      <c r="D55" s="182">
        <f t="shared" si="13"/>
        <v>91373.230000000025</v>
      </c>
      <c r="E55" s="182">
        <f t="shared" si="13"/>
        <v>688342</v>
      </c>
      <c r="F55" s="182">
        <f t="shared" si="13"/>
        <v>1119979.0900000001</v>
      </c>
      <c r="G55" s="182">
        <f t="shared" si="13"/>
        <v>24964</v>
      </c>
      <c r="H55" s="182">
        <f t="shared" si="13"/>
        <v>37128.670000000006</v>
      </c>
      <c r="I55" s="182">
        <f t="shared" si="13"/>
        <v>29682</v>
      </c>
      <c r="J55" s="182">
        <f t="shared" si="13"/>
        <v>255617.89000000004</v>
      </c>
      <c r="K55" s="182">
        <f t="shared" si="13"/>
        <v>430</v>
      </c>
      <c r="L55" s="182">
        <f t="shared" si="13"/>
        <v>3418.0199999999995</v>
      </c>
      <c r="M55" s="182">
        <f t="shared" si="13"/>
        <v>49669</v>
      </c>
      <c r="N55" s="182">
        <f t="shared" si="13"/>
        <v>719836.18</v>
      </c>
      <c r="O55" s="182">
        <f t="shared" si="13"/>
        <v>809781</v>
      </c>
      <c r="P55" s="182">
        <f t="shared" si="13"/>
        <v>2227352.73</v>
      </c>
    </row>
    <row r="56" spans="1:16" ht="12.75" customHeight="1" x14ac:dyDescent="0.2">
      <c r="A56" s="97"/>
      <c r="C56" s="168"/>
      <c r="D56" s="168"/>
      <c r="E56" s="168"/>
      <c r="F56" s="168"/>
      <c r="G56" s="597" t="s">
        <v>1087</v>
      </c>
      <c r="H56" s="597"/>
      <c r="I56" s="168"/>
      <c r="J56" s="168"/>
      <c r="K56" s="168"/>
      <c r="L56" s="168"/>
      <c r="M56" s="168"/>
      <c r="N56" s="168"/>
      <c r="O56" s="168"/>
      <c r="P56" s="168"/>
    </row>
    <row r="57" spans="1:16" ht="12.75" customHeight="1" x14ac:dyDescent="0.2">
      <c r="A57" s="97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</row>
    <row r="58" spans="1:16" ht="12.75" customHeight="1" x14ac:dyDescent="0.2">
      <c r="A58" s="97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</row>
    <row r="59" spans="1:16" ht="12.75" customHeight="1" x14ac:dyDescent="0.2">
      <c r="A59" s="225"/>
      <c r="B59" s="226"/>
      <c r="C59" s="227"/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</row>
    <row r="60" spans="1:16" ht="12.75" customHeight="1" x14ac:dyDescent="0.2">
      <c r="A60" s="97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</row>
    <row r="61" spans="1:16" ht="12.75" customHeight="1" x14ac:dyDescent="0.2">
      <c r="A61" s="97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</row>
    <row r="62" spans="1:16" ht="12.75" customHeight="1" x14ac:dyDescent="0.2">
      <c r="A62" s="97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</row>
    <row r="63" spans="1:16" ht="12.75" customHeight="1" x14ac:dyDescent="0.2">
      <c r="A63" s="97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</row>
    <row r="64" spans="1:16" ht="12.75" customHeight="1" x14ac:dyDescent="0.2">
      <c r="A64" s="97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</row>
    <row r="65" spans="1:16" ht="12.75" customHeight="1" x14ac:dyDescent="0.2">
      <c r="A65" s="97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</row>
    <row r="66" spans="1:16" ht="12.75" customHeight="1" x14ac:dyDescent="0.2">
      <c r="A66" s="97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</row>
    <row r="67" spans="1:16" ht="12.75" customHeight="1" x14ac:dyDescent="0.2">
      <c r="A67" s="97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</row>
    <row r="68" spans="1:16" ht="12.75" customHeight="1" x14ac:dyDescent="0.2">
      <c r="A68" s="97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</row>
    <row r="69" spans="1:16" ht="12.75" customHeight="1" x14ac:dyDescent="0.2">
      <c r="A69" s="97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</row>
    <row r="70" spans="1:16" ht="12.75" customHeight="1" x14ac:dyDescent="0.2">
      <c r="A70" s="97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</row>
    <row r="71" spans="1:16" ht="12.75" customHeight="1" x14ac:dyDescent="0.2">
      <c r="A71" s="97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</row>
    <row r="72" spans="1:16" ht="12.75" customHeight="1" x14ac:dyDescent="0.2">
      <c r="A72" s="97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</row>
    <row r="73" spans="1:16" ht="12.75" customHeight="1" x14ac:dyDescent="0.2">
      <c r="A73" s="97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</row>
    <row r="74" spans="1:16" ht="12.75" customHeight="1" x14ac:dyDescent="0.2">
      <c r="A74" s="97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</row>
    <row r="75" spans="1:16" ht="12.75" customHeight="1" x14ac:dyDescent="0.2">
      <c r="A75" s="97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</row>
    <row r="76" spans="1:16" ht="12.75" customHeight="1" x14ac:dyDescent="0.2">
      <c r="A76" s="97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</row>
    <row r="77" spans="1:16" ht="12.75" customHeight="1" x14ac:dyDescent="0.2">
      <c r="A77" s="97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</row>
    <row r="78" spans="1:16" ht="12.75" customHeight="1" x14ac:dyDescent="0.2">
      <c r="A78" s="97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</row>
    <row r="79" spans="1:16" ht="12.75" customHeight="1" x14ac:dyDescent="0.2">
      <c r="A79" s="97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</row>
    <row r="80" spans="1:16" ht="12.75" customHeight="1" x14ac:dyDescent="0.2">
      <c r="A80" s="97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</row>
    <row r="81" spans="1:16" ht="12.75" customHeight="1" x14ac:dyDescent="0.2">
      <c r="A81" s="97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</row>
    <row r="82" spans="1:16" ht="12.75" customHeight="1" x14ac:dyDescent="0.2">
      <c r="A82" s="97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</row>
    <row r="83" spans="1:16" ht="12.75" customHeight="1" x14ac:dyDescent="0.2">
      <c r="A83" s="97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</row>
    <row r="84" spans="1:16" ht="12.75" customHeight="1" x14ac:dyDescent="0.2">
      <c r="A84" s="97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</row>
    <row r="85" spans="1:16" ht="12.75" customHeight="1" x14ac:dyDescent="0.2">
      <c r="A85" s="97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</row>
    <row r="86" spans="1:16" ht="12.75" customHeight="1" x14ac:dyDescent="0.2">
      <c r="A86" s="97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</row>
    <row r="87" spans="1:16" ht="12.75" customHeight="1" x14ac:dyDescent="0.2">
      <c r="A87" s="97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</row>
    <row r="88" spans="1:16" ht="12.75" customHeight="1" x14ac:dyDescent="0.2">
      <c r="A88" s="97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</row>
    <row r="89" spans="1:16" ht="12.75" customHeight="1" x14ac:dyDescent="0.2">
      <c r="A89" s="97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</row>
    <row r="90" spans="1:16" ht="12.75" customHeight="1" x14ac:dyDescent="0.2">
      <c r="A90" s="97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</row>
    <row r="91" spans="1:16" ht="12.75" customHeight="1" x14ac:dyDescent="0.2">
      <c r="A91" s="97"/>
      <c r="C91" s="168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</row>
    <row r="92" spans="1:16" ht="12.75" customHeight="1" x14ac:dyDescent="0.2">
      <c r="A92" s="97"/>
      <c r="C92" s="168"/>
      <c r="D92" s="168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</row>
    <row r="93" spans="1:16" ht="12.75" customHeight="1" x14ac:dyDescent="0.2">
      <c r="A93" s="97"/>
      <c r="C93" s="168"/>
      <c r="D93" s="168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</row>
    <row r="94" spans="1:16" ht="12.75" customHeight="1" x14ac:dyDescent="0.2">
      <c r="A94" s="97"/>
      <c r="C94" s="168"/>
      <c r="D94" s="168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</row>
    <row r="95" spans="1:16" ht="12.75" customHeight="1" x14ac:dyDescent="0.2">
      <c r="A95" s="97"/>
      <c r="C95" s="168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</row>
    <row r="96" spans="1:16" ht="12.75" customHeight="1" x14ac:dyDescent="0.2">
      <c r="A96" s="97"/>
      <c r="C96" s="168"/>
      <c r="D96" s="168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</row>
    <row r="97" spans="1:16" ht="12.75" customHeight="1" x14ac:dyDescent="0.2">
      <c r="A97" s="97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</row>
    <row r="98" spans="1:16" ht="12.75" customHeight="1" x14ac:dyDescent="0.2">
      <c r="A98" s="97"/>
      <c r="C98" s="168"/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</row>
  </sheetData>
  <mergeCells count="14">
    <mergeCell ref="G56:H56"/>
    <mergeCell ref="B3:D3"/>
    <mergeCell ref="E4:F4"/>
    <mergeCell ref="G4:H4"/>
    <mergeCell ref="A1:P1"/>
    <mergeCell ref="A2:P2"/>
    <mergeCell ref="K4:L4"/>
    <mergeCell ref="M3:N3"/>
    <mergeCell ref="I4:J4"/>
    <mergeCell ref="M4:N4"/>
    <mergeCell ref="O4:P4"/>
    <mergeCell ref="C4:D4"/>
    <mergeCell ref="A4:A5"/>
    <mergeCell ref="B4:B5"/>
  </mergeCells>
  <conditionalFormatting sqref="M3">
    <cfRule type="cellIs" dxfId="2" priority="3" operator="lessThan">
      <formula>0</formula>
    </cfRule>
  </conditionalFormatting>
  <printOptions horizontalCentered="1"/>
  <pageMargins left="0.2" right="0.25" top="0.75" bottom="0.75" header="0" footer="0"/>
  <pageSetup paperSize="9" scale="6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</sheetPr>
  <dimension ref="A1:F98"/>
  <sheetViews>
    <sheetView zoomScale="130" zoomScaleNormal="13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60" sqref="D60"/>
    </sheetView>
  </sheetViews>
  <sheetFormatPr defaultColWidth="14.28515625" defaultRowHeight="15" customHeight="1" x14ac:dyDescent="0.2"/>
  <cols>
    <col min="1" max="1" width="6.140625" style="99" customWidth="1"/>
    <col min="2" max="2" width="34.85546875" style="99" customWidth="1"/>
    <col min="3" max="3" width="13" style="99" customWidth="1"/>
    <col min="4" max="4" width="14.85546875" style="99" customWidth="1"/>
    <col min="5" max="5" width="13.42578125" style="99" customWidth="1"/>
    <col min="6" max="6" width="14.42578125" style="99" customWidth="1"/>
    <col min="7" max="16384" width="14.28515625" style="99"/>
  </cols>
  <sheetData>
    <row r="1" spans="1:6" ht="15.75" customHeight="1" x14ac:dyDescent="0.2">
      <c r="A1" s="572" t="s">
        <v>1065</v>
      </c>
      <c r="B1" s="518"/>
      <c r="C1" s="518"/>
      <c r="D1" s="518"/>
      <c r="E1" s="518"/>
      <c r="F1" s="518"/>
    </row>
    <row r="2" spans="1:6" ht="12.75" customHeight="1" x14ac:dyDescent="0.2">
      <c r="A2" s="208"/>
      <c r="B2" s="208"/>
      <c r="C2" s="228"/>
      <c r="D2" s="228"/>
      <c r="E2" s="228"/>
      <c r="F2" s="228"/>
    </row>
    <row r="3" spans="1:6" ht="15" customHeight="1" x14ac:dyDescent="0.2">
      <c r="A3" s="209"/>
      <c r="B3" s="604" t="s">
        <v>60</v>
      </c>
      <c r="C3" s="605"/>
      <c r="D3" s="605"/>
      <c r="E3" s="149"/>
      <c r="F3" s="175" t="s">
        <v>231</v>
      </c>
    </row>
    <row r="4" spans="1:6" ht="14.25" customHeight="1" x14ac:dyDescent="0.2">
      <c r="A4" s="484" t="s">
        <v>67</v>
      </c>
      <c r="B4" s="593" t="s">
        <v>1</v>
      </c>
      <c r="C4" s="593" t="s">
        <v>232</v>
      </c>
      <c r="D4" s="608"/>
      <c r="E4" s="475" t="s">
        <v>233</v>
      </c>
      <c r="F4" s="586"/>
    </row>
    <row r="5" spans="1:6" ht="12.75" customHeight="1" x14ac:dyDescent="0.2">
      <c r="A5" s="606"/>
      <c r="B5" s="607"/>
      <c r="C5" s="109" t="s">
        <v>82</v>
      </c>
      <c r="D5" s="101" t="s">
        <v>83</v>
      </c>
      <c r="E5" s="109" t="s">
        <v>82</v>
      </c>
      <c r="F5" s="109" t="s">
        <v>83</v>
      </c>
    </row>
    <row r="6" spans="1:6" ht="12.75" customHeight="1" x14ac:dyDescent="0.2">
      <c r="A6" s="132">
        <v>1</v>
      </c>
      <c r="B6" s="110" t="s">
        <v>6</v>
      </c>
      <c r="C6" s="110">
        <v>20973</v>
      </c>
      <c r="D6" s="110">
        <v>57079.030000000006</v>
      </c>
      <c r="E6" s="110">
        <v>26651</v>
      </c>
      <c r="F6" s="110">
        <v>68599.290000000008</v>
      </c>
    </row>
    <row r="7" spans="1:6" ht="12.75" customHeight="1" x14ac:dyDescent="0.2">
      <c r="A7" s="132">
        <v>2</v>
      </c>
      <c r="B7" s="110" t="s">
        <v>7</v>
      </c>
      <c r="C7" s="110">
        <v>63177</v>
      </c>
      <c r="D7" s="110">
        <v>139813.85999999996</v>
      </c>
      <c r="E7" s="110">
        <v>63597</v>
      </c>
      <c r="F7" s="110">
        <v>137536.59999999995</v>
      </c>
    </row>
    <row r="8" spans="1:6" ht="12.75" customHeight="1" x14ac:dyDescent="0.2">
      <c r="A8" s="132">
        <v>3</v>
      </c>
      <c r="B8" s="110" t="s">
        <v>8</v>
      </c>
      <c r="C8" s="110">
        <v>2903</v>
      </c>
      <c r="D8" s="110">
        <v>8146</v>
      </c>
      <c r="E8" s="110">
        <v>2890</v>
      </c>
      <c r="F8" s="110">
        <v>6244.869999999999</v>
      </c>
    </row>
    <row r="9" spans="1:6" ht="12.75" customHeight="1" x14ac:dyDescent="0.2">
      <c r="A9" s="132">
        <v>4</v>
      </c>
      <c r="B9" s="110" t="s">
        <v>9</v>
      </c>
      <c r="C9" s="110">
        <v>19429</v>
      </c>
      <c r="D9" s="110">
        <v>50030.739999999991</v>
      </c>
      <c r="E9" s="110">
        <v>19581</v>
      </c>
      <c r="F9" s="110">
        <v>50459.869999999988</v>
      </c>
    </row>
    <row r="10" spans="1:6" ht="12.75" customHeight="1" x14ac:dyDescent="0.2">
      <c r="A10" s="132">
        <v>5</v>
      </c>
      <c r="B10" s="110" t="s">
        <v>10</v>
      </c>
      <c r="C10" s="110">
        <v>46982</v>
      </c>
      <c r="D10" s="110">
        <v>94413.950000000026</v>
      </c>
      <c r="E10" s="110">
        <v>58798</v>
      </c>
      <c r="F10" s="110">
        <v>129518.69000000008</v>
      </c>
    </row>
    <row r="11" spans="1:6" ht="12.75" customHeight="1" x14ac:dyDescent="0.2">
      <c r="A11" s="132">
        <v>6</v>
      </c>
      <c r="B11" s="110" t="s">
        <v>11</v>
      </c>
      <c r="C11" s="110">
        <v>15509</v>
      </c>
      <c r="D11" s="110">
        <v>28076.819999999996</v>
      </c>
      <c r="E11" s="110">
        <v>10694</v>
      </c>
      <c r="F11" s="110">
        <v>19403.349999999999</v>
      </c>
    </row>
    <row r="12" spans="1:6" ht="12.75" customHeight="1" x14ac:dyDescent="0.2">
      <c r="A12" s="132">
        <v>7</v>
      </c>
      <c r="B12" s="110" t="s">
        <v>12</v>
      </c>
      <c r="C12" s="110">
        <v>254</v>
      </c>
      <c r="D12" s="110">
        <v>955.38000000000011</v>
      </c>
      <c r="E12" s="110">
        <v>72</v>
      </c>
      <c r="F12" s="110">
        <v>509.2700000000001</v>
      </c>
    </row>
    <row r="13" spans="1:6" ht="12.75" customHeight="1" x14ac:dyDescent="0.2">
      <c r="A13" s="132">
        <v>8</v>
      </c>
      <c r="B13" s="110" t="s">
        <v>967</v>
      </c>
      <c r="C13" s="110">
        <v>1274</v>
      </c>
      <c r="D13" s="110">
        <v>3307.4400000000005</v>
      </c>
      <c r="E13" s="110">
        <v>636</v>
      </c>
      <c r="F13" s="110">
        <v>1928.74</v>
      </c>
    </row>
    <row r="14" spans="1:6" ht="12.75" customHeight="1" x14ac:dyDescent="0.2">
      <c r="A14" s="132">
        <v>9</v>
      </c>
      <c r="B14" s="110" t="s">
        <v>13</v>
      </c>
      <c r="C14" s="110">
        <v>29471</v>
      </c>
      <c r="D14" s="110">
        <v>61315.060000000012</v>
      </c>
      <c r="E14" s="110">
        <v>22601</v>
      </c>
      <c r="F14" s="110">
        <v>47882.8</v>
      </c>
    </row>
    <row r="15" spans="1:6" ht="12.75" customHeight="1" x14ac:dyDescent="0.2">
      <c r="A15" s="132">
        <v>10</v>
      </c>
      <c r="B15" s="110" t="s">
        <v>14</v>
      </c>
      <c r="C15" s="110">
        <v>200661</v>
      </c>
      <c r="D15" s="110">
        <v>665565.46</v>
      </c>
      <c r="E15" s="110">
        <v>152926</v>
      </c>
      <c r="F15" s="110">
        <v>565384.86000000034</v>
      </c>
    </row>
    <row r="16" spans="1:6" ht="12.75" customHeight="1" x14ac:dyDescent="0.2">
      <c r="A16" s="132">
        <v>11</v>
      </c>
      <c r="B16" s="110" t="s">
        <v>15</v>
      </c>
      <c r="C16" s="110">
        <v>8782</v>
      </c>
      <c r="D16" s="110">
        <v>24514.559999999994</v>
      </c>
      <c r="E16" s="110">
        <v>4750</v>
      </c>
      <c r="F16" s="110">
        <v>12116.480000000001</v>
      </c>
    </row>
    <row r="17" spans="1:6" ht="12.75" customHeight="1" x14ac:dyDescent="0.2">
      <c r="A17" s="132">
        <v>12</v>
      </c>
      <c r="B17" s="110" t="s">
        <v>16</v>
      </c>
      <c r="C17" s="110">
        <v>37909</v>
      </c>
      <c r="D17" s="110">
        <v>77701.949999999983</v>
      </c>
      <c r="E17" s="110">
        <v>31131</v>
      </c>
      <c r="F17" s="110">
        <v>84987.450000000012</v>
      </c>
    </row>
    <row r="18" spans="1:6" ht="12.75" customHeight="1" x14ac:dyDescent="0.2">
      <c r="A18" s="124"/>
      <c r="B18" s="116" t="s">
        <v>17</v>
      </c>
      <c r="C18" s="116">
        <f>SUM(C6:C17)</f>
        <v>447324</v>
      </c>
      <c r="D18" s="116">
        <f t="shared" ref="D18:F18" si="0">SUM(D6:D17)</f>
        <v>1210920.25</v>
      </c>
      <c r="E18" s="116">
        <f t="shared" si="0"/>
        <v>394327</v>
      </c>
      <c r="F18" s="116">
        <f t="shared" si="0"/>
        <v>1124572.2700000003</v>
      </c>
    </row>
    <row r="19" spans="1:6" ht="12.75" customHeight="1" x14ac:dyDescent="0.2">
      <c r="A19" s="132">
        <v>13</v>
      </c>
      <c r="B19" s="110" t="s">
        <v>18</v>
      </c>
      <c r="C19" s="110">
        <v>36591</v>
      </c>
      <c r="D19" s="110">
        <v>23106.09</v>
      </c>
      <c r="E19" s="110">
        <v>29419</v>
      </c>
      <c r="F19" s="110">
        <v>21880.290000000005</v>
      </c>
    </row>
    <row r="20" spans="1:6" ht="12.75" customHeight="1" x14ac:dyDescent="0.2">
      <c r="A20" s="132">
        <v>14</v>
      </c>
      <c r="B20" s="110" t="s">
        <v>19</v>
      </c>
      <c r="C20" s="110">
        <v>4279</v>
      </c>
      <c r="D20" s="110">
        <v>2887.9900000000002</v>
      </c>
      <c r="E20" s="110">
        <v>1879</v>
      </c>
      <c r="F20" s="110">
        <v>1233.94</v>
      </c>
    </row>
    <row r="21" spans="1:6" ht="12.75" customHeight="1" x14ac:dyDescent="0.2">
      <c r="A21" s="132">
        <v>15</v>
      </c>
      <c r="B21" s="110" t="s">
        <v>20</v>
      </c>
      <c r="C21" s="110">
        <v>64</v>
      </c>
      <c r="D21" s="110">
        <v>238.64</v>
      </c>
      <c r="E21" s="110">
        <v>6</v>
      </c>
      <c r="F21" s="110">
        <v>16.119999999999997</v>
      </c>
    </row>
    <row r="22" spans="1:6" ht="12.75" customHeight="1" x14ac:dyDescent="0.2">
      <c r="A22" s="132">
        <v>16</v>
      </c>
      <c r="B22" s="110" t="s">
        <v>21</v>
      </c>
      <c r="C22" s="110">
        <v>0</v>
      </c>
      <c r="D22" s="110">
        <v>0</v>
      </c>
      <c r="E22" s="110">
        <v>0</v>
      </c>
      <c r="F22" s="110">
        <v>0</v>
      </c>
    </row>
    <row r="23" spans="1:6" ht="12.75" customHeight="1" x14ac:dyDescent="0.2">
      <c r="A23" s="132">
        <v>17</v>
      </c>
      <c r="B23" s="110" t="s">
        <v>22</v>
      </c>
      <c r="C23" s="110">
        <v>122</v>
      </c>
      <c r="D23" s="110">
        <v>417.46</v>
      </c>
      <c r="E23" s="110">
        <v>2</v>
      </c>
      <c r="F23" s="110">
        <v>7.93</v>
      </c>
    </row>
    <row r="24" spans="1:6" ht="12.75" customHeight="1" x14ac:dyDescent="0.2">
      <c r="A24" s="132">
        <v>18</v>
      </c>
      <c r="B24" s="110" t="s">
        <v>23</v>
      </c>
      <c r="C24" s="110">
        <v>0</v>
      </c>
      <c r="D24" s="110">
        <v>0</v>
      </c>
      <c r="E24" s="110">
        <v>0</v>
      </c>
      <c r="F24" s="110">
        <v>0</v>
      </c>
    </row>
    <row r="25" spans="1:6" ht="12.75" customHeight="1" x14ac:dyDescent="0.2">
      <c r="A25" s="132">
        <v>19</v>
      </c>
      <c r="B25" s="110" t="s">
        <v>24</v>
      </c>
      <c r="C25" s="110">
        <v>402</v>
      </c>
      <c r="D25" s="110">
        <v>1210.3300000000002</v>
      </c>
      <c r="E25" s="110">
        <v>131</v>
      </c>
      <c r="F25" s="110">
        <v>401.46</v>
      </c>
    </row>
    <row r="26" spans="1:6" ht="12.75" customHeight="1" x14ac:dyDescent="0.2">
      <c r="A26" s="132">
        <v>20</v>
      </c>
      <c r="B26" s="110" t="s">
        <v>25</v>
      </c>
      <c r="C26" s="110">
        <v>3459</v>
      </c>
      <c r="D26" s="110">
        <v>29487.41</v>
      </c>
      <c r="E26" s="110">
        <v>2162</v>
      </c>
      <c r="F26" s="110">
        <v>14703.28</v>
      </c>
    </row>
    <row r="27" spans="1:6" ht="12.75" customHeight="1" x14ac:dyDescent="0.2">
      <c r="A27" s="132">
        <v>21</v>
      </c>
      <c r="B27" s="110" t="s">
        <v>26</v>
      </c>
      <c r="C27" s="110">
        <v>8646</v>
      </c>
      <c r="D27" s="110">
        <v>38478.050000000017</v>
      </c>
      <c r="E27" s="110">
        <v>7824</v>
      </c>
      <c r="F27" s="110">
        <v>30583.64000000001</v>
      </c>
    </row>
    <row r="28" spans="1:6" ht="12.75" customHeight="1" x14ac:dyDescent="0.2">
      <c r="A28" s="132">
        <v>22</v>
      </c>
      <c r="B28" s="110" t="s">
        <v>27</v>
      </c>
      <c r="C28" s="110">
        <v>4414</v>
      </c>
      <c r="D28" s="110">
        <v>13865.930000000004</v>
      </c>
      <c r="E28" s="110">
        <v>3029</v>
      </c>
      <c r="F28" s="110">
        <v>7377.78</v>
      </c>
    </row>
    <row r="29" spans="1:6" ht="12.75" customHeight="1" x14ac:dyDescent="0.2">
      <c r="A29" s="132">
        <v>23</v>
      </c>
      <c r="B29" s="110" t="s">
        <v>28</v>
      </c>
      <c r="C29" s="110">
        <v>42025</v>
      </c>
      <c r="D29" s="110">
        <v>21573.070000000007</v>
      </c>
      <c r="E29" s="110">
        <v>36379</v>
      </c>
      <c r="F29" s="110">
        <v>17248.66</v>
      </c>
    </row>
    <row r="30" spans="1:6" ht="12.75" customHeight="1" x14ac:dyDescent="0.2">
      <c r="A30" s="132">
        <v>24</v>
      </c>
      <c r="B30" s="110" t="s">
        <v>29</v>
      </c>
      <c r="C30" s="110">
        <v>119608</v>
      </c>
      <c r="D30" s="110">
        <v>40596.850000000006</v>
      </c>
      <c r="E30" s="110">
        <v>75077</v>
      </c>
      <c r="F30" s="110">
        <v>26945.039999999994</v>
      </c>
    </row>
    <row r="31" spans="1:6" ht="12.75" customHeight="1" x14ac:dyDescent="0.2">
      <c r="A31" s="132">
        <v>25</v>
      </c>
      <c r="B31" s="110" t="s">
        <v>30</v>
      </c>
      <c r="C31" s="110">
        <v>12</v>
      </c>
      <c r="D31" s="110">
        <v>50.949999999999996</v>
      </c>
      <c r="E31" s="110">
        <v>4</v>
      </c>
      <c r="F31" s="110">
        <v>28.67</v>
      </c>
    </row>
    <row r="32" spans="1:6" ht="12.75" customHeight="1" x14ac:dyDescent="0.2">
      <c r="A32" s="132">
        <v>26</v>
      </c>
      <c r="B32" s="110" t="s">
        <v>31</v>
      </c>
      <c r="C32" s="110">
        <v>32</v>
      </c>
      <c r="D32" s="110">
        <v>299.14</v>
      </c>
      <c r="E32" s="110">
        <v>3</v>
      </c>
      <c r="F32" s="110">
        <v>2.41</v>
      </c>
    </row>
    <row r="33" spans="1:6" ht="12.75" customHeight="1" x14ac:dyDescent="0.2">
      <c r="A33" s="132">
        <v>27</v>
      </c>
      <c r="B33" s="110" t="s">
        <v>32</v>
      </c>
      <c r="C33" s="110">
        <v>42</v>
      </c>
      <c r="D33" s="110">
        <v>678.61999999999989</v>
      </c>
      <c r="E33" s="110">
        <v>0</v>
      </c>
      <c r="F33" s="110">
        <v>0</v>
      </c>
    </row>
    <row r="34" spans="1:6" ht="12.75" customHeight="1" x14ac:dyDescent="0.2">
      <c r="A34" s="132">
        <v>28</v>
      </c>
      <c r="B34" s="110" t="s">
        <v>33</v>
      </c>
      <c r="C34" s="110">
        <v>45780</v>
      </c>
      <c r="D34" s="110">
        <v>42667.490000000005</v>
      </c>
      <c r="E34" s="110">
        <v>40262</v>
      </c>
      <c r="F34" s="110">
        <v>65569.530000000013</v>
      </c>
    </row>
    <row r="35" spans="1:6" ht="12.75" customHeight="1" x14ac:dyDescent="0.2">
      <c r="A35" s="132">
        <v>29</v>
      </c>
      <c r="B35" s="110" t="s">
        <v>34</v>
      </c>
      <c r="C35" s="110">
        <v>0</v>
      </c>
      <c r="D35" s="110">
        <v>0</v>
      </c>
      <c r="E35" s="110">
        <v>0</v>
      </c>
      <c r="F35" s="110">
        <v>0</v>
      </c>
    </row>
    <row r="36" spans="1:6" ht="12.75" customHeight="1" x14ac:dyDescent="0.2">
      <c r="A36" s="132">
        <v>30</v>
      </c>
      <c r="B36" s="110" t="s">
        <v>35</v>
      </c>
      <c r="C36" s="110">
        <v>27812</v>
      </c>
      <c r="D36" s="110">
        <v>12600.409999999998</v>
      </c>
      <c r="E36" s="110">
        <v>14620</v>
      </c>
      <c r="F36" s="110">
        <v>7656.2900000000018</v>
      </c>
    </row>
    <row r="37" spans="1:6" ht="12.75" customHeight="1" x14ac:dyDescent="0.2">
      <c r="A37" s="132">
        <v>31</v>
      </c>
      <c r="B37" s="110" t="s">
        <v>36</v>
      </c>
      <c r="C37" s="110">
        <v>4</v>
      </c>
      <c r="D37" s="110">
        <v>3.49</v>
      </c>
      <c r="E37" s="110">
        <v>0</v>
      </c>
      <c r="F37" s="110">
        <v>0</v>
      </c>
    </row>
    <row r="38" spans="1:6" ht="12.75" customHeight="1" x14ac:dyDescent="0.2">
      <c r="A38" s="132">
        <v>32</v>
      </c>
      <c r="B38" s="110" t="s">
        <v>38</v>
      </c>
      <c r="C38" s="110">
        <v>12</v>
      </c>
      <c r="D38" s="110">
        <v>29.88</v>
      </c>
      <c r="E38" s="110">
        <v>24</v>
      </c>
      <c r="F38" s="110">
        <v>61.77</v>
      </c>
    </row>
    <row r="39" spans="1:6" ht="12.75" customHeight="1" x14ac:dyDescent="0.2">
      <c r="A39" s="132">
        <v>33</v>
      </c>
      <c r="B39" s="110" t="s">
        <v>39</v>
      </c>
      <c r="C39" s="110">
        <v>25912</v>
      </c>
      <c r="D39" s="110">
        <v>15252.82</v>
      </c>
      <c r="E39" s="110">
        <v>19701</v>
      </c>
      <c r="F39" s="110">
        <v>12857.000000000002</v>
      </c>
    </row>
    <row r="40" spans="1:6" ht="12.75" customHeight="1" x14ac:dyDescent="0.2">
      <c r="A40" s="124"/>
      <c r="B40" s="116" t="s">
        <v>103</v>
      </c>
      <c r="C40" s="116">
        <f>SUM(C19:C39)</f>
        <v>319216</v>
      </c>
      <c r="D40" s="116">
        <f>SUM(D19:D39)</f>
        <v>243444.62000000008</v>
      </c>
      <c r="E40" s="116">
        <f>SUM(E19:E39)</f>
        <v>230522</v>
      </c>
      <c r="F40" s="116">
        <f>SUM(F19:F39)</f>
        <v>206573.81000000003</v>
      </c>
    </row>
    <row r="41" spans="1:6" ht="12.75" customHeight="1" x14ac:dyDescent="0.2">
      <c r="A41" s="124"/>
      <c r="B41" s="116" t="s">
        <v>41</v>
      </c>
      <c r="C41" s="153">
        <f>C40+C18</f>
        <v>766540</v>
      </c>
      <c r="D41" s="153">
        <f>D40+D18</f>
        <v>1454364.87</v>
      </c>
      <c r="E41" s="153">
        <f>E40+E18</f>
        <v>624849</v>
      </c>
      <c r="F41" s="153">
        <f>F40+F18</f>
        <v>1331146.0800000003</v>
      </c>
    </row>
    <row r="42" spans="1:6" ht="12.75" customHeight="1" x14ac:dyDescent="0.2">
      <c r="A42" s="132">
        <v>34</v>
      </c>
      <c r="B42" s="110" t="s">
        <v>43</v>
      </c>
      <c r="C42" s="110">
        <v>95468</v>
      </c>
      <c r="D42" s="110">
        <v>99595.199999999939</v>
      </c>
      <c r="E42" s="110">
        <v>149717</v>
      </c>
      <c r="F42" s="110">
        <v>184117.33999999991</v>
      </c>
    </row>
    <row r="43" spans="1:6" ht="12.75" customHeight="1" x14ac:dyDescent="0.2">
      <c r="A43" s="124"/>
      <c r="B43" s="116" t="s">
        <v>44</v>
      </c>
      <c r="C43" s="116">
        <f>SUM(C42:C42)</f>
        <v>95468</v>
      </c>
      <c r="D43" s="116">
        <f>SUM(D42:D42)</f>
        <v>99595.199999999939</v>
      </c>
      <c r="E43" s="116">
        <f>SUM(E42:E42)</f>
        <v>149717</v>
      </c>
      <c r="F43" s="116">
        <f>SUM(F42:F42)</f>
        <v>184117.33999999991</v>
      </c>
    </row>
    <row r="44" spans="1:6" ht="12.75" customHeight="1" x14ac:dyDescent="0.2">
      <c r="A44" s="132">
        <v>35</v>
      </c>
      <c r="B44" s="110" t="s">
        <v>45</v>
      </c>
      <c r="C44" s="110">
        <v>633784</v>
      </c>
      <c r="D44" s="110">
        <v>60912.380000000019</v>
      </c>
      <c r="E44" s="110">
        <v>2187737</v>
      </c>
      <c r="F44" s="110">
        <v>197222.67999999991</v>
      </c>
    </row>
    <row r="45" spans="1:6" ht="12.75" customHeight="1" x14ac:dyDescent="0.2">
      <c r="A45" s="124"/>
      <c r="B45" s="116" t="s">
        <v>46</v>
      </c>
      <c r="C45" s="116">
        <f>C44</f>
        <v>633784</v>
      </c>
      <c r="D45" s="116">
        <f>D44</f>
        <v>60912.380000000019</v>
      </c>
      <c r="E45" s="116">
        <f>E44</f>
        <v>2187737</v>
      </c>
      <c r="F45" s="116">
        <f>F44</f>
        <v>197222.67999999991</v>
      </c>
    </row>
    <row r="46" spans="1:6" ht="12.75" customHeight="1" x14ac:dyDescent="0.2">
      <c r="A46" s="132">
        <v>36</v>
      </c>
      <c r="B46" s="110" t="s">
        <v>47</v>
      </c>
      <c r="C46" s="110">
        <v>134327</v>
      </c>
      <c r="D46" s="110">
        <v>57554.319999999985</v>
      </c>
      <c r="E46" s="110">
        <v>3369</v>
      </c>
      <c r="F46" s="110">
        <v>14431.619999999994</v>
      </c>
    </row>
    <row r="47" spans="1:6" ht="12.75" customHeight="1" x14ac:dyDescent="0.2">
      <c r="A47" s="229">
        <v>37</v>
      </c>
      <c r="B47" s="114" t="s">
        <v>48</v>
      </c>
      <c r="C47" s="114">
        <v>3139</v>
      </c>
      <c r="D47" s="114">
        <v>1771.5900000000001</v>
      </c>
      <c r="E47" s="114">
        <v>2290</v>
      </c>
      <c r="F47" s="114">
        <v>1271.54</v>
      </c>
    </row>
    <row r="48" spans="1:6" ht="12.75" customHeight="1" x14ac:dyDescent="0.2">
      <c r="A48" s="132">
        <v>38</v>
      </c>
      <c r="B48" s="110" t="s">
        <v>49</v>
      </c>
      <c r="C48" s="110">
        <v>33959</v>
      </c>
      <c r="D48" s="110">
        <v>10658.359999999997</v>
      </c>
      <c r="E48" s="110">
        <v>30589</v>
      </c>
      <c r="F48" s="110">
        <v>9572.850000000004</v>
      </c>
    </row>
    <row r="49" spans="1:6" ht="12.75" customHeight="1" x14ac:dyDescent="0.2">
      <c r="A49" s="229">
        <v>39</v>
      </c>
      <c r="B49" s="110" t="s">
        <v>51</v>
      </c>
      <c r="C49" s="110">
        <v>65507</v>
      </c>
      <c r="D49" s="110">
        <v>32874.789999999994</v>
      </c>
      <c r="E49" s="110">
        <v>78588</v>
      </c>
      <c r="F49" s="110">
        <v>33891.899999999994</v>
      </c>
    </row>
    <row r="50" spans="1:6" ht="12.75" customHeight="1" x14ac:dyDescent="0.2">
      <c r="A50" s="132">
        <v>40</v>
      </c>
      <c r="B50" s="110" t="s">
        <v>1007</v>
      </c>
      <c r="C50" s="110">
        <v>580</v>
      </c>
      <c r="D50" s="110">
        <v>1616.77</v>
      </c>
      <c r="E50" s="110">
        <v>239</v>
      </c>
      <c r="F50" s="110">
        <v>693.72</v>
      </c>
    </row>
    <row r="51" spans="1:6" ht="12.75" customHeight="1" x14ac:dyDescent="0.2">
      <c r="A51" s="229">
        <v>41</v>
      </c>
      <c r="B51" s="110" t="s">
        <v>52</v>
      </c>
      <c r="C51" s="110">
        <v>23465</v>
      </c>
      <c r="D51" s="110">
        <v>9807.840000000002</v>
      </c>
      <c r="E51" s="110">
        <v>21563</v>
      </c>
      <c r="F51" s="110">
        <v>9088.8000000000011</v>
      </c>
    </row>
    <row r="52" spans="1:6" ht="12.75" customHeight="1" x14ac:dyDescent="0.2">
      <c r="A52" s="132">
        <v>42</v>
      </c>
      <c r="B52" s="110" t="s">
        <v>53</v>
      </c>
      <c r="C52" s="110">
        <v>22619</v>
      </c>
      <c r="D52" s="110">
        <v>13881.039999999999</v>
      </c>
      <c r="E52" s="110">
        <v>15461</v>
      </c>
      <c r="F52" s="110">
        <v>8487.17</v>
      </c>
    </row>
    <row r="53" spans="1:6" ht="12.75" customHeight="1" x14ac:dyDescent="0.2">
      <c r="A53" s="229">
        <v>43</v>
      </c>
      <c r="B53" s="110" t="s">
        <v>54</v>
      </c>
      <c r="C53" s="110">
        <v>16362</v>
      </c>
      <c r="D53" s="110">
        <v>6749.94</v>
      </c>
      <c r="E53" s="110">
        <v>9476</v>
      </c>
      <c r="F53" s="110">
        <v>3969.3799999999987</v>
      </c>
    </row>
    <row r="54" spans="1:6" ht="12.75" customHeight="1" x14ac:dyDescent="0.2">
      <c r="A54" s="124"/>
      <c r="B54" s="116" t="s">
        <v>55</v>
      </c>
      <c r="C54" s="116">
        <f>SUM(C46:C53)</f>
        <v>299958</v>
      </c>
      <c r="D54" s="116">
        <f>SUM(D46:D53)</f>
        <v>134914.64999999997</v>
      </c>
      <c r="E54" s="116">
        <f>SUM(E46:E53)</f>
        <v>161575</v>
      </c>
      <c r="F54" s="116">
        <f>SUM(F46:F53)</f>
        <v>81406.98</v>
      </c>
    </row>
    <row r="55" spans="1:6" ht="12.75" customHeight="1" x14ac:dyDescent="0.2">
      <c r="A55" s="109"/>
      <c r="B55" s="153" t="s">
        <v>5</v>
      </c>
      <c r="C55" s="116">
        <f>C54+C45+C43+C41</f>
        <v>1795750</v>
      </c>
      <c r="D55" s="116">
        <f>D54+D45+D43+D41</f>
        <v>1749787.1</v>
      </c>
      <c r="E55" s="116">
        <f>E54+E45+E43+E41</f>
        <v>3123878</v>
      </c>
      <c r="F55" s="116">
        <f>F54+F45+F43+F41</f>
        <v>1793893.08</v>
      </c>
    </row>
    <row r="56" spans="1:6" ht="12.75" customHeight="1" x14ac:dyDescent="0.2">
      <c r="A56" s="82"/>
      <c r="B56" s="82"/>
      <c r="C56" s="149"/>
      <c r="D56" s="150" t="s">
        <v>1088</v>
      </c>
      <c r="E56" s="149"/>
      <c r="F56" s="149"/>
    </row>
    <row r="57" spans="1:6" ht="12.75" customHeight="1" x14ac:dyDescent="0.2">
      <c r="A57" s="82"/>
      <c r="B57" s="82"/>
      <c r="C57" s="149"/>
      <c r="D57" s="149"/>
      <c r="E57" s="149"/>
      <c r="F57" s="149"/>
    </row>
    <row r="58" spans="1:6" ht="12.75" customHeight="1" x14ac:dyDescent="0.2">
      <c r="A58" s="82"/>
      <c r="B58" s="82"/>
      <c r="C58" s="210"/>
      <c r="D58" s="210"/>
      <c r="E58" s="210"/>
      <c r="F58" s="210"/>
    </row>
    <row r="59" spans="1:6" ht="12.75" customHeight="1" x14ac:dyDescent="0.2">
      <c r="A59" s="82"/>
      <c r="B59" s="82"/>
      <c r="C59" s="149"/>
      <c r="D59" s="149"/>
      <c r="E59" s="149"/>
      <c r="F59" s="149"/>
    </row>
    <row r="60" spans="1:6" ht="12.75" customHeight="1" x14ac:dyDescent="0.2">
      <c r="A60" s="82"/>
      <c r="B60" s="82"/>
      <c r="C60" s="151"/>
      <c r="D60" s="151"/>
      <c r="E60" s="151"/>
      <c r="F60" s="151"/>
    </row>
    <row r="61" spans="1:6" ht="12.75" customHeight="1" x14ac:dyDescent="0.2">
      <c r="A61" s="82"/>
      <c r="B61" s="82"/>
      <c r="C61" s="149"/>
      <c r="D61" s="149"/>
      <c r="E61" s="149"/>
      <c r="F61" s="149"/>
    </row>
    <row r="62" spans="1:6" ht="12.75" customHeight="1" x14ac:dyDescent="0.2">
      <c r="A62" s="82"/>
      <c r="B62" s="82"/>
      <c r="C62" s="149"/>
      <c r="D62" s="149"/>
      <c r="E62" s="149"/>
      <c r="F62" s="149"/>
    </row>
    <row r="63" spans="1:6" ht="12.75" customHeight="1" x14ac:dyDescent="0.2">
      <c r="A63" s="82"/>
      <c r="B63" s="82"/>
      <c r="C63" s="149"/>
      <c r="D63" s="149"/>
      <c r="E63" s="149"/>
      <c r="F63" s="149"/>
    </row>
    <row r="64" spans="1:6" ht="12.75" customHeight="1" x14ac:dyDescent="0.2">
      <c r="A64" s="82"/>
      <c r="B64" s="82"/>
      <c r="C64" s="149"/>
      <c r="D64" s="149"/>
      <c r="E64" s="149"/>
      <c r="F64" s="149"/>
    </row>
    <row r="65" spans="1:6" ht="12.75" customHeight="1" x14ac:dyDescent="0.2">
      <c r="A65" s="82"/>
      <c r="B65" s="82"/>
      <c r="C65" s="149"/>
      <c r="D65" s="149"/>
      <c r="E65" s="149"/>
      <c r="F65" s="149"/>
    </row>
    <row r="66" spans="1:6" ht="12.75" customHeight="1" x14ac:dyDescent="0.2">
      <c r="A66" s="82"/>
      <c r="B66" s="82"/>
      <c r="C66" s="149"/>
      <c r="D66" s="149"/>
      <c r="E66" s="149"/>
      <c r="F66" s="149"/>
    </row>
    <row r="67" spans="1:6" ht="12.75" customHeight="1" x14ac:dyDescent="0.2">
      <c r="A67" s="82"/>
      <c r="B67" s="82"/>
      <c r="C67" s="149"/>
      <c r="D67" s="149"/>
      <c r="E67" s="149"/>
      <c r="F67" s="149"/>
    </row>
    <row r="68" spans="1:6" ht="12.75" customHeight="1" x14ac:dyDescent="0.2">
      <c r="A68" s="82"/>
      <c r="B68" s="82"/>
      <c r="C68" s="149"/>
      <c r="D68" s="149"/>
      <c r="E68" s="149"/>
      <c r="F68" s="149"/>
    </row>
    <row r="69" spans="1:6" ht="12.75" customHeight="1" x14ac:dyDescent="0.2">
      <c r="A69" s="82"/>
      <c r="B69" s="82"/>
      <c r="C69" s="149"/>
      <c r="D69" s="149"/>
      <c r="E69" s="149"/>
      <c r="F69" s="149"/>
    </row>
    <row r="70" spans="1:6" ht="12.75" customHeight="1" x14ac:dyDescent="0.2">
      <c r="A70" s="82"/>
      <c r="B70" s="82"/>
      <c r="C70" s="149"/>
      <c r="D70" s="149"/>
      <c r="E70" s="149"/>
      <c r="F70" s="149"/>
    </row>
    <row r="71" spans="1:6" ht="12.75" customHeight="1" x14ac:dyDescent="0.2">
      <c r="A71" s="82"/>
      <c r="B71" s="82"/>
      <c r="C71" s="149"/>
      <c r="D71" s="149"/>
      <c r="E71" s="149"/>
      <c r="F71" s="149"/>
    </row>
    <row r="72" spans="1:6" ht="12.75" customHeight="1" x14ac:dyDescent="0.2">
      <c r="A72" s="82"/>
      <c r="B72" s="82"/>
      <c r="C72" s="149"/>
      <c r="D72" s="149"/>
      <c r="E72" s="149"/>
      <c r="F72" s="149"/>
    </row>
    <row r="73" spans="1:6" ht="12.75" customHeight="1" x14ac:dyDescent="0.2">
      <c r="A73" s="82"/>
      <c r="B73" s="82"/>
      <c r="C73" s="149"/>
      <c r="D73" s="149"/>
      <c r="E73" s="149"/>
      <c r="F73" s="149"/>
    </row>
    <row r="74" spans="1:6" ht="12.75" customHeight="1" x14ac:dyDescent="0.2">
      <c r="A74" s="82"/>
      <c r="B74" s="82"/>
      <c r="C74" s="149"/>
      <c r="D74" s="149"/>
      <c r="E74" s="149"/>
      <c r="F74" s="149"/>
    </row>
    <row r="75" spans="1:6" ht="12.75" customHeight="1" x14ac:dyDescent="0.2">
      <c r="A75" s="82"/>
      <c r="B75" s="82"/>
      <c r="C75" s="149"/>
      <c r="D75" s="149"/>
      <c r="E75" s="149"/>
      <c r="F75" s="149"/>
    </row>
    <row r="76" spans="1:6" ht="12.75" customHeight="1" x14ac:dyDescent="0.2">
      <c r="A76" s="82"/>
      <c r="B76" s="82"/>
      <c r="C76" s="149"/>
      <c r="D76" s="149"/>
      <c r="E76" s="149"/>
      <c r="F76" s="149"/>
    </row>
    <row r="77" spans="1:6" ht="12.75" customHeight="1" x14ac:dyDescent="0.2">
      <c r="A77" s="82"/>
      <c r="B77" s="82"/>
      <c r="C77" s="149"/>
      <c r="D77" s="149"/>
      <c r="E77" s="149"/>
      <c r="F77" s="149"/>
    </row>
    <row r="78" spans="1:6" ht="12.75" customHeight="1" x14ac:dyDescent="0.2">
      <c r="A78" s="82"/>
      <c r="B78" s="82"/>
      <c r="C78" s="149"/>
      <c r="D78" s="149"/>
      <c r="E78" s="149"/>
      <c r="F78" s="149"/>
    </row>
    <row r="79" spans="1:6" ht="12.75" customHeight="1" x14ac:dyDescent="0.2">
      <c r="A79" s="82"/>
      <c r="B79" s="82"/>
      <c r="C79" s="149"/>
      <c r="D79" s="149"/>
      <c r="E79" s="149"/>
      <c r="F79" s="149"/>
    </row>
    <row r="80" spans="1:6" ht="12.75" customHeight="1" x14ac:dyDescent="0.2">
      <c r="A80" s="82"/>
      <c r="B80" s="82"/>
      <c r="C80" s="149"/>
      <c r="D80" s="149"/>
      <c r="E80" s="149"/>
      <c r="F80" s="149"/>
    </row>
    <row r="81" spans="1:6" ht="12.75" customHeight="1" x14ac:dyDescent="0.2">
      <c r="A81" s="82"/>
      <c r="B81" s="82"/>
      <c r="C81" s="149"/>
      <c r="D81" s="149"/>
      <c r="E81" s="149"/>
      <c r="F81" s="149"/>
    </row>
    <row r="82" spans="1:6" ht="12.75" customHeight="1" x14ac:dyDescent="0.2">
      <c r="A82" s="82"/>
      <c r="B82" s="82"/>
      <c r="C82" s="149"/>
      <c r="D82" s="149"/>
      <c r="E82" s="149"/>
      <c r="F82" s="149"/>
    </row>
    <row r="83" spans="1:6" ht="12.75" customHeight="1" x14ac:dyDescent="0.2">
      <c r="A83" s="82"/>
      <c r="B83" s="82"/>
      <c r="C83" s="149"/>
      <c r="D83" s="149"/>
      <c r="E83" s="149"/>
      <c r="F83" s="149"/>
    </row>
    <row r="84" spans="1:6" ht="12.75" customHeight="1" x14ac:dyDescent="0.2">
      <c r="A84" s="82"/>
      <c r="B84" s="82"/>
      <c r="C84" s="149"/>
      <c r="D84" s="149"/>
      <c r="E84" s="149"/>
      <c r="F84" s="149"/>
    </row>
    <row r="85" spans="1:6" ht="12.75" customHeight="1" x14ac:dyDescent="0.2">
      <c r="A85" s="82"/>
      <c r="B85" s="82"/>
      <c r="C85" s="149"/>
      <c r="D85" s="149"/>
      <c r="E85" s="149"/>
      <c r="F85" s="149"/>
    </row>
    <row r="86" spans="1:6" ht="12.75" customHeight="1" x14ac:dyDescent="0.2">
      <c r="A86" s="82"/>
      <c r="B86" s="82"/>
      <c r="C86" s="149"/>
      <c r="D86" s="149"/>
      <c r="E86" s="149"/>
      <c r="F86" s="149"/>
    </row>
    <row r="87" spans="1:6" ht="12.75" customHeight="1" x14ac:dyDescent="0.2">
      <c r="A87" s="82"/>
      <c r="B87" s="82"/>
      <c r="C87" s="149"/>
      <c r="D87" s="149"/>
      <c r="E87" s="149"/>
      <c r="F87" s="149"/>
    </row>
    <row r="88" spans="1:6" ht="12.75" customHeight="1" x14ac:dyDescent="0.2">
      <c r="A88" s="82"/>
      <c r="B88" s="82"/>
      <c r="C88" s="149"/>
      <c r="D88" s="149"/>
      <c r="E88" s="149"/>
      <c r="F88" s="149"/>
    </row>
    <row r="89" spans="1:6" ht="12.75" customHeight="1" x14ac:dyDescent="0.2">
      <c r="A89" s="82"/>
      <c r="B89" s="82"/>
      <c r="C89" s="149"/>
      <c r="D89" s="149"/>
      <c r="E89" s="149"/>
      <c r="F89" s="149"/>
    </row>
    <row r="90" spans="1:6" ht="12.75" customHeight="1" x14ac:dyDescent="0.2">
      <c r="A90" s="82"/>
      <c r="B90" s="82"/>
      <c r="C90" s="149"/>
      <c r="D90" s="149"/>
      <c r="E90" s="149"/>
      <c r="F90" s="149"/>
    </row>
    <row r="91" spans="1:6" ht="12.75" customHeight="1" x14ac:dyDescent="0.2">
      <c r="A91" s="82"/>
      <c r="B91" s="82"/>
      <c r="C91" s="149"/>
      <c r="D91" s="149"/>
      <c r="E91" s="149"/>
      <c r="F91" s="149"/>
    </row>
    <row r="92" spans="1:6" ht="12.75" customHeight="1" x14ac:dyDescent="0.2">
      <c r="A92" s="82"/>
      <c r="B92" s="82"/>
      <c r="C92" s="149"/>
      <c r="D92" s="149"/>
      <c r="E92" s="149"/>
      <c r="F92" s="149"/>
    </row>
    <row r="93" spans="1:6" ht="12.75" customHeight="1" x14ac:dyDescent="0.2">
      <c r="A93" s="82"/>
      <c r="B93" s="82"/>
      <c r="C93" s="149"/>
      <c r="D93" s="149"/>
      <c r="E93" s="149"/>
      <c r="F93" s="149"/>
    </row>
    <row r="94" spans="1:6" ht="12.75" customHeight="1" x14ac:dyDescent="0.2">
      <c r="A94" s="82"/>
      <c r="B94" s="82"/>
      <c r="C94" s="149"/>
      <c r="D94" s="149"/>
      <c r="E94" s="149"/>
      <c r="F94" s="149"/>
    </row>
    <row r="95" spans="1:6" ht="12.75" customHeight="1" x14ac:dyDescent="0.2">
      <c r="A95" s="82"/>
      <c r="B95" s="82"/>
      <c r="C95" s="149"/>
      <c r="D95" s="149"/>
      <c r="E95" s="149"/>
      <c r="F95" s="149"/>
    </row>
    <row r="96" spans="1:6" ht="12.75" customHeight="1" x14ac:dyDescent="0.2">
      <c r="A96" s="82"/>
      <c r="B96" s="82"/>
      <c r="C96" s="149"/>
      <c r="D96" s="149"/>
      <c r="E96" s="149"/>
      <c r="F96" s="149"/>
    </row>
    <row r="97" spans="1:6" ht="12.75" customHeight="1" x14ac:dyDescent="0.2">
      <c r="A97" s="82"/>
      <c r="B97" s="82"/>
      <c r="C97" s="149"/>
      <c r="D97" s="149"/>
      <c r="E97" s="149"/>
      <c r="F97" s="149"/>
    </row>
    <row r="98" spans="1:6" ht="12.75" customHeight="1" x14ac:dyDescent="0.2">
      <c r="A98" s="82"/>
      <c r="B98" s="82"/>
      <c r="C98" s="149"/>
      <c r="D98" s="149"/>
      <c r="E98" s="149"/>
      <c r="F98" s="149"/>
    </row>
  </sheetData>
  <mergeCells count="6">
    <mergeCell ref="A1:F1"/>
    <mergeCell ref="B3:D3"/>
    <mergeCell ref="A4:A5"/>
    <mergeCell ref="B4:B5"/>
    <mergeCell ref="C4:D4"/>
    <mergeCell ref="E4:F4"/>
  </mergeCells>
  <conditionalFormatting sqref="G1:G1048576">
    <cfRule type="cellIs" dxfId="1" priority="1" operator="greaterThan">
      <formula>100</formula>
    </cfRule>
  </conditionalFormatting>
  <pageMargins left="1.45" right="0.7" top="0.25" bottom="0.25" header="0" footer="0"/>
  <pageSetup paperSize="9" scale="8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50"/>
  </sheetPr>
  <dimension ref="A1:F98"/>
  <sheetViews>
    <sheetView view="pageBreakPreview" zoomScale="115" zoomScaleNormal="100" zoomScaleSheetLayoutView="11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56" sqref="D56"/>
    </sheetView>
  </sheetViews>
  <sheetFormatPr defaultColWidth="14.28515625" defaultRowHeight="15" customHeight="1" x14ac:dyDescent="0.2"/>
  <cols>
    <col min="1" max="1" width="5" style="99" customWidth="1"/>
    <col min="2" max="2" width="35.42578125" style="99" customWidth="1"/>
    <col min="3" max="3" width="14.85546875" style="99" customWidth="1"/>
    <col min="4" max="4" width="12.42578125" style="99" customWidth="1"/>
    <col min="5" max="5" width="15.85546875" style="99" customWidth="1"/>
    <col min="6" max="6" width="14.140625" style="99" customWidth="1"/>
    <col min="7" max="16384" width="14.28515625" style="99"/>
  </cols>
  <sheetData>
    <row r="1" spans="1:6" ht="12.75" customHeight="1" x14ac:dyDescent="0.2">
      <c r="A1" s="572" t="s">
        <v>1066</v>
      </c>
      <c r="B1" s="518"/>
      <c r="C1" s="518"/>
      <c r="D1" s="518"/>
      <c r="E1" s="518"/>
      <c r="F1" s="518"/>
    </row>
    <row r="2" spans="1:6" ht="12.75" customHeight="1" x14ac:dyDescent="0.2">
      <c r="A2" s="208"/>
      <c r="B2" s="208"/>
      <c r="C2" s="228"/>
      <c r="D2" s="228"/>
      <c r="E2" s="228"/>
      <c r="F2" s="228"/>
    </row>
    <row r="3" spans="1:6" ht="12.75" customHeight="1" x14ac:dyDescent="0.2">
      <c r="A3" s="211"/>
      <c r="B3" s="609" t="s">
        <v>60</v>
      </c>
      <c r="C3" s="518"/>
      <c r="D3" s="518"/>
      <c r="E3" s="164"/>
      <c r="F3" s="230" t="s">
        <v>234</v>
      </c>
    </row>
    <row r="4" spans="1:6" ht="15" customHeight="1" x14ac:dyDescent="0.2">
      <c r="A4" s="484" t="s">
        <v>67</v>
      </c>
      <c r="B4" s="484" t="s">
        <v>1</v>
      </c>
      <c r="C4" s="475" t="s">
        <v>232</v>
      </c>
      <c r="D4" s="586"/>
      <c r="E4" s="475" t="s">
        <v>233</v>
      </c>
      <c r="F4" s="586"/>
    </row>
    <row r="5" spans="1:6" ht="15" customHeight="1" x14ac:dyDescent="0.2">
      <c r="A5" s="610"/>
      <c r="B5" s="610"/>
      <c r="C5" s="109" t="s">
        <v>82</v>
      </c>
      <c r="D5" s="109" t="s">
        <v>83</v>
      </c>
      <c r="E5" s="109" t="s">
        <v>82</v>
      </c>
      <c r="F5" s="109" t="s">
        <v>83</v>
      </c>
    </row>
    <row r="6" spans="1:6" ht="12.75" customHeight="1" x14ac:dyDescent="0.2">
      <c r="A6" s="132">
        <v>1</v>
      </c>
      <c r="B6" s="110" t="s">
        <v>6</v>
      </c>
      <c r="C6" s="110">
        <v>2770</v>
      </c>
      <c r="D6" s="110">
        <v>6639.6899999999978</v>
      </c>
      <c r="E6" s="110">
        <v>2869</v>
      </c>
      <c r="F6" s="110">
        <v>6373.0599999999995</v>
      </c>
    </row>
    <row r="7" spans="1:6" ht="12.75" customHeight="1" x14ac:dyDescent="0.2">
      <c r="A7" s="132">
        <v>2</v>
      </c>
      <c r="B7" s="110" t="s">
        <v>7</v>
      </c>
      <c r="C7" s="110">
        <v>13011</v>
      </c>
      <c r="D7" s="110">
        <v>32594.440000000002</v>
      </c>
      <c r="E7" s="110">
        <v>10829</v>
      </c>
      <c r="F7" s="110">
        <v>20423.069999999996</v>
      </c>
    </row>
    <row r="8" spans="1:6" ht="12.75" customHeight="1" x14ac:dyDescent="0.2">
      <c r="A8" s="132">
        <v>3</v>
      </c>
      <c r="B8" s="110" t="s">
        <v>8</v>
      </c>
      <c r="C8" s="110">
        <v>507</v>
      </c>
      <c r="D8" s="110">
        <v>1401.3700000000008</v>
      </c>
      <c r="E8" s="110">
        <v>460</v>
      </c>
      <c r="F8" s="110">
        <v>930.99999999999977</v>
      </c>
    </row>
    <row r="9" spans="1:6" ht="12.75" customHeight="1" x14ac:dyDescent="0.2">
      <c r="A9" s="132">
        <v>4</v>
      </c>
      <c r="B9" s="110" t="s">
        <v>9</v>
      </c>
      <c r="C9" s="110">
        <v>2822</v>
      </c>
      <c r="D9" s="110">
        <v>6723.4400000000032</v>
      </c>
      <c r="E9" s="110">
        <v>1881</v>
      </c>
      <c r="F9" s="110">
        <v>5060.9500000000016</v>
      </c>
    </row>
    <row r="10" spans="1:6" ht="12.75" customHeight="1" x14ac:dyDescent="0.2">
      <c r="A10" s="132">
        <v>5</v>
      </c>
      <c r="B10" s="110" t="s">
        <v>10</v>
      </c>
      <c r="C10" s="110">
        <v>7382</v>
      </c>
      <c r="D10" s="110">
        <v>14322.639999999998</v>
      </c>
      <c r="E10" s="110">
        <v>8086</v>
      </c>
      <c r="F10" s="110">
        <v>13355.940000000002</v>
      </c>
    </row>
    <row r="11" spans="1:6" ht="12.75" customHeight="1" x14ac:dyDescent="0.2">
      <c r="A11" s="132">
        <v>6</v>
      </c>
      <c r="B11" s="110" t="s">
        <v>11</v>
      </c>
      <c r="C11" s="110">
        <v>1565</v>
      </c>
      <c r="D11" s="110">
        <v>3131.1600000000003</v>
      </c>
      <c r="E11" s="110">
        <v>690</v>
      </c>
      <c r="F11" s="110">
        <v>1230</v>
      </c>
    </row>
    <row r="12" spans="1:6" ht="12.75" customHeight="1" x14ac:dyDescent="0.2">
      <c r="A12" s="132">
        <v>7</v>
      </c>
      <c r="B12" s="110" t="s">
        <v>12</v>
      </c>
      <c r="C12" s="110">
        <v>22</v>
      </c>
      <c r="D12" s="110">
        <v>56.309999999999995</v>
      </c>
      <c r="E12" s="110">
        <v>5</v>
      </c>
      <c r="F12" s="110">
        <v>6.08</v>
      </c>
    </row>
    <row r="13" spans="1:6" ht="12.75" customHeight="1" x14ac:dyDescent="0.2">
      <c r="A13" s="132">
        <v>8</v>
      </c>
      <c r="B13" s="110" t="s">
        <v>967</v>
      </c>
      <c r="C13" s="110">
        <v>86</v>
      </c>
      <c r="D13" s="110">
        <v>314.73</v>
      </c>
      <c r="E13" s="110">
        <v>61</v>
      </c>
      <c r="F13" s="110">
        <v>282.16999999999996</v>
      </c>
    </row>
    <row r="14" spans="1:6" ht="12.75" customHeight="1" x14ac:dyDescent="0.2">
      <c r="A14" s="132">
        <v>9</v>
      </c>
      <c r="B14" s="110" t="s">
        <v>13</v>
      </c>
      <c r="C14" s="110">
        <v>2870</v>
      </c>
      <c r="D14" s="110">
        <v>5480.6799999999994</v>
      </c>
      <c r="E14" s="110">
        <v>1593</v>
      </c>
      <c r="F14" s="110">
        <v>3354.1400000000012</v>
      </c>
    </row>
    <row r="15" spans="1:6" ht="12.75" customHeight="1" x14ac:dyDescent="0.2">
      <c r="A15" s="132">
        <v>10</v>
      </c>
      <c r="B15" s="110" t="s">
        <v>14</v>
      </c>
      <c r="C15" s="110">
        <v>30021</v>
      </c>
      <c r="D15" s="110">
        <v>95483.670000000027</v>
      </c>
      <c r="E15" s="110">
        <v>21804</v>
      </c>
      <c r="F15" s="110">
        <v>76924.529999999926</v>
      </c>
    </row>
    <row r="16" spans="1:6" ht="12.75" customHeight="1" x14ac:dyDescent="0.2">
      <c r="A16" s="132">
        <v>11</v>
      </c>
      <c r="B16" s="110" t="s">
        <v>15</v>
      </c>
      <c r="C16" s="110">
        <v>2411</v>
      </c>
      <c r="D16" s="110">
        <v>3978.7100000000009</v>
      </c>
      <c r="E16" s="110">
        <v>998</v>
      </c>
      <c r="F16" s="110">
        <v>1340.7999999999993</v>
      </c>
    </row>
    <row r="17" spans="1:6" ht="12.75" customHeight="1" x14ac:dyDescent="0.2">
      <c r="A17" s="132">
        <v>12</v>
      </c>
      <c r="B17" s="110" t="s">
        <v>16</v>
      </c>
      <c r="C17" s="110">
        <v>4473</v>
      </c>
      <c r="D17" s="110">
        <v>10457.84</v>
      </c>
      <c r="E17" s="110">
        <v>3947</v>
      </c>
      <c r="F17" s="110">
        <v>11596.529999999999</v>
      </c>
    </row>
    <row r="18" spans="1:6" ht="12.75" customHeight="1" x14ac:dyDescent="0.2">
      <c r="A18" s="124"/>
      <c r="B18" s="116" t="s">
        <v>17</v>
      </c>
      <c r="C18" s="116">
        <f>SUM(C6:C17)</f>
        <v>67940</v>
      </c>
      <c r="D18" s="116">
        <f>SUM(D6:D17)</f>
        <v>180584.68000000002</v>
      </c>
      <c r="E18" s="116">
        <f>SUM(E6:E17)</f>
        <v>53223</v>
      </c>
      <c r="F18" s="116">
        <f>SUM(F6:F17)</f>
        <v>140878.26999999993</v>
      </c>
    </row>
    <row r="19" spans="1:6" ht="12.75" customHeight="1" x14ac:dyDescent="0.2">
      <c r="A19" s="132">
        <v>13</v>
      </c>
      <c r="B19" s="110" t="s">
        <v>18</v>
      </c>
      <c r="C19" s="110">
        <v>6194</v>
      </c>
      <c r="D19" s="110">
        <v>4320.3399999999992</v>
      </c>
      <c r="E19" s="110">
        <v>5839</v>
      </c>
      <c r="F19" s="110">
        <v>4436.7000000000016</v>
      </c>
    </row>
    <row r="20" spans="1:6" ht="12.75" customHeight="1" x14ac:dyDescent="0.2">
      <c r="A20" s="132">
        <v>14</v>
      </c>
      <c r="B20" s="110" t="s">
        <v>19</v>
      </c>
      <c r="C20" s="110">
        <v>440</v>
      </c>
      <c r="D20" s="110">
        <v>519.0899999999998</v>
      </c>
      <c r="E20" s="110">
        <v>201</v>
      </c>
      <c r="F20" s="110">
        <v>213.94999999999993</v>
      </c>
    </row>
    <row r="21" spans="1:6" ht="12.75" customHeight="1" x14ac:dyDescent="0.2">
      <c r="A21" s="132">
        <v>15</v>
      </c>
      <c r="B21" s="110" t="s">
        <v>20</v>
      </c>
      <c r="C21" s="110">
        <v>25</v>
      </c>
      <c r="D21" s="110">
        <v>63.13</v>
      </c>
      <c r="E21" s="110">
        <v>2</v>
      </c>
      <c r="F21" s="110">
        <v>9.24</v>
      </c>
    </row>
    <row r="22" spans="1:6" ht="12.75" customHeight="1" x14ac:dyDescent="0.2">
      <c r="A22" s="132">
        <v>16</v>
      </c>
      <c r="B22" s="110" t="s">
        <v>21</v>
      </c>
      <c r="C22" s="110">
        <v>0</v>
      </c>
      <c r="D22" s="110">
        <v>0</v>
      </c>
      <c r="E22" s="110">
        <v>0</v>
      </c>
      <c r="F22" s="110">
        <v>0</v>
      </c>
    </row>
    <row r="23" spans="1:6" ht="12.75" customHeight="1" x14ac:dyDescent="0.2">
      <c r="A23" s="132">
        <v>17</v>
      </c>
      <c r="B23" s="110" t="s">
        <v>22</v>
      </c>
      <c r="C23" s="110">
        <v>129</v>
      </c>
      <c r="D23" s="110">
        <v>292.99</v>
      </c>
      <c r="E23" s="110">
        <v>3</v>
      </c>
      <c r="F23" s="110">
        <v>1.85</v>
      </c>
    </row>
    <row r="24" spans="1:6" ht="12.75" customHeight="1" x14ac:dyDescent="0.2">
      <c r="A24" s="132">
        <v>18</v>
      </c>
      <c r="B24" s="110" t="s">
        <v>23</v>
      </c>
      <c r="C24" s="110">
        <v>0</v>
      </c>
      <c r="D24" s="110">
        <v>0</v>
      </c>
      <c r="E24" s="110">
        <v>0</v>
      </c>
      <c r="F24" s="110">
        <v>0</v>
      </c>
    </row>
    <row r="25" spans="1:6" ht="12.75" customHeight="1" x14ac:dyDescent="0.2">
      <c r="A25" s="132">
        <v>19</v>
      </c>
      <c r="B25" s="110" t="s">
        <v>24</v>
      </c>
      <c r="C25" s="110">
        <v>142</v>
      </c>
      <c r="D25" s="110">
        <v>422.51</v>
      </c>
      <c r="E25" s="110">
        <v>51</v>
      </c>
      <c r="F25" s="110">
        <v>137.62</v>
      </c>
    </row>
    <row r="26" spans="1:6" ht="12.75" customHeight="1" x14ac:dyDescent="0.2">
      <c r="A26" s="132">
        <v>20</v>
      </c>
      <c r="B26" s="110" t="s">
        <v>25</v>
      </c>
      <c r="C26" s="110">
        <v>535</v>
      </c>
      <c r="D26" s="110">
        <v>3931.6800000000003</v>
      </c>
      <c r="E26" s="110">
        <v>244</v>
      </c>
      <c r="F26" s="110">
        <v>971.86999999999978</v>
      </c>
    </row>
    <row r="27" spans="1:6" ht="12.75" customHeight="1" x14ac:dyDescent="0.2">
      <c r="A27" s="132">
        <v>21</v>
      </c>
      <c r="B27" s="110" t="s">
        <v>26</v>
      </c>
      <c r="C27" s="110">
        <v>1331</v>
      </c>
      <c r="D27" s="110">
        <v>7841.2899999999991</v>
      </c>
      <c r="E27" s="110">
        <v>703</v>
      </c>
      <c r="F27" s="110">
        <v>3994.1299999999987</v>
      </c>
    </row>
    <row r="28" spans="1:6" ht="12.75" customHeight="1" x14ac:dyDescent="0.2">
      <c r="A28" s="132">
        <v>22</v>
      </c>
      <c r="B28" s="110" t="s">
        <v>27</v>
      </c>
      <c r="C28" s="110">
        <v>670</v>
      </c>
      <c r="D28" s="110">
        <v>1908.7600000000004</v>
      </c>
      <c r="E28" s="110">
        <v>258</v>
      </c>
      <c r="F28" s="110">
        <v>737.93</v>
      </c>
    </row>
    <row r="29" spans="1:6" ht="12.75" customHeight="1" x14ac:dyDescent="0.2">
      <c r="A29" s="132">
        <v>23</v>
      </c>
      <c r="B29" s="110" t="s">
        <v>28</v>
      </c>
      <c r="C29" s="110">
        <v>29382</v>
      </c>
      <c r="D29" s="110">
        <v>19988.000000000004</v>
      </c>
      <c r="E29" s="110">
        <v>26699</v>
      </c>
      <c r="F29" s="110">
        <v>16440.91</v>
      </c>
    </row>
    <row r="30" spans="1:6" ht="12.75" customHeight="1" x14ac:dyDescent="0.2">
      <c r="A30" s="132">
        <v>24</v>
      </c>
      <c r="B30" s="110" t="s">
        <v>29</v>
      </c>
      <c r="C30" s="110">
        <v>14289</v>
      </c>
      <c r="D30" s="110">
        <v>10610.670000000002</v>
      </c>
      <c r="E30" s="110">
        <v>8251</v>
      </c>
      <c r="F30" s="110">
        <v>6072.3099999999977</v>
      </c>
    </row>
    <row r="31" spans="1:6" ht="12.75" customHeight="1" x14ac:dyDescent="0.2">
      <c r="A31" s="132">
        <v>25</v>
      </c>
      <c r="B31" s="110" t="s">
        <v>30</v>
      </c>
      <c r="C31" s="110">
        <v>0</v>
      </c>
      <c r="D31" s="110">
        <v>0</v>
      </c>
      <c r="E31" s="110">
        <v>0</v>
      </c>
      <c r="F31" s="110">
        <v>0</v>
      </c>
    </row>
    <row r="32" spans="1:6" ht="12.75" customHeight="1" x14ac:dyDescent="0.2">
      <c r="A32" s="132">
        <v>26</v>
      </c>
      <c r="B32" s="110" t="s">
        <v>31</v>
      </c>
      <c r="C32" s="110">
        <v>4</v>
      </c>
      <c r="D32" s="110">
        <v>3.9099999999999997</v>
      </c>
      <c r="E32" s="110">
        <v>1</v>
      </c>
      <c r="F32" s="110">
        <v>1.86</v>
      </c>
    </row>
    <row r="33" spans="1:6" ht="12.75" customHeight="1" x14ac:dyDescent="0.2">
      <c r="A33" s="132">
        <v>27</v>
      </c>
      <c r="B33" s="110" t="s">
        <v>32</v>
      </c>
      <c r="C33" s="110">
        <v>0</v>
      </c>
      <c r="D33" s="110">
        <v>0</v>
      </c>
      <c r="E33" s="110">
        <v>0</v>
      </c>
      <c r="F33" s="110">
        <v>0</v>
      </c>
    </row>
    <row r="34" spans="1:6" ht="12.75" customHeight="1" x14ac:dyDescent="0.2">
      <c r="A34" s="132">
        <v>28</v>
      </c>
      <c r="B34" s="110" t="s">
        <v>33</v>
      </c>
      <c r="C34" s="110">
        <v>2330</v>
      </c>
      <c r="D34" s="110">
        <v>4135.91</v>
      </c>
      <c r="E34" s="110">
        <v>2422</v>
      </c>
      <c r="F34" s="110">
        <v>7274.3099999999995</v>
      </c>
    </row>
    <row r="35" spans="1:6" ht="12.75" customHeight="1" x14ac:dyDescent="0.2">
      <c r="A35" s="132">
        <v>29</v>
      </c>
      <c r="B35" s="110" t="s">
        <v>34</v>
      </c>
      <c r="C35" s="110">
        <v>0</v>
      </c>
      <c r="D35" s="110">
        <v>0</v>
      </c>
      <c r="E35" s="110">
        <v>0</v>
      </c>
      <c r="F35" s="110">
        <v>0</v>
      </c>
    </row>
    <row r="36" spans="1:6" ht="12.75" customHeight="1" x14ac:dyDescent="0.2">
      <c r="A36" s="132">
        <v>30</v>
      </c>
      <c r="B36" s="110" t="s">
        <v>35</v>
      </c>
      <c r="C36" s="110">
        <v>2830</v>
      </c>
      <c r="D36" s="110">
        <v>1824.32</v>
      </c>
      <c r="E36" s="110">
        <v>1968</v>
      </c>
      <c r="F36" s="110">
        <v>1309.8799999999999</v>
      </c>
    </row>
    <row r="37" spans="1:6" ht="12.75" customHeight="1" x14ac:dyDescent="0.2">
      <c r="A37" s="132">
        <v>31</v>
      </c>
      <c r="B37" s="110" t="s">
        <v>36</v>
      </c>
      <c r="C37" s="110">
        <v>1</v>
      </c>
      <c r="D37" s="110">
        <v>3.83</v>
      </c>
      <c r="E37" s="110">
        <v>0</v>
      </c>
      <c r="F37" s="110">
        <v>0</v>
      </c>
    </row>
    <row r="38" spans="1:6" ht="12.75" customHeight="1" x14ac:dyDescent="0.2">
      <c r="A38" s="132">
        <v>32</v>
      </c>
      <c r="B38" s="110" t="s">
        <v>38</v>
      </c>
      <c r="C38" s="110">
        <v>6</v>
      </c>
      <c r="D38" s="110">
        <v>16.38</v>
      </c>
      <c r="E38" s="110">
        <v>11</v>
      </c>
      <c r="F38" s="110">
        <v>17.739999999999998</v>
      </c>
    </row>
    <row r="39" spans="1:6" ht="12.75" customHeight="1" x14ac:dyDescent="0.2">
      <c r="A39" s="132">
        <v>33</v>
      </c>
      <c r="B39" s="110" t="s">
        <v>39</v>
      </c>
      <c r="C39" s="110">
        <v>3536</v>
      </c>
      <c r="D39" s="110">
        <v>2277.8500000000004</v>
      </c>
      <c r="E39" s="110">
        <v>3032</v>
      </c>
      <c r="F39" s="110">
        <v>2256.3399999999997</v>
      </c>
    </row>
    <row r="40" spans="1:6" ht="12.75" customHeight="1" x14ac:dyDescent="0.2">
      <c r="A40" s="124"/>
      <c r="B40" s="116" t="s">
        <v>103</v>
      </c>
      <c r="C40" s="116">
        <f>SUM(C19:C39)</f>
        <v>61844</v>
      </c>
      <c r="D40" s="116">
        <f>SUM(D19:D39)</f>
        <v>58160.660000000011</v>
      </c>
      <c r="E40" s="116">
        <f>SUM(E19:E39)</f>
        <v>49685</v>
      </c>
      <c r="F40" s="116">
        <f>SUM(F19:F39)</f>
        <v>43876.639999999985</v>
      </c>
    </row>
    <row r="41" spans="1:6" ht="12.75" customHeight="1" x14ac:dyDescent="0.2">
      <c r="A41" s="124"/>
      <c r="B41" s="116" t="s">
        <v>41</v>
      </c>
      <c r="C41" s="116">
        <f>C40+C18</f>
        <v>129784</v>
      </c>
      <c r="D41" s="116">
        <f>D40+D18</f>
        <v>238745.34000000003</v>
      </c>
      <c r="E41" s="116">
        <f>E40+E18</f>
        <v>102908</v>
      </c>
      <c r="F41" s="116">
        <f>F40+F18</f>
        <v>184754.90999999992</v>
      </c>
    </row>
    <row r="42" spans="1:6" ht="12.75" customHeight="1" x14ac:dyDescent="0.2">
      <c r="A42" s="132">
        <v>34</v>
      </c>
      <c r="B42" s="110" t="s">
        <v>43</v>
      </c>
      <c r="C42" s="110">
        <v>23108</v>
      </c>
      <c r="D42" s="110">
        <v>27842.600000000017</v>
      </c>
      <c r="E42" s="110">
        <v>36019</v>
      </c>
      <c r="F42" s="110">
        <v>46680.27999999997</v>
      </c>
    </row>
    <row r="43" spans="1:6" ht="12.75" customHeight="1" x14ac:dyDescent="0.2">
      <c r="A43" s="124"/>
      <c r="B43" s="116" t="s">
        <v>44</v>
      </c>
      <c r="C43" s="116">
        <f>SUM(C42:C42)</f>
        <v>23108</v>
      </c>
      <c r="D43" s="116">
        <f>SUM(D42:D42)</f>
        <v>27842.600000000017</v>
      </c>
      <c r="E43" s="116">
        <f>SUM(E42:E42)</f>
        <v>36019</v>
      </c>
      <c r="F43" s="116">
        <f>SUM(F42:F42)</f>
        <v>46680.27999999997</v>
      </c>
    </row>
    <row r="44" spans="1:6" ht="12.75" customHeight="1" x14ac:dyDescent="0.2">
      <c r="A44" s="132">
        <v>35</v>
      </c>
      <c r="B44" s="110" t="s">
        <v>45</v>
      </c>
      <c r="C44" s="110">
        <v>83272</v>
      </c>
      <c r="D44" s="110">
        <v>46397.779999999992</v>
      </c>
      <c r="E44" s="110">
        <v>296625</v>
      </c>
      <c r="F44" s="110">
        <v>127880.73</v>
      </c>
    </row>
    <row r="45" spans="1:6" ht="12.75" customHeight="1" x14ac:dyDescent="0.2">
      <c r="A45" s="124"/>
      <c r="B45" s="116" t="s">
        <v>46</v>
      </c>
      <c r="C45" s="116">
        <f>C44</f>
        <v>83272</v>
      </c>
      <c r="D45" s="116">
        <f>D44</f>
        <v>46397.779999999992</v>
      </c>
      <c r="E45" s="116">
        <f>E44</f>
        <v>296625</v>
      </c>
      <c r="F45" s="116">
        <f>F44</f>
        <v>127880.73</v>
      </c>
    </row>
    <row r="46" spans="1:6" ht="12.75" customHeight="1" x14ac:dyDescent="0.2">
      <c r="A46" s="132">
        <v>36</v>
      </c>
      <c r="B46" s="110" t="s">
        <v>47</v>
      </c>
      <c r="C46" s="110">
        <v>21190</v>
      </c>
      <c r="D46" s="110">
        <v>13253.330000000002</v>
      </c>
      <c r="E46" s="110">
        <v>367</v>
      </c>
      <c r="F46" s="110">
        <v>2042.5299999999997</v>
      </c>
    </row>
    <row r="47" spans="1:6" ht="12.75" customHeight="1" x14ac:dyDescent="0.2">
      <c r="A47" s="132">
        <v>37</v>
      </c>
      <c r="B47" s="110" t="s">
        <v>48</v>
      </c>
      <c r="C47" s="110">
        <v>2311</v>
      </c>
      <c r="D47" s="110">
        <v>1320.98</v>
      </c>
      <c r="E47" s="110">
        <v>1655</v>
      </c>
      <c r="F47" s="110">
        <v>931.9699999999998</v>
      </c>
    </row>
    <row r="48" spans="1:6" ht="12.75" customHeight="1" x14ac:dyDescent="0.2">
      <c r="A48" s="132">
        <v>38</v>
      </c>
      <c r="B48" s="110" t="s">
        <v>49</v>
      </c>
      <c r="C48" s="110">
        <v>4308</v>
      </c>
      <c r="D48" s="110">
        <v>2565.8499999999995</v>
      </c>
      <c r="E48" s="110">
        <v>4040</v>
      </c>
      <c r="F48" s="110">
        <v>2367.9700000000003</v>
      </c>
    </row>
    <row r="49" spans="1:6" ht="12.75" customHeight="1" x14ac:dyDescent="0.2">
      <c r="A49" s="132">
        <v>39</v>
      </c>
      <c r="B49" s="110" t="s">
        <v>51</v>
      </c>
      <c r="C49" s="110">
        <v>10367</v>
      </c>
      <c r="D49" s="110">
        <v>6807.9699999999993</v>
      </c>
      <c r="E49" s="110">
        <v>12497</v>
      </c>
      <c r="F49" s="110">
        <v>7801.7500000000009</v>
      </c>
    </row>
    <row r="50" spans="1:6" ht="12.75" customHeight="1" x14ac:dyDescent="0.2">
      <c r="A50" s="132">
        <v>40</v>
      </c>
      <c r="B50" s="110" t="s">
        <v>1007</v>
      </c>
      <c r="C50" s="110">
        <v>20</v>
      </c>
      <c r="D50" s="110">
        <v>65.989999999999995</v>
      </c>
      <c r="E50" s="110">
        <v>5</v>
      </c>
      <c r="F50" s="110">
        <v>29.15</v>
      </c>
    </row>
    <row r="51" spans="1:6" ht="12.75" customHeight="1" x14ac:dyDescent="0.2">
      <c r="A51" s="132">
        <v>41</v>
      </c>
      <c r="B51" s="110" t="s">
        <v>52</v>
      </c>
      <c r="C51" s="110">
        <v>4728</v>
      </c>
      <c r="D51" s="110">
        <v>3361.98</v>
      </c>
      <c r="E51" s="110">
        <v>4277</v>
      </c>
      <c r="F51" s="110">
        <v>3090.4800000000005</v>
      </c>
    </row>
    <row r="52" spans="1:6" ht="12.75" customHeight="1" x14ac:dyDescent="0.2">
      <c r="A52" s="132">
        <v>42</v>
      </c>
      <c r="B52" s="110" t="s">
        <v>53</v>
      </c>
      <c r="C52" s="110">
        <v>3629</v>
      </c>
      <c r="D52" s="110">
        <v>3005.17</v>
      </c>
      <c r="E52" s="110">
        <v>2546</v>
      </c>
      <c r="F52" s="110">
        <v>1939.1399999999999</v>
      </c>
    </row>
    <row r="53" spans="1:6" ht="12.75" customHeight="1" x14ac:dyDescent="0.2">
      <c r="A53" s="132">
        <v>43</v>
      </c>
      <c r="B53" s="110" t="s">
        <v>54</v>
      </c>
      <c r="C53" s="110">
        <v>1825</v>
      </c>
      <c r="D53" s="110">
        <v>1083.5900000000004</v>
      </c>
      <c r="E53" s="110">
        <v>1175</v>
      </c>
      <c r="F53" s="110">
        <v>685.36</v>
      </c>
    </row>
    <row r="54" spans="1:6" ht="12.75" customHeight="1" x14ac:dyDescent="0.2">
      <c r="A54" s="124"/>
      <c r="B54" s="116" t="s">
        <v>55</v>
      </c>
      <c r="C54" s="116">
        <f>SUM(C46:C53)</f>
        <v>48378</v>
      </c>
      <c r="D54" s="116">
        <f>SUM(D46:D53)</f>
        <v>31464.859999999997</v>
      </c>
      <c r="E54" s="116">
        <f>SUM(E46:E53)</f>
        <v>26562</v>
      </c>
      <c r="F54" s="116">
        <f>SUM(F46:F53)</f>
        <v>18888.350000000002</v>
      </c>
    </row>
    <row r="55" spans="1:6" ht="12.75" customHeight="1" x14ac:dyDescent="0.2">
      <c r="A55" s="109"/>
      <c r="B55" s="153" t="s">
        <v>5</v>
      </c>
      <c r="C55" s="116">
        <f>C54+C45+C43+C41</f>
        <v>284542</v>
      </c>
      <c r="D55" s="116">
        <f>D54+D45+D43+D41</f>
        <v>344450.58</v>
      </c>
      <c r="E55" s="116">
        <f>E54+E45+E43+E41</f>
        <v>462114</v>
      </c>
      <c r="F55" s="116">
        <f>F54+F45+F43+F41</f>
        <v>378204.2699999999</v>
      </c>
    </row>
    <row r="56" spans="1:6" ht="12.75" customHeight="1" x14ac:dyDescent="0.2">
      <c r="A56" s="171"/>
      <c r="B56" s="171"/>
      <c r="C56" s="164"/>
      <c r="D56" s="165" t="s">
        <v>1089</v>
      </c>
      <c r="E56" s="164"/>
      <c r="F56" s="164"/>
    </row>
    <row r="57" spans="1:6" ht="12.75" customHeight="1" x14ac:dyDescent="0.2">
      <c r="A57" s="171"/>
      <c r="B57" s="171"/>
      <c r="C57" s="145"/>
      <c r="D57" s="145"/>
      <c r="E57" s="145"/>
      <c r="F57" s="145"/>
    </row>
    <row r="58" spans="1:6" ht="12.75" customHeight="1" x14ac:dyDescent="0.2">
      <c r="A58" s="171"/>
      <c r="B58" s="171"/>
      <c r="C58" s="164"/>
      <c r="D58" s="164"/>
      <c r="E58" s="164"/>
      <c r="F58" s="164"/>
    </row>
    <row r="59" spans="1:6" ht="12.75" customHeight="1" x14ac:dyDescent="0.2">
      <c r="A59" s="171"/>
      <c r="B59" s="171"/>
      <c r="C59" s="164"/>
      <c r="D59" s="164"/>
      <c r="E59" s="164"/>
      <c r="F59" s="164"/>
    </row>
    <row r="60" spans="1:6" ht="12.75" customHeight="1" x14ac:dyDescent="0.2">
      <c r="A60" s="171"/>
      <c r="B60" s="171"/>
      <c r="C60" s="164"/>
      <c r="D60" s="164"/>
      <c r="E60" s="164"/>
      <c r="F60" s="164"/>
    </row>
    <row r="61" spans="1:6" ht="12.75" customHeight="1" x14ac:dyDescent="0.2">
      <c r="A61" s="171"/>
      <c r="B61" s="171"/>
      <c r="C61" s="164"/>
      <c r="D61" s="164"/>
      <c r="E61" s="164"/>
      <c r="F61" s="164"/>
    </row>
    <row r="62" spans="1:6" ht="12.75" customHeight="1" x14ac:dyDescent="0.2">
      <c r="A62" s="171"/>
      <c r="B62" s="171"/>
      <c r="C62" s="164"/>
      <c r="D62" s="164"/>
      <c r="E62" s="164"/>
      <c r="F62" s="164"/>
    </row>
    <row r="63" spans="1:6" ht="12.75" customHeight="1" x14ac:dyDescent="0.2">
      <c r="A63" s="171"/>
      <c r="B63" s="171"/>
      <c r="C63" s="164"/>
      <c r="D63" s="164"/>
      <c r="E63" s="164"/>
      <c r="F63" s="164"/>
    </row>
    <row r="64" spans="1:6" ht="12.75" customHeight="1" x14ac:dyDescent="0.2">
      <c r="A64" s="171"/>
      <c r="B64" s="171"/>
      <c r="C64" s="164"/>
      <c r="D64" s="164"/>
      <c r="E64" s="164"/>
      <c r="F64" s="164"/>
    </row>
    <row r="65" spans="1:6" ht="12.75" customHeight="1" x14ac:dyDescent="0.2">
      <c r="A65" s="171"/>
      <c r="B65" s="171"/>
      <c r="C65" s="164"/>
      <c r="D65" s="164"/>
      <c r="E65" s="164"/>
      <c r="F65" s="164"/>
    </row>
    <row r="66" spans="1:6" ht="12.75" customHeight="1" x14ac:dyDescent="0.2">
      <c r="A66" s="171"/>
      <c r="B66" s="171"/>
      <c r="C66" s="164"/>
      <c r="D66" s="164"/>
      <c r="E66" s="164"/>
      <c r="F66" s="164"/>
    </row>
    <row r="67" spans="1:6" ht="12.75" customHeight="1" x14ac:dyDescent="0.2">
      <c r="A67" s="171"/>
      <c r="B67" s="171"/>
      <c r="C67" s="164"/>
      <c r="D67" s="164"/>
      <c r="E67" s="164"/>
      <c r="F67" s="164"/>
    </row>
    <row r="68" spans="1:6" ht="12.75" customHeight="1" x14ac:dyDescent="0.2">
      <c r="A68" s="171"/>
      <c r="B68" s="171"/>
      <c r="C68" s="164"/>
      <c r="D68" s="164"/>
      <c r="E68" s="164"/>
      <c r="F68" s="164"/>
    </row>
    <row r="69" spans="1:6" ht="12.75" customHeight="1" x14ac:dyDescent="0.2">
      <c r="A69" s="171"/>
      <c r="B69" s="171"/>
      <c r="C69" s="164"/>
      <c r="D69" s="164"/>
      <c r="E69" s="164"/>
      <c r="F69" s="164"/>
    </row>
    <row r="70" spans="1:6" ht="12.75" customHeight="1" x14ac:dyDescent="0.2">
      <c r="A70" s="171"/>
      <c r="B70" s="171"/>
      <c r="C70" s="164"/>
      <c r="D70" s="164"/>
      <c r="E70" s="164"/>
      <c r="F70" s="164"/>
    </row>
    <row r="71" spans="1:6" ht="12.75" customHeight="1" x14ac:dyDescent="0.2">
      <c r="A71" s="171"/>
      <c r="B71" s="171"/>
      <c r="C71" s="164"/>
      <c r="D71" s="164"/>
      <c r="E71" s="164"/>
      <c r="F71" s="164"/>
    </row>
    <row r="72" spans="1:6" ht="12.75" customHeight="1" x14ac:dyDescent="0.2">
      <c r="A72" s="171"/>
      <c r="B72" s="171"/>
      <c r="C72" s="164"/>
      <c r="D72" s="164"/>
      <c r="E72" s="164"/>
      <c r="F72" s="164"/>
    </row>
    <row r="73" spans="1:6" ht="12.75" customHeight="1" x14ac:dyDescent="0.2">
      <c r="A73" s="171"/>
      <c r="B73" s="171"/>
      <c r="C73" s="164"/>
      <c r="D73" s="164"/>
      <c r="E73" s="164"/>
      <c r="F73" s="164"/>
    </row>
    <row r="74" spans="1:6" ht="12.75" customHeight="1" x14ac:dyDescent="0.2">
      <c r="A74" s="171"/>
      <c r="B74" s="171"/>
      <c r="C74" s="164"/>
      <c r="D74" s="164"/>
      <c r="E74" s="164"/>
      <c r="F74" s="164"/>
    </row>
    <row r="75" spans="1:6" ht="12.75" customHeight="1" x14ac:dyDescent="0.2">
      <c r="A75" s="171"/>
      <c r="B75" s="171"/>
      <c r="C75" s="164"/>
      <c r="D75" s="164"/>
      <c r="E75" s="164"/>
      <c r="F75" s="164"/>
    </row>
    <row r="76" spans="1:6" ht="12.75" customHeight="1" x14ac:dyDescent="0.2">
      <c r="A76" s="171"/>
      <c r="B76" s="171"/>
      <c r="C76" s="164"/>
      <c r="D76" s="164"/>
      <c r="E76" s="164"/>
      <c r="F76" s="164"/>
    </row>
    <row r="77" spans="1:6" ht="12.75" customHeight="1" x14ac:dyDescent="0.2">
      <c r="A77" s="171"/>
      <c r="B77" s="171"/>
      <c r="C77" s="164"/>
      <c r="D77" s="164"/>
      <c r="E77" s="164"/>
      <c r="F77" s="164"/>
    </row>
    <row r="78" spans="1:6" ht="12.75" customHeight="1" x14ac:dyDescent="0.2">
      <c r="A78" s="171"/>
      <c r="B78" s="171"/>
      <c r="C78" s="164"/>
      <c r="D78" s="164"/>
      <c r="E78" s="164"/>
      <c r="F78" s="164"/>
    </row>
    <row r="79" spans="1:6" ht="12.75" customHeight="1" x14ac:dyDescent="0.2">
      <c r="A79" s="171"/>
      <c r="B79" s="171"/>
      <c r="C79" s="164"/>
      <c r="D79" s="164"/>
      <c r="E79" s="164"/>
      <c r="F79" s="164"/>
    </row>
    <row r="80" spans="1:6" ht="12.75" customHeight="1" x14ac:dyDescent="0.2">
      <c r="A80" s="171"/>
      <c r="B80" s="171"/>
      <c r="C80" s="164"/>
      <c r="D80" s="164"/>
      <c r="E80" s="164"/>
      <c r="F80" s="164"/>
    </row>
    <row r="81" spans="1:6" ht="12.75" customHeight="1" x14ac:dyDescent="0.2">
      <c r="A81" s="171"/>
      <c r="B81" s="171"/>
      <c r="C81" s="164"/>
      <c r="D81" s="164"/>
      <c r="E81" s="164"/>
      <c r="F81" s="164"/>
    </row>
    <row r="82" spans="1:6" ht="12.75" customHeight="1" x14ac:dyDescent="0.2">
      <c r="A82" s="171"/>
      <c r="B82" s="171"/>
      <c r="C82" s="164"/>
      <c r="D82" s="164"/>
      <c r="E82" s="164"/>
      <c r="F82" s="164"/>
    </row>
    <row r="83" spans="1:6" ht="12.75" customHeight="1" x14ac:dyDescent="0.2">
      <c r="A83" s="171"/>
      <c r="B83" s="171"/>
      <c r="C83" s="164"/>
      <c r="D83" s="164"/>
      <c r="E83" s="164"/>
      <c r="F83" s="164"/>
    </row>
    <row r="84" spans="1:6" ht="12.75" customHeight="1" x14ac:dyDescent="0.2">
      <c r="A84" s="171"/>
      <c r="B84" s="171"/>
      <c r="C84" s="164"/>
      <c r="D84" s="164"/>
      <c r="E84" s="164"/>
      <c r="F84" s="164"/>
    </row>
    <row r="85" spans="1:6" ht="12.75" customHeight="1" x14ac:dyDescent="0.2">
      <c r="A85" s="171"/>
      <c r="B85" s="171"/>
      <c r="C85" s="164"/>
      <c r="D85" s="164"/>
      <c r="E85" s="164"/>
      <c r="F85" s="164"/>
    </row>
    <row r="86" spans="1:6" ht="12.75" customHeight="1" x14ac:dyDescent="0.2">
      <c r="A86" s="171"/>
      <c r="B86" s="171"/>
      <c r="C86" s="164"/>
      <c r="D86" s="164"/>
      <c r="E86" s="164"/>
      <c r="F86" s="164"/>
    </row>
    <row r="87" spans="1:6" ht="12.75" customHeight="1" x14ac:dyDescent="0.2">
      <c r="A87" s="171"/>
      <c r="B87" s="171"/>
      <c r="C87" s="164"/>
      <c r="D87" s="164"/>
      <c r="E87" s="164"/>
      <c r="F87" s="164"/>
    </row>
    <row r="88" spans="1:6" ht="12.75" customHeight="1" x14ac:dyDescent="0.2">
      <c r="A88" s="171"/>
      <c r="B88" s="171"/>
      <c r="C88" s="164"/>
      <c r="D88" s="164"/>
      <c r="E88" s="164"/>
      <c r="F88" s="164"/>
    </row>
    <row r="89" spans="1:6" ht="12.75" customHeight="1" x14ac:dyDescent="0.2">
      <c r="A89" s="171"/>
      <c r="B89" s="171"/>
      <c r="C89" s="164"/>
      <c r="D89" s="164"/>
      <c r="E89" s="164"/>
      <c r="F89" s="164"/>
    </row>
    <row r="90" spans="1:6" ht="12.75" customHeight="1" x14ac:dyDescent="0.2">
      <c r="A90" s="171"/>
      <c r="B90" s="171"/>
      <c r="C90" s="164"/>
      <c r="D90" s="164"/>
      <c r="E90" s="164"/>
      <c r="F90" s="164"/>
    </row>
    <row r="91" spans="1:6" ht="12.75" customHeight="1" x14ac:dyDescent="0.2">
      <c r="A91" s="171"/>
      <c r="B91" s="171"/>
      <c r="C91" s="164"/>
      <c r="D91" s="164"/>
      <c r="E91" s="164"/>
      <c r="F91" s="164"/>
    </row>
    <row r="92" spans="1:6" ht="12.75" customHeight="1" x14ac:dyDescent="0.2">
      <c r="A92" s="171"/>
      <c r="B92" s="171"/>
      <c r="C92" s="164"/>
      <c r="D92" s="164"/>
      <c r="E92" s="164"/>
      <c r="F92" s="164"/>
    </row>
    <row r="93" spans="1:6" ht="12.75" customHeight="1" x14ac:dyDescent="0.2">
      <c r="A93" s="171"/>
      <c r="B93" s="171"/>
      <c r="C93" s="164"/>
      <c r="D93" s="164"/>
      <c r="E93" s="164"/>
      <c r="F93" s="164"/>
    </row>
    <row r="94" spans="1:6" ht="12.75" customHeight="1" x14ac:dyDescent="0.2">
      <c r="A94" s="171"/>
      <c r="B94" s="171"/>
      <c r="C94" s="164"/>
      <c r="D94" s="164"/>
      <c r="E94" s="164"/>
      <c r="F94" s="164"/>
    </row>
    <row r="95" spans="1:6" ht="12.75" customHeight="1" x14ac:dyDescent="0.2">
      <c r="A95" s="171"/>
      <c r="B95" s="171"/>
      <c r="C95" s="164"/>
      <c r="D95" s="164"/>
      <c r="E95" s="164"/>
      <c r="F95" s="164"/>
    </row>
    <row r="96" spans="1:6" ht="12.75" customHeight="1" x14ac:dyDescent="0.2">
      <c r="A96" s="171"/>
      <c r="B96" s="171"/>
      <c r="C96" s="164"/>
      <c r="D96" s="164"/>
      <c r="E96" s="164"/>
      <c r="F96" s="164"/>
    </row>
    <row r="97" spans="1:6" ht="12.75" customHeight="1" x14ac:dyDescent="0.2">
      <c r="A97" s="171"/>
      <c r="B97" s="171"/>
      <c r="C97" s="164"/>
      <c r="D97" s="164"/>
      <c r="E97" s="164"/>
      <c r="F97" s="164"/>
    </row>
    <row r="98" spans="1:6" ht="12.75" customHeight="1" x14ac:dyDescent="0.2">
      <c r="A98" s="171"/>
      <c r="B98" s="171"/>
      <c r="C98" s="164"/>
      <c r="D98" s="164"/>
      <c r="E98" s="164"/>
      <c r="F98" s="164"/>
    </row>
  </sheetData>
  <mergeCells count="6">
    <mergeCell ref="A1:F1"/>
    <mergeCell ref="B3:D3"/>
    <mergeCell ref="A4:A5"/>
    <mergeCell ref="B4:B5"/>
    <mergeCell ref="C4:D4"/>
    <mergeCell ref="E4:F4"/>
  </mergeCells>
  <pageMargins left="1.2" right="0.7" top="0.25" bottom="0.25" header="0" footer="0"/>
  <pageSetup paperSize="9" scale="9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C00000"/>
  </sheetPr>
  <dimension ref="A1:F98"/>
  <sheetViews>
    <sheetView zoomScaleNormal="100" workbookViewId="0">
      <selection activeCell="F65" sqref="F65"/>
    </sheetView>
  </sheetViews>
  <sheetFormatPr defaultColWidth="14.28515625" defaultRowHeight="15" customHeight="1" x14ac:dyDescent="0.2"/>
  <cols>
    <col min="1" max="1" width="5" style="83" customWidth="1"/>
    <col min="2" max="2" width="28.140625" style="83" customWidth="1"/>
    <col min="3" max="3" width="12.7109375" style="83" customWidth="1"/>
    <col min="4" max="5" width="12.85546875" style="83" customWidth="1"/>
    <col min="6" max="6" width="13.5703125" style="83" customWidth="1"/>
    <col min="7" max="16384" width="14.28515625" style="83"/>
  </cols>
  <sheetData>
    <row r="1" spans="1:6" ht="18.75" customHeight="1" x14ac:dyDescent="0.2">
      <c r="A1" s="572" t="s">
        <v>1067</v>
      </c>
      <c r="B1" s="478"/>
      <c r="C1" s="478"/>
      <c r="D1" s="478"/>
      <c r="E1" s="478"/>
      <c r="F1" s="478"/>
    </row>
    <row r="2" spans="1:6" ht="12.75" customHeight="1" x14ac:dyDescent="0.2">
      <c r="A2" s="208"/>
      <c r="B2" s="208"/>
      <c r="C2" s="208"/>
      <c r="D2" s="208"/>
      <c r="E2" s="208"/>
      <c r="F2" s="208"/>
    </row>
    <row r="3" spans="1:6" ht="12.75" customHeight="1" x14ac:dyDescent="0.2">
      <c r="A3" s="209"/>
      <c r="B3" s="611" t="s">
        <v>60</v>
      </c>
      <c r="C3" s="592"/>
      <c r="D3" s="592"/>
      <c r="E3" s="82"/>
      <c r="F3" s="176" t="s">
        <v>235</v>
      </c>
    </row>
    <row r="4" spans="1:6" ht="54.75" customHeight="1" x14ac:dyDescent="0.2">
      <c r="A4" s="484" t="s">
        <v>67</v>
      </c>
      <c r="B4" s="593" t="s">
        <v>1</v>
      </c>
      <c r="C4" s="593" t="s">
        <v>236</v>
      </c>
      <c r="D4" s="612"/>
      <c r="E4" s="475" t="s">
        <v>1068</v>
      </c>
      <c r="F4" s="476"/>
    </row>
    <row r="5" spans="1:6" ht="12.75" customHeight="1" x14ac:dyDescent="0.2">
      <c r="A5" s="480"/>
      <c r="B5" s="594"/>
      <c r="C5" s="109" t="s">
        <v>82</v>
      </c>
      <c r="D5" s="109" t="s">
        <v>83</v>
      </c>
      <c r="E5" s="109" t="s">
        <v>82</v>
      </c>
      <c r="F5" s="109" t="s">
        <v>83</v>
      </c>
    </row>
    <row r="6" spans="1:6" ht="12.75" customHeight="1" x14ac:dyDescent="0.2">
      <c r="A6" s="132">
        <v>1</v>
      </c>
      <c r="B6" s="110" t="s">
        <v>6</v>
      </c>
      <c r="C6" s="110">
        <v>84997</v>
      </c>
      <c r="D6" s="110">
        <v>293150.3000000001</v>
      </c>
      <c r="E6" s="110">
        <v>12717</v>
      </c>
      <c r="F6" s="110">
        <v>35861.49</v>
      </c>
    </row>
    <row r="7" spans="1:6" ht="12.75" customHeight="1" x14ac:dyDescent="0.2">
      <c r="A7" s="132">
        <v>2</v>
      </c>
      <c r="B7" s="110" t="s">
        <v>7</v>
      </c>
      <c r="C7" s="110">
        <v>218881</v>
      </c>
      <c r="D7" s="110">
        <v>524574.30999999994</v>
      </c>
      <c r="E7" s="110">
        <v>50149</v>
      </c>
      <c r="F7" s="110">
        <v>111149.98000000001</v>
      </c>
    </row>
    <row r="8" spans="1:6" ht="12.75" customHeight="1" x14ac:dyDescent="0.2">
      <c r="A8" s="132">
        <v>3</v>
      </c>
      <c r="B8" s="110" t="s">
        <v>8</v>
      </c>
      <c r="C8" s="110">
        <v>51475</v>
      </c>
      <c r="D8" s="110">
        <v>129095.18000000001</v>
      </c>
      <c r="E8" s="110">
        <v>51475</v>
      </c>
      <c r="F8" s="110">
        <v>21477.12999999999</v>
      </c>
    </row>
    <row r="9" spans="1:6" ht="12.75" customHeight="1" x14ac:dyDescent="0.2">
      <c r="A9" s="132">
        <v>4</v>
      </c>
      <c r="B9" s="110" t="s">
        <v>9</v>
      </c>
      <c r="C9" s="110">
        <v>64030</v>
      </c>
      <c r="D9" s="110">
        <v>252826.95999999996</v>
      </c>
      <c r="E9" s="110">
        <v>14161</v>
      </c>
      <c r="F9" s="110">
        <v>43344.259999999995</v>
      </c>
    </row>
    <row r="10" spans="1:6" ht="12.75" customHeight="1" x14ac:dyDescent="0.2">
      <c r="A10" s="132">
        <v>5</v>
      </c>
      <c r="B10" s="110" t="s">
        <v>10</v>
      </c>
      <c r="C10" s="110">
        <v>117750</v>
      </c>
      <c r="D10" s="110">
        <v>493621.19000000018</v>
      </c>
      <c r="E10" s="110">
        <v>26909</v>
      </c>
      <c r="F10" s="110">
        <v>99946.950000000012</v>
      </c>
    </row>
    <row r="11" spans="1:6" ht="12.75" customHeight="1" x14ac:dyDescent="0.2">
      <c r="A11" s="132">
        <v>6</v>
      </c>
      <c r="B11" s="110" t="s">
        <v>11</v>
      </c>
      <c r="C11" s="110">
        <v>36481</v>
      </c>
      <c r="D11" s="110">
        <v>100921.77</v>
      </c>
      <c r="E11" s="110">
        <v>5034</v>
      </c>
      <c r="F11" s="110">
        <v>12957.419999999995</v>
      </c>
    </row>
    <row r="12" spans="1:6" ht="12.75" customHeight="1" x14ac:dyDescent="0.2">
      <c r="A12" s="132">
        <v>7</v>
      </c>
      <c r="B12" s="110" t="s">
        <v>12</v>
      </c>
      <c r="C12" s="110">
        <v>10367</v>
      </c>
      <c r="D12" s="110">
        <v>44949.090000000011</v>
      </c>
      <c r="E12" s="110">
        <v>1635</v>
      </c>
      <c r="F12" s="110">
        <v>5659.1900000000014</v>
      </c>
    </row>
    <row r="13" spans="1:6" ht="12.75" customHeight="1" x14ac:dyDescent="0.2">
      <c r="A13" s="132">
        <v>8</v>
      </c>
      <c r="B13" s="110" t="s">
        <v>967</v>
      </c>
      <c r="C13" s="110">
        <v>4185</v>
      </c>
      <c r="D13" s="110">
        <v>15928.980000000001</v>
      </c>
      <c r="E13" s="110">
        <v>364</v>
      </c>
      <c r="F13" s="110">
        <v>1856.3600000000001</v>
      </c>
    </row>
    <row r="14" spans="1:6" ht="12.75" customHeight="1" x14ac:dyDescent="0.2">
      <c r="A14" s="132">
        <v>9</v>
      </c>
      <c r="B14" s="110" t="s">
        <v>13</v>
      </c>
      <c r="C14" s="110">
        <v>96005</v>
      </c>
      <c r="D14" s="110">
        <v>429306.11999999988</v>
      </c>
      <c r="E14" s="110">
        <v>10976</v>
      </c>
      <c r="F14" s="110">
        <v>48075.64</v>
      </c>
    </row>
    <row r="15" spans="1:6" ht="12.75" customHeight="1" x14ac:dyDescent="0.2">
      <c r="A15" s="132">
        <v>10</v>
      </c>
      <c r="B15" s="110" t="s">
        <v>14</v>
      </c>
      <c r="C15" s="110">
        <v>445066</v>
      </c>
      <c r="D15" s="110">
        <v>1808084.7899999998</v>
      </c>
      <c r="E15" s="110">
        <v>76666</v>
      </c>
      <c r="F15" s="110">
        <v>254602.34999999992</v>
      </c>
    </row>
    <row r="16" spans="1:6" ht="12.75" customHeight="1" x14ac:dyDescent="0.2">
      <c r="A16" s="132">
        <v>11</v>
      </c>
      <c r="B16" s="110" t="s">
        <v>15</v>
      </c>
      <c r="C16" s="110">
        <v>24038</v>
      </c>
      <c r="D16" s="110">
        <v>126068.56000000004</v>
      </c>
      <c r="E16" s="110">
        <v>6828</v>
      </c>
      <c r="F16" s="110">
        <v>23221.600000000002</v>
      </c>
    </row>
    <row r="17" spans="1:6" ht="12.75" customHeight="1" x14ac:dyDescent="0.2">
      <c r="A17" s="132">
        <v>12</v>
      </c>
      <c r="B17" s="110" t="s">
        <v>16</v>
      </c>
      <c r="C17" s="110">
        <v>81844</v>
      </c>
      <c r="D17" s="110">
        <v>266679.21999999991</v>
      </c>
      <c r="E17" s="110">
        <v>13551</v>
      </c>
      <c r="F17" s="110">
        <v>39057.980000000018</v>
      </c>
    </row>
    <row r="18" spans="1:6" ht="12.75" customHeight="1" x14ac:dyDescent="0.2">
      <c r="A18" s="124"/>
      <c r="B18" s="116" t="s">
        <v>17</v>
      </c>
      <c r="C18" s="116">
        <f>SUM(C6:C17)</f>
        <v>1235119</v>
      </c>
      <c r="D18" s="116">
        <f>SUM(D6:D17)</f>
        <v>4485206.47</v>
      </c>
      <c r="E18" s="116">
        <f>SUM(E6:E17)</f>
        <v>270465</v>
      </c>
      <c r="F18" s="116">
        <f>SUM(F6:F17)</f>
        <v>697210.34999999986</v>
      </c>
    </row>
    <row r="19" spans="1:6" ht="12.75" customHeight="1" x14ac:dyDescent="0.2">
      <c r="A19" s="132">
        <v>13</v>
      </c>
      <c r="B19" s="110" t="s">
        <v>18</v>
      </c>
      <c r="C19" s="110">
        <v>198507</v>
      </c>
      <c r="D19" s="110">
        <v>218022.36000000004</v>
      </c>
      <c r="E19" s="110">
        <v>26436</v>
      </c>
      <c r="F19" s="110">
        <v>36068.26999999999</v>
      </c>
    </row>
    <row r="20" spans="1:6" ht="12.75" customHeight="1" x14ac:dyDescent="0.2">
      <c r="A20" s="132">
        <v>14</v>
      </c>
      <c r="B20" s="110" t="s">
        <v>19</v>
      </c>
      <c r="C20" s="110">
        <v>312856</v>
      </c>
      <c r="D20" s="110">
        <v>230308.92999999993</v>
      </c>
      <c r="E20" s="110">
        <v>40499</v>
      </c>
      <c r="F20" s="110">
        <v>37873.970000000016</v>
      </c>
    </row>
    <row r="21" spans="1:6" ht="12.75" customHeight="1" x14ac:dyDescent="0.2">
      <c r="A21" s="132">
        <v>15</v>
      </c>
      <c r="B21" s="110" t="s">
        <v>20</v>
      </c>
      <c r="C21" s="110">
        <v>1393</v>
      </c>
      <c r="D21" s="110">
        <v>4389.62</v>
      </c>
      <c r="E21" s="110">
        <v>279</v>
      </c>
      <c r="F21" s="110">
        <v>1347.6000000000001</v>
      </c>
    </row>
    <row r="22" spans="1:6" ht="12.75" customHeight="1" x14ac:dyDescent="0.2">
      <c r="A22" s="132">
        <v>16</v>
      </c>
      <c r="B22" s="110" t="s">
        <v>21</v>
      </c>
      <c r="C22" s="110">
        <v>112</v>
      </c>
      <c r="D22" s="110">
        <v>657.31999999999994</v>
      </c>
      <c r="E22" s="110">
        <v>151</v>
      </c>
      <c r="F22" s="110">
        <v>650.16000000000008</v>
      </c>
    </row>
    <row r="23" spans="1:6" ht="12.75" customHeight="1" x14ac:dyDescent="0.2">
      <c r="A23" s="132">
        <v>17</v>
      </c>
      <c r="B23" s="110" t="s">
        <v>22</v>
      </c>
      <c r="C23" s="110">
        <v>54135</v>
      </c>
      <c r="D23" s="110">
        <v>16044.46</v>
      </c>
      <c r="E23" s="110">
        <v>2433</v>
      </c>
      <c r="F23" s="110">
        <v>2648.7299999999996</v>
      </c>
    </row>
    <row r="24" spans="1:6" ht="12.75" customHeight="1" x14ac:dyDescent="0.2">
      <c r="A24" s="132">
        <v>18</v>
      </c>
      <c r="B24" s="110" t="s">
        <v>23</v>
      </c>
      <c r="C24" s="110">
        <v>133</v>
      </c>
      <c r="D24" s="110">
        <v>617.38</v>
      </c>
      <c r="E24" s="110">
        <v>41</v>
      </c>
      <c r="F24" s="110">
        <v>132.49</v>
      </c>
    </row>
    <row r="25" spans="1:6" ht="12.75" customHeight="1" x14ac:dyDescent="0.2">
      <c r="A25" s="132">
        <v>19</v>
      </c>
      <c r="B25" s="110" t="s">
        <v>24</v>
      </c>
      <c r="C25" s="110">
        <v>3430</v>
      </c>
      <c r="D25" s="110">
        <v>14550.570000000002</v>
      </c>
      <c r="E25" s="110">
        <v>1105</v>
      </c>
      <c r="F25" s="110">
        <v>4591.28</v>
      </c>
    </row>
    <row r="26" spans="1:6" ht="12.75" customHeight="1" x14ac:dyDescent="0.2">
      <c r="A26" s="132">
        <v>20</v>
      </c>
      <c r="B26" s="110" t="s">
        <v>25</v>
      </c>
      <c r="C26" s="110">
        <v>235902</v>
      </c>
      <c r="D26" s="110">
        <v>1235334.6799999992</v>
      </c>
      <c r="E26" s="110">
        <v>28651</v>
      </c>
      <c r="F26" s="110">
        <v>171475.9500000001</v>
      </c>
    </row>
    <row r="27" spans="1:6" ht="12.75" customHeight="1" x14ac:dyDescent="0.2">
      <c r="A27" s="132">
        <v>21</v>
      </c>
      <c r="B27" s="110" t="s">
        <v>26</v>
      </c>
      <c r="C27" s="110">
        <v>134543</v>
      </c>
      <c r="D27" s="110">
        <v>1295260.7099999993</v>
      </c>
      <c r="E27" s="110">
        <v>41557</v>
      </c>
      <c r="F27" s="110">
        <v>145455.7099999999</v>
      </c>
    </row>
    <row r="28" spans="1:6" ht="12.75" customHeight="1" x14ac:dyDescent="0.2">
      <c r="A28" s="132">
        <v>22</v>
      </c>
      <c r="B28" s="110" t="s">
        <v>27</v>
      </c>
      <c r="C28" s="110">
        <v>28326</v>
      </c>
      <c r="D28" s="110">
        <v>78806.810000000012</v>
      </c>
      <c r="E28" s="110">
        <v>3349</v>
      </c>
      <c r="F28" s="110">
        <v>12015.91</v>
      </c>
    </row>
    <row r="29" spans="1:6" ht="12.75" customHeight="1" x14ac:dyDescent="0.2">
      <c r="A29" s="132">
        <v>23</v>
      </c>
      <c r="B29" s="110" t="s">
        <v>28</v>
      </c>
      <c r="C29" s="110">
        <v>207754</v>
      </c>
      <c r="D29" s="110">
        <v>123418</v>
      </c>
      <c r="E29" s="110">
        <v>147760</v>
      </c>
      <c r="F29" s="110">
        <v>98181.739999999991</v>
      </c>
    </row>
    <row r="30" spans="1:6" ht="12.75" customHeight="1" x14ac:dyDescent="0.2">
      <c r="A30" s="132">
        <v>24</v>
      </c>
      <c r="B30" s="110" t="s">
        <v>29</v>
      </c>
      <c r="C30" s="110">
        <v>351062</v>
      </c>
      <c r="D30" s="110">
        <v>131989.31000000003</v>
      </c>
      <c r="E30" s="110">
        <v>40074</v>
      </c>
      <c r="F30" s="110">
        <v>31824.42</v>
      </c>
    </row>
    <row r="31" spans="1:6" ht="12.75" customHeight="1" x14ac:dyDescent="0.2">
      <c r="A31" s="132">
        <v>25</v>
      </c>
      <c r="B31" s="110" t="s">
        <v>30</v>
      </c>
      <c r="C31" s="110">
        <v>194</v>
      </c>
      <c r="D31" s="110">
        <v>870.32999999999993</v>
      </c>
      <c r="E31" s="110">
        <v>10</v>
      </c>
      <c r="F31" s="110">
        <v>62.820000000000007</v>
      </c>
    </row>
    <row r="32" spans="1:6" ht="12.75" customHeight="1" x14ac:dyDescent="0.2">
      <c r="A32" s="132">
        <v>26</v>
      </c>
      <c r="B32" s="110" t="s">
        <v>31</v>
      </c>
      <c r="C32" s="110">
        <v>297</v>
      </c>
      <c r="D32" s="110">
        <v>2428.19</v>
      </c>
      <c r="E32" s="110">
        <v>25</v>
      </c>
      <c r="F32" s="110">
        <v>168.4</v>
      </c>
    </row>
    <row r="33" spans="1:6" ht="12.75" customHeight="1" x14ac:dyDescent="0.2">
      <c r="A33" s="132">
        <v>27</v>
      </c>
      <c r="B33" s="110" t="s">
        <v>32</v>
      </c>
      <c r="C33" s="110">
        <v>127</v>
      </c>
      <c r="D33" s="110">
        <v>1869.21</v>
      </c>
      <c r="E33" s="110">
        <v>19</v>
      </c>
      <c r="F33" s="110">
        <v>277.81</v>
      </c>
    </row>
    <row r="34" spans="1:6" ht="12.75" customHeight="1" x14ac:dyDescent="0.2">
      <c r="A34" s="132">
        <v>28</v>
      </c>
      <c r="B34" s="110" t="s">
        <v>33</v>
      </c>
      <c r="C34" s="110">
        <v>116226</v>
      </c>
      <c r="D34" s="110">
        <v>84259.63</v>
      </c>
      <c r="E34" s="110">
        <v>5842</v>
      </c>
      <c r="F34" s="110">
        <v>8448.09</v>
      </c>
    </row>
    <row r="35" spans="1:6" ht="12.75" customHeight="1" x14ac:dyDescent="0.2">
      <c r="A35" s="132">
        <v>29</v>
      </c>
      <c r="B35" s="110" t="s">
        <v>34</v>
      </c>
      <c r="C35" s="110">
        <v>17</v>
      </c>
      <c r="D35" s="110">
        <v>44.23</v>
      </c>
      <c r="E35" s="110">
        <v>0</v>
      </c>
      <c r="F35" s="110">
        <v>0</v>
      </c>
    </row>
    <row r="36" spans="1:6" ht="12.75" customHeight="1" x14ac:dyDescent="0.2">
      <c r="A36" s="132">
        <v>30</v>
      </c>
      <c r="B36" s="110" t="s">
        <v>35</v>
      </c>
      <c r="C36" s="110">
        <v>117864</v>
      </c>
      <c r="D36" s="110">
        <v>47799.490000000005</v>
      </c>
      <c r="E36" s="110">
        <v>14835</v>
      </c>
      <c r="F36" s="110">
        <v>9541.0000000000018</v>
      </c>
    </row>
    <row r="37" spans="1:6" ht="12.75" customHeight="1" x14ac:dyDescent="0.2">
      <c r="A37" s="132">
        <v>31</v>
      </c>
      <c r="B37" s="110" t="s">
        <v>36</v>
      </c>
      <c r="C37" s="110">
        <v>837</v>
      </c>
      <c r="D37" s="110">
        <v>2946.3799999999997</v>
      </c>
      <c r="E37" s="110">
        <v>287</v>
      </c>
      <c r="F37" s="110">
        <v>1033.58</v>
      </c>
    </row>
    <row r="38" spans="1:6" ht="12.75" customHeight="1" x14ac:dyDescent="0.2">
      <c r="A38" s="132">
        <v>32</v>
      </c>
      <c r="B38" s="110" t="s">
        <v>38</v>
      </c>
      <c r="C38" s="110">
        <v>121</v>
      </c>
      <c r="D38" s="110">
        <v>525.20000000000005</v>
      </c>
      <c r="E38" s="110">
        <v>49</v>
      </c>
      <c r="F38" s="110">
        <v>171.42</v>
      </c>
    </row>
    <row r="39" spans="1:6" ht="12.75" customHeight="1" x14ac:dyDescent="0.2">
      <c r="A39" s="132">
        <v>33</v>
      </c>
      <c r="B39" s="110" t="s">
        <v>39</v>
      </c>
      <c r="C39" s="110">
        <v>80320</v>
      </c>
      <c r="D39" s="110">
        <v>60077.130000000005</v>
      </c>
      <c r="E39" s="110">
        <v>10097</v>
      </c>
      <c r="F39" s="110">
        <v>9723.9100000000017</v>
      </c>
    </row>
    <row r="40" spans="1:6" ht="12.75" customHeight="1" x14ac:dyDescent="0.2">
      <c r="A40" s="124"/>
      <c r="B40" s="116" t="s">
        <v>103</v>
      </c>
      <c r="C40" s="116">
        <f>SUM(C19:C39)</f>
        <v>1844156</v>
      </c>
      <c r="D40" s="116">
        <f>SUM(D19:D39)</f>
        <v>3550219.9399999985</v>
      </c>
      <c r="E40" s="116">
        <f>SUM(E19:E39)</f>
        <v>363499</v>
      </c>
      <c r="F40" s="116">
        <f>SUM(F19:F39)</f>
        <v>571693.26</v>
      </c>
    </row>
    <row r="41" spans="1:6" ht="12.75" customHeight="1" x14ac:dyDescent="0.2">
      <c r="A41" s="124"/>
      <c r="B41" s="116" t="s">
        <v>41</v>
      </c>
      <c r="C41" s="153">
        <f>C40+C18</f>
        <v>3079275</v>
      </c>
      <c r="D41" s="153">
        <f>D40+D18</f>
        <v>8035426.4099999983</v>
      </c>
      <c r="E41" s="153">
        <f>E40+E18</f>
        <v>633964</v>
      </c>
      <c r="F41" s="153">
        <f>F40+F18</f>
        <v>1268903.6099999999</v>
      </c>
    </row>
    <row r="42" spans="1:6" ht="12.75" customHeight="1" x14ac:dyDescent="0.2">
      <c r="A42" s="132">
        <v>34</v>
      </c>
      <c r="B42" s="110" t="s">
        <v>43</v>
      </c>
      <c r="C42" s="110">
        <v>288845</v>
      </c>
      <c r="D42" s="110">
        <v>520884.22000000003</v>
      </c>
      <c r="E42" s="110">
        <v>86722</v>
      </c>
      <c r="F42" s="110">
        <v>138239.08999999994</v>
      </c>
    </row>
    <row r="43" spans="1:6" ht="12.75" customHeight="1" x14ac:dyDescent="0.2">
      <c r="A43" s="124"/>
      <c r="B43" s="116" t="s">
        <v>44</v>
      </c>
      <c r="C43" s="116">
        <f>C42</f>
        <v>288845</v>
      </c>
      <c r="D43" s="116">
        <f t="shared" ref="D43:F43" si="0">D42</f>
        <v>520884.22000000003</v>
      </c>
      <c r="E43" s="116">
        <f t="shared" si="0"/>
        <v>86722</v>
      </c>
      <c r="F43" s="116">
        <f t="shared" si="0"/>
        <v>138239.08999999994</v>
      </c>
    </row>
    <row r="44" spans="1:6" ht="12.75" customHeight="1" x14ac:dyDescent="0.2">
      <c r="A44" s="132">
        <v>35</v>
      </c>
      <c r="B44" s="110" t="s">
        <v>45</v>
      </c>
      <c r="C44" s="110">
        <v>2704955</v>
      </c>
      <c r="D44" s="110">
        <v>309096.89999999997</v>
      </c>
      <c r="E44" s="110">
        <v>343770</v>
      </c>
      <c r="F44" s="110">
        <v>213709.96999999994</v>
      </c>
    </row>
    <row r="45" spans="1:6" ht="12.75" customHeight="1" x14ac:dyDescent="0.2">
      <c r="A45" s="124"/>
      <c r="B45" s="116" t="s">
        <v>46</v>
      </c>
      <c r="C45" s="116">
        <f>C44</f>
        <v>2704955</v>
      </c>
      <c r="D45" s="116">
        <f>D44</f>
        <v>309096.89999999997</v>
      </c>
      <c r="E45" s="116">
        <f>E44</f>
        <v>343770</v>
      </c>
      <c r="F45" s="116">
        <f>F44</f>
        <v>213709.96999999994</v>
      </c>
    </row>
    <row r="46" spans="1:6" ht="12.75" customHeight="1" x14ac:dyDescent="0.2">
      <c r="A46" s="132">
        <v>36</v>
      </c>
      <c r="B46" s="110" t="s">
        <v>47</v>
      </c>
      <c r="C46" s="110">
        <v>214879</v>
      </c>
      <c r="D46" s="110">
        <v>129506.02000000003</v>
      </c>
      <c r="E46" s="110">
        <v>33932</v>
      </c>
      <c r="F46" s="110">
        <v>26476.950000000008</v>
      </c>
    </row>
    <row r="47" spans="1:6" ht="12.75" customHeight="1" x14ac:dyDescent="0.2">
      <c r="A47" s="132">
        <v>37</v>
      </c>
      <c r="B47" s="110" t="s">
        <v>48</v>
      </c>
      <c r="C47" s="110">
        <v>66619</v>
      </c>
      <c r="D47" s="110">
        <v>33678.659999999996</v>
      </c>
      <c r="E47" s="110">
        <v>12658</v>
      </c>
      <c r="F47" s="110">
        <v>8332.99</v>
      </c>
    </row>
    <row r="48" spans="1:6" ht="12.75" customHeight="1" x14ac:dyDescent="0.2">
      <c r="A48" s="132">
        <v>38</v>
      </c>
      <c r="B48" s="110" t="s">
        <v>49</v>
      </c>
      <c r="C48" s="110">
        <v>184548</v>
      </c>
      <c r="D48" s="110">
        <v>65149.64</v>
      </c>
      <c r="E48" s="110">
        <v>24359</v>
      </c>
      <c r="F48" s="110">
        <v>15724.16</v>
      </c>
    </row>
    <row r="49" spans="1:6" ht="12.75" customHeight="1" x14ac:dyDescent="0.2">
      <c r="A49" s="132">
        <v>39</v>
      </c>
      <c r="B49" s="110" t="s">
        <v>51</v>
      </c>
      <c r="C49" s="110">
        <v>304453</v>
      </c>
      <c r="D49" s="110">
        <v>148187.59</v>
      </c>
      <c r="E49" s="110">
        <v>48569</v>
      </c>
      <c r="F49" s="110">
        <v>32671.09</v>
      </c>
    </row>
    <row r="50" spans="1:6" ht="12.75" customHeight="1" x14ac:dyDescent="0.2">
      <c r="A50" s="132">
        <v>40</v>
      </c>
      <c r="B50" s="110" t="s">
        <v>1007</v>
      </c>
      <c r="C50" s="110">
        <v>49341</v>
      </c>
      <c r="D50" s="110">
        <v>18788.29</v>
      </c>
      <c r="E50" s="110">
        <v>6152</v>
      </c>
      <c r="F50" s="110">
        <v>4194.66</v>
      </c>
    </row>
    <row r="51" spans="1:6" ht="12.75" customHeight="1" x14ac:dyDescent="0.2">
      <c r="A51" s="132">
        <v>41</v>
      </c>
      <c r="B51" s="110" t="s">
        <v>52</v>
      </c>
      <c r="C51" s="110">
        <v>132739</v>
      </c>
      <c r="D51" s="110">
        <v>55142.48</v>
      </c>
      <c r="E51" s="110">
        <v>19044</v>
      </c>
      <c r="F51" s="110">
        <v>13874.26</v>
      </c>
    </row>
    <row r="52" spans="1:6" ht="12.75" customHeight="1" x14ac:dyDescent="0.2">
      <c r="A52" s="132">
        <v>42</v>
      </c>
      <c r="B52" s="110" t="s">
        <v>53</v>
      </c>
      <c r="C52" s="110">
        <v>66602</v>
      </c>
      <c r="D52" s="110">
        <v>38214.43</v>
      </c>
      <c r="E52" s="110">
        <v>10001</v>
      </c>
      <c r="F52" s="110">
        <v>8293.4900000000016</v>
      </c>
    </row>
    <row r="53" spans="1:6" ht="12.75" customHeight="1" x14ac:dyDescent="0.2">
      <c r="A53" s="132">
        <v>43</v>
      </c>
      <c r="B53" s="110" t="s">
        <v>54</v>
      </c>
      <c r="C53" s="110">
        <v>77361</v>
      </c>
      <c r="D53" s="110">
        <v>30660.469999999998</v>
      </c>
      <c r="E53" s="110">
        <v>12615</v>
      </c>
      <c r="F53" s="110">
        <v>7240.49</v>
      </c>
    </row>
    <row r="54" spans="1:6" ht="12.75" customHeight="1" x14ac:dyDescent="0.2">
      <c r="A54" s="124"/>
      <c r="B54" s="116" t="s">
        <v>55</v>
      </c>
      <c r="C54" s="116">
        <f>SUM(C46:C53)</f>
        <v>1096542</v>
      </c>
      <c r="D54" s="116">
        <f>SUM(D46:D53)</f>
        <v>519327.57999999996</v>
      </c>
      <c r="E54" s="116">
        <f>SUM(E46:E53)</f>
        <v>167330</v>
      </c>
      <c r="F54" s="116">
        <f>SUM(F46:F53)</f>
        <v>116808.09000000001</v>
      </c>
    </row>
    <row r="55" spans="1:6" ht="12.75" customHeight="1" x14ac:dyDescent="0.2">
      <c r="A55" s="109"/>
      <c r="B55" s="153" t="s">
        <v>5</v>
      </c>
      <c r="C55" s="116">
        <f>C54+C45+C43+C41</f>
        <v>7169617</v>
      </c>
      <c r="D55" s="116">
        <f>D54+D45+D43+D41</f>
        <v>9384735.1099999975</v>
      </c>
      <c r="E55" s="116">
        <f>E54+E45+E43+E41</f>
        <v>1231786</v>
      </c>
      <c r="F55" s="116">
        <f>F54+F45+F43+F41</f>
        <v>1737660.7599999998</v>
      </c>
    </row>
    <row r="56" spans="1:6" ht="12.75" customHeight="1" x14ac:dyDescent="0.2">
      <c r="A56" s="82"/>
      <c r="B56" s="82"/>
      <c r="C56" s="82"/>
      <c r="D56" s="87" t="s">
        <v>1090</v>
      </c>
      <c r="E56" s="82"/>
      <c r="F56" s="82"/>
    </row>
    <row r="57" spans="1:6" ht="12.75" customHeight="1" x14ac:dyDescent="0.2">
      <c r="A57" s="82"/>
      <c r="B57" s="82"/>
      <c r="C57" s="82"/>
      <c r="D57" s="82"/>
      <c r="E57" s="82"/>
      <c r="F57" s="82"/>
    </row>
    <row r="58" spans="1:6" ht="12.75" customHeight="1" x14ac:dyDescent="0.2">
      <c r="A58" s="82"/>
      <c r="B58" s="82"/>
      <c r="C58" s="210"/>
      <c r="D58" s="210"/>
      <c r="E58" s="210"/>
      <c r="F58" s="210"/>
    </row>
    <row r="59" spans="1:6" ht="12.75" customHeight="1" x14ac:dyDescent="0.2">
      <c r="A59" s="82"/>
      <c r="B59" s="82"/>
      <c r="C59" s="82"/>
      <c r="D59" s="82"/>
      <c r="E59" s="82"/>
      <c r="F59" s="82"/>
    </row>
    <row r="60" spans="1:6" ht="12.75" customHeight="1" x14ac:dyDescent="0.2">
      <c r="A60" s="82"/>
      <c r="B60" s="82"/>
      <c r="C60" s="150"/>
      <c r="D60" s="150"/>
      <c r="E60" s="150"/>
      <c r="F60" s="150"/>
    </row>
    <row r="61" spans="1:6" ht="12.75" customHeight="1" x14ac:dyDescent="0.2">
      <c r="A61" s="82"/>
      <c r="B61" s="82"/>
      <c r="C61" s="82"/>
      <c r="D61" s="82"/>
      <c r="E61" s="82"/>
      <c r="F61" s="82"/>
    </row>
    <row r="62" spans="1:6" ht="12.75" customHeight="1" x14ac:dyDescent="0.2">
      <c r="A62" s="82"/>
      <c r="B62" s="82"/>
      <c r="C62" s="82"/>
      <c r="D62" s="82"/>
      <c r="E62" s="82"/>
      <c r="F62" s="82"/>
    </row>
    <row r="63" spans="1:6" ht="12.75" customHeight="1" x14ac:dyDescent="0.2">
      <c r="A63" s="82"/>
      <c r="B63" s="82"/>
      <c r="C63" s="82"/>
      <c r="D63" s="82"/>
      <c r="E63" s="82"/>
      <c r="F63" s="82"/>
    </row>
    <row r="64" spans="1:6" ht="12.75" customHeight="1" x14ac:dyDescent="0.2">
      <c r="A64" s="82"/>
      <c r="B64" s="82"/>
      <c r="C64" s="82"/>
      <c r="D64" s="82"/>
      <c r="E64" s="82"/>
      <c r="F64" s="82"/>
    </row>
    <row r="65" spans="1:6" ht="12.75" customHeight="1" x14ac:dyDescent="0.2">
      <c r="A65" s="82"/>
      <c r="B65" s="82"/>
      <c r="C65" s="82"/>
      <c r="D65" s="82"/>
      <c r="E65" s="82"/>
      <c r="F65" s="82"/>
    </row>
    <row r="66" spans="1:6" ht="12.75" customHeight="1" x14ac:dyDescent="0.2">
      <c r="A66" s="82"/>
      <c r="B66" s="82"/>
      <c r="C66" s="82"/>
      <c r="D66" s="82"/>
      <c r="E66" s="82"/>
      <c r="F66" s="82"/>
    </row>
    <row r="67" spans="1:6" ht="12.75" customHeight="1" x14ac:dyDescent="0.2">
      <c r="A67" s="82"/>
      <c r="B67" s="82"/>
      <c r="C67" s="82"/>
      <c r="D67" s="82"/>
      <c r="E67" s="82"/>
      <c r="F67" s="82"/>
    </row>
    <row r="68" spans="1:6" ht="12.75" customHeight="1" x14ac:dyDescent="0.2">
      <c r="A68" s="82"/>
      <c r="B68" s="82"/>
      <c r="C68" s="82"/>
      <c r="D68" s="82"/>
      <c r="E68" s="82"/>
      <c r="F68" s="82"/>
    </row>
    <row r="69" spans="1:6" ht="12.75" customHeight="1" x14ac:dyDescent="0.2">
      <c r="A69" s="82"/>
      <c r="B69" s="82"/>
      <c r="C69" s="82"/>
      <c r="D69" s="82"/>
      <c r="E69" s="82"/>
      <c r="F69" s="82"/>
    </row>
    <row r="70" spans="1:6" ht="12.75" customHeight="1" x14ac:dyDescent="0.2">
      <c r="A70" s="82"/>
      <c r="B70" s="82"/>
      <c r="C70" s="82"/>
      <c r="D70" s="82"/>
      <c r="E70" s="82"/>
      <c r="F70" s="82"/>
    </row>
    <row r="71" spans="1:6" ht="12.75" customHeight="1" x14ac:dyDescent="0.2">
      <c r="A71" s="82"/>
      <c r="B71" s="82"/>
      <c r="C71" s="82"/>
      <c r="D71" s="82"/>
      <c r="E71" s="82"/>
      <c r="F71" s="82"/>
    </row>
    <row r="72" spans="1:6" ht="12.75" customHeight="1" x14ac:dyDescent="0.2">
      <c r="A72" s="82"/>
      <c r="B72" s="82"/>
      <c r="C72" s="82"/>
      <c r="D72" s="82"/>
      <c r="E72" s="82"/>
      <c r="F72" s="82"/>
    </row>
    <row r="73" spans="1:6" ht="12.75" customHeight="1" x14ac:dyDescent="0.2">
      <c r="A73" s="82"/>
      <c r="B73" s="82"/>
      <c r="C73" s="82"/>
      <c r="D73" s="82"/>
      <c r="E73" s="82"/>
      <c r="F73" s="82"/>
    </row>
    <row r="74" spans="1:6" ht="12.75" customHeight="1" x14ac:dyDescent="0.2">
      <c r="A74" s="82"/>
      <c r="B74" s="82"/>
      <c r="C74" s="82"/>
      <c r="D74" s="82"/>
      <c r="E74" s="82"/>
      <c r="F74" s="82"/>
    </row>
    <row r="75" spans="1:6" ht="12.75" customHeight="1" x14ac:dyDescent="0.2">
      <c r="A75" s="82"/>
      <c r="B75" s="82"/>
      <c r="C75" s="82"/>
      <c r="D75" s="82"/>
      <c r="E75" s="82"/>
      <c r="F75" s="82"/>
    </row>
    <row r="76" spans="1:6" ht="12.75" customHeight="1" x14ac:dyDescent="0.2">
      <c r="A76" s="82"/>
      <c r="B76" s="82"/>
      <c r="C76" s="82"/>
      <c r="D76" s="82"/>
      <c r="E76" s="82"/>
      <c r="F76" s="82"/>
    </row>
    <row r="77" spans="1:6" ht="12.75" customHeight="1" x14ac:dyDescent="0.2">
      <c r="A77" s="82"/>
      <c r="B77" s="82"/>
      <c r="C77" s="82"/>
      <c r="D77" s="82"/>
      <c r="E77" s="82"/>
      <c r="F77" s="82"/>
    </row>
    <row r="78" spans="1:6" ht="12.75" customHeight="1" x14ac:dyDescent="0.2">
      <c r="A78" s="82"/>
      <c r="B78" s="82"/>
      <c r="C78" s="82"/>
      <c r="D78" s="82"/>
      <c r="E78" s="82"/>
      <c r="F78" s="82"/>
    </row>
    <row r="79" spans="1:6" ht="12.75" customHeight="1" x14ac:dyDescent="0.2">
      <c r="A79" s="82"/>
      <c r="B79" s="82"/>
      <c r="C79" s="82"/>
      <c r="D79" s="82"/>
      <c r="E79" s="82"/>
      <c r="F79" s="82"/>
    </row>
    <row r="80" spans="1:6" ht="12.75" customHeight="1" x14ac:dyDescent="0.2">
      <c r="A80" s="82"/>
      <c r="B80" s="82"/>
      <c r="C80" s="82"/>
      <c r="D80" s="82"/>
      <c r="E80" s="82"/>
      <c r="F80" s="82"/>
    </row>
    <row r="81" spans="1:6" ht="12.75" customHeight="1" x14ac:dyDescent="0.2">
      <c r="A81" s="82"/>
      <c r="B81" s="82"/>
      <c r="C81" s="82"/>
      <c r="D81" s="82"/>
      <c r="E81" s="82"/>
      <c r="F81" s="82"/>
    </row>
    <row r="82" spans="1:6" ht="12.75" customHeight="1" x14ac:dyDescent="0.2">
      <c r="A82" s="82"/>
      <c r="B82" s="82"/>
      <c r="C82" s="82"/>
      <c r="D82" s="82"/>
      <c r="E82" s="82"/>
      <c r="F82" s="82"/>
    </row>
    <row r="83" spans="1:6" ht="12.75" customHeight="1" x14ac:dyDescent="0.2">
      <c r="A83" s="82"/>
      <c r="B83" s="82"/>
      <c r="C83" s="82"/>
      <c r="D83" s="82"/>
      <c r="E83" s="82"/>
      <c r="F83" s="82"/>
    </row>
    <row r="84" spans="1:6" ht="12.75" customHeight="1" x14ac:dyDescent="0.2">
      <c r="A84" s="82"/>
      <c r="B84" s="82"/>
      <c r="C84" s="82"/>
      <c r="D84" s="82"/>
      <c r="E84" s="82"/>
      <c r="F84" s="82"/>
    </row>
    <row r="85" spans="1:6" ht="12.75" customHeight="1" x14ac:dyDescent="0.2">
      <c r="A85" s="82"/>
      <c r="B85" s="82"/>
      <c r="C85" s="82"/>
      <c r="D85" s="82"/>
      <c r="E85" s="82"/>
      <c r="F85" s="82"/>
    </row>
    <row r="86" spans="1:6" ht="12.75" customHeight="1" x14ac:dyDescent="0.2">
      <c r="A86" s="82"/>
      <c r="B86" s="82"/>
      <c r="C86" s="82"/>
      <c r="D86" s="82"/>
      <c r="E86" s="82"/>
      <c r="F86" s="82"/>
    </row>
    <row r="87" spans="1:6" ht="12.75" customHeight="1" x14ac:dyDescent="0.2">
      <c r="A87" s="82"/>
      <c r="B87" s="82"/>
      <c r="C87" s="82"/>
      <c r="D87" s="82"/>
      <c r="E87" s="82"/>
      <c r="F87" s="82"/>
    </row>
    <row r="88" spans="1:6" ht="12.75" customHeight="1" x14ac:dyDescent="0.2">
      <c r="A88" s="82"/>
      <c r="B88" s="82"/>
      <c r="C88" s="82"/>
      <c r="D88" s="82"/>
      <c r="E88" s="82"/>
      <c r="F88" s="82"/>
    </row>
    <row r="89" spans="1:6" ht="12.75" customHeight="1" x14ac:dyDescent="0.2">
      <c r="A89" s="82"/>
      <c r="B89" s="82"/>
      <c r="C89" s="82"/>
      <c r="D89" s="82"/>
      <c r="E89" s="82"/>
      <c r="F89" s="82"/>
    </row>
    <row r="90" spans="1:6" ht="12.75" customHeight="1" x14ac:dyDescent="0.2">
      <c r="A90" s="82"/>
      <c r="B90" s="82"/>
      <c r="C90" s="82"/>
      <c r="D90" s="82"/>
      <c r="E90" s="82"/>
      <c r="F90" s="82"/>
    </row>
    <row r="91" spans="1:6" ht="12.75" customHeight="1" x14ac:dyDescent="0.2">
      <c r="A91" s="82"/>
      <c r="B91" s="82"/>
      <c r="C91" s="82"/>
      <c r="D91" s="82"/>
      <c r="E91" s="82"/>
      <c r="F91" s="82"/>
    </row>
    <row r="92" spans="1:6" ht="12.75" customHeight="1" x14ac:dyDescent="0.2">
      <c r="A92" s="82"/>
      <c r="B92" s="82"/>
      <c r="C92" s="82"/>
      <c r="D92" s="82"/>
      <c r="E92" s="82"/>
      <c r="F92" s="82"/>
    </row>
    <row r="93" spans="1:6" ht="12.75" customHeight="1" x14ac:dyDescent="0.2">
      <c r="A93" s="82"/>
      <c r="B93" s="82"/>
      <c r="C93" s="82"/>
      <c r="D93" s="82"/>
      <c r="E93" s="82"/>
      <c r="F93" s="82"/>
    </row>
    <row r="94" spans="1:6" ht="12.75" customHeight="1" x14ac:dyDescent="0.2">
      <c r="A94" s="82"/>
      <c r="B94" s="82"/>
      <c r="C94" s="82"/>
      <c r="D94" s="82"/>
      <c r="E94" s="82"/>
      <c r="F94" s="82"/>
    </row>
    <row r="95" spans="1:6" ht="12.75" customHeight="1" x14ac:dyDescent="0.2">
      <c r="A95" s="82"/>
      <c r="B95" s="82"/>
      <c r="C95" s="82"/>
      <c r="D95" s="82"/>
      <c r="E95" s="82"/>
      <c r="F95" s="82"/>
    </row>
    <row r="96" spans="1:6" ht="12.75" customHeight="1" x14ac:dyDescent="0.2">
      <c r="A96" s="82"/>
      <c r="B96" s="82"/>
      <c r="C96" s="82"/>
      <c r="D96" s="82"/>
      <c r="E96" s="82"/>
      <c r="F96" s="82"/>
    </row>
    <row r="97" spans="1:6" ht="12.75" customHeight="1" x14ac:dyDescent="0.2">
      <c r="A97" s="82"/>
      <c r="B97" s="82"/>
      <c r="C97" s="82"/>
      <c r="D97" s="82"/>
      <c r="E97" s="82"/>
      <c r="F97" s="82"/>
    </row>
    <row r="98" spans="1:6" ht="12.75" customHeight="1" x14ac:dyDescent="0.2">
      <c r="A98" s="82"/>
      <c r="B98" s="82"/>
      <c r="C98" s="82"/>
      <c r="D98" s="82"/>
      <c r="E98" s="82"/>
      <c r="F98" s="82"/>
    </row>
  </sheetData>
  <mergeCells count="6">
    <mergeCell ref="A1:F1"/>
    <mergeCell ref="B3:D3"/>
    <mergeCell ref="A4:A5"/>
    <mergeCell ref="B4:B5"/>
    <mergeCell ref="C4:D4"/>
    <mergeCell ref="E4:F4"/>
  </mergeCells>
  <conditionalFormatting sqref="G1:G1048576">
    <cfRule type="cellIs" dxfId="0" priority="1" operator="greaterThan">
      <formula>100</formula>
    </cfRule>
  </conditionalFormatting>
  <pageMargins left="1.1811023622047245" right="0.43307086614173229" top="0.74803149606299213" bottom="0.51181102362204722" header="0" footer="0"/>
  <pageSetup paperSize="9" scale="9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10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14.28515625" defaultRowHeight="15" customHeight="1" x14ac:dyDescent="0.2"/>
  <cols>
    <col min="1" max="1" width="4.140625" customWidth="1"/>
    <col min="2" max="2" width="26" customWidth="1"/>
    <col min="3" max="6" width="10.140625" customWidth="1"/>
    <col min="7" max="7" width="9" customWidth="1"/>
    <col min="8" max="8" width="12" customWidth="1"/>
    <col min="9" max="11" width="9" customWidth="1"/>
  </cols>
  <sheetData>
    <row r="1" spans="1:11" ht="34.5" customHeight="1" x14ac:dyDescent="0.2">
      <c r="A1" s="460" t="s">
        <v>237</v>
      </c>
      <c r="B1" s="456"/>
      <c r="C1" s="456"/>
      <c r="D1" s="456"/>
      <c r="E1" s="456"/>
      <c r="F1" s="456"/>
      <c r="G1" s="456"/>
      <c r="H1" s="456"/>
      <c r="I1" s="39"/>
      <c r="J1" s="39"/>
      <c r="K1" s="39"/>
    </row>
    <row r="2" spans="1:11" ht="13.5" customHeight="1" x14ac:dyDescent="0.2">
      <c r="A2" s="6"/>
      <c r="B2" s="6"/>
      <c r="C2" s="6"/>
      <c r="D2" s="6"/>
      <c r="E2" s="6"/>
      <c r="F2" s="6"/>
      <c r="G2" s="6"/>
      <c r="H2" s="6"/>
      <c r="I2" s="39"/>
      <c r="J2" s="39"/>
      <c r="K2" s="39"/>
    </row>
    <row r="3" spans="1:11" ht="13.5" customHeight="1" x14ac:dyDescent="0.2">
      <c r="A3" s="18"/>
      <c r="B3" s="13"/>
      <c r="C3" s="13"/>
      <c r="D3" s="13"/>
      <c r="E3" s="13"/>
      <c r="F3" s="13" t="s">
        <v>238</v>
      </c>
      <c r="G3" s="13"/>
      <c r="H3" s="40"/>
      <c r="I3" s="13"/>
      <c r="J3" s="13"/>
      <c r="K3" s="13"/>
    </row>
    <row r="4" spans="1:11" ht="13.5" customHeight="1" x14ac:dyDescent="0.2">
      <c r="A4" s="41" t="s">
        <v>0</v>
      </c>
      <c r="B4" s="41" t="s">
        <v>239</v>
      </c>
      <c r="C4" s="41" t="s">
        <v>240</v>
      </c>
      <c r="D4" s="41" t="s">
        <v>241</v>
      </c>
      <c r="E4" s="41" t="s">
        <v>242</v>
      </c>
      <c r="F4" s="41" t="s">
        <v>243</v>
      </c>
      <c r="G4" s="41" t="s">
        <v>244</v>
      </c>
      <c r="H4" s="27" t="s">
        <v>245</v>
      </c>
      <c r="I4" s="42"/>
      <c r="J4" s="42"/>
      <c r="K4" s="42"/>
    </row>
    <row r="5" spans="1:11" ht="13.5" customHeight="1" x14ac:dyDescent="0.2">
      <c r="A5" s="9">
        <v>1</v>
      </c>
      <c r="B5" s="3" t="s">
        <v>6</v>
      </c>
      <c r="C5" s="3">
        <v>3143526</v>
      </c>
      <c r="D5" s="3">
        <v>1660004</v>
      </c>
      <c r="E5" s="3">
        <v>2911946</v>
      </c>
      <c r="F5" s="3">
        <v>2998891</v>
      </c>
      <c r="G5" s="3">
        <v>217916</v>
      </c>
      <c r="H5" s="25">
        <v>755.12851192299979</v>
      </c>
      <c r="I5" s="13"/>
      <c r="J5" s="13"/>
      <c r="K5" s="13"/>
    </row>
    <row r="6" spans="1:11" ht="13.5" customHeight="1" x14ac:dyDescent="0.2">
      <c r="A6" s="9">
        <v>2</v>
      </c>
      <c r="B6" s="3" t="s">
        <v>7</v>
      </c>
      <c r="C6" s="3">
        <v>4203843</v>
      </c>
      <c r="D6" s="3">
        <v>2308317</v>
      </c>
      <c r="E6" s="3">
        <v>3739084</v>
      </c>
      <c r="F6" s="3">
        <v>3654063</v>
      </c>
      <c r="G6" s="3">
        <v>350836</v>
      </c>
      <c r="H6" s="25">
        <v>1036.034843138</v>
      </c>
      <c r="I6" s="13"/>
      <c r="J6" s="13"/>
      <c r="K6" s="13"/>
    </row>
    <row r="7" spans="1:11" ht="13.5" customHeight="1" x14ac:dyDescent="0.2">
      <c r="A7" s="9">
        <v>3</v>
      </c>
      <c r="B7" s="3" t="s">
        <v>8</v>
      </c>
      <c r="C7" s="3">
        <v>633301</v>
      </c>
      <c r="D7" s="3">
        <v>334447</v>
      </c>
      <c r="E7" s="3">
        <v>245993</v>
      </c>
      <c r="F7" s="3">
        <v>579744</v>
      </c>
      <c r="G7" s="3">
        <v>93441</v>
      </c>
      <c r="H7" s="25">
        <v>232.9194305</v>
      </c>
      <c r="I7" s="13"/>
      <c r="J7" s="13"/>
      <c r="K7" s="13"/>
    </row>
    <row r="8" spans="1:11" ht="13.5" customHeight="1" x14ac:dyDescent="0.2">
      <c r="A8" s="9">
        <v>4</v>
      </c>
      <c r="B8" s="3" t="s">
        <v>9</v>
      </c>
      <c r="C8" s="3">
        <v>435224</v>
      </c>
      <c r="D8" s="3">
        <v>211148</v>
      </c>
      <c r="E8" s="3">
        <v>260514</v>
      </c>
      <c r="F8" s="3">
        <v>388403</v>
      </c>
      <c r="G8" s="3">
        <v>60511</v>
      </c>
      <c r="H8" s="25">
        <v>195.99498820599999</v>
      </c>
      <c r="I8" s="13"/>
      <c r="J8" s="13"/>
      <c r="K8" s="13"/>
    </row>
    <row r="9" spans="1:11" ht="13.5" customHeight="1" x14ac:dyDescent="0.2">
      <c r="A9" s="9">
        <v>5</v>
      </c>
      <c r="B9" s="3" t="s">
        <v>10</v>
      </c>
      <c r="C9" s="3">
        <v>2337134</v>
      </c>
      <c r="D9" s="3">
        <v>1225784</v>
      </c>
      <c r="E9" s="3">
        <v>1282239</v>
      </c>
      <c r="F9" s="3">
        <v>2030481</v>
      </c>
      <c r="G9" s="3">
        <v>291247</v>
      </c>
      <c r="H9" s="25">
        <v>595.18224493399998</v>
      </c>
      <c r="I9" s="13"/>
      <c r="J9" s="13"/>
      <c r="K9" s="13"/>
    </row>
    <row r="10" spans="1:11" ht="13.5" customHeight="1" x14ac:dyDescent="0.2">
      <c r="A10" s="9">
        <v>6</v>
      </c>
      <c r="B10" s="3" t="s">
        <v>11</v>
      </c>
      <c r="C10" s="3">
        <v>1059986</v>
      </c>
      <c r="D10" s="3">
        <v>589555</v>
      </c>
      <c r="E10" s="3">
        <v>552260</v>
      </c>
      <c r="F10" s="3">
        <v>923879</v>
      </c>
      <c r="G10" s="3">
        <v>14202</v>
      </c>
      <c r="H10" s="25">
        <v>376.52000569199998</v>
      </c>
      <c r="I10" s="13"/>
      <c r="J10" s="13"/>
      <c r="K10" s="13"/>
    </row>
    <row r="11" spans="1:11" ht="13.5" customHeight="1" x14ac:dyDescent="0.2">
      <c r="A11" s="9">
        <v>7</v>
      </c>
      <c r="B11" s="3" t="s">
        <v>12</v>
      </c>
      <c r="C11" s="3">
        <v>76930</v>
      </c>
      <c r="D11" s="3">
        <v>37954</v>
      </c>
      <c r="E11" s="3">
        <v>72500</v>
      </c>
      <c r="F11" s="3">
        <v>62798</v>
      </c>
      <c r="G11" s="3">
        <v>10837</v>
      </c>
      <c r="H11" s="25">
        <v>24.652056096999996</v>
      </c>
      <c r="I11" s="13"/>
      <c r="J11" s="13"/>
      <c r="K11" s="13"/>
    </row>
    <row r="12" spans="1:11" ht="13.5" customHeight="1" x14ac:dyDescent="0.2">
      <c r="A12" s="9">
        <v>8</v>
      </c>
      <c r="B12" s="3" t="s">
        <v>196</v>
      </c>
      <c r="C12" s="3">
        <v>48381</v>
      </c>
      <c r="D12" s="3">
        <v>22947</v>
      </c>
      <c r="E12" s="3">
        <v>33398</v>
      </c>
      <c r="F12" s="3">
        <v>33464</v>
      </c>
      <c r="G12" s="3">
        <v>474</v>
      </c>
      <c r="H12" s="25">
        <v>10.0713945</v>
      </c>
      <c r="I12" s="13"/>
      <c r="J12" s="13"/>
      <c r="K12" s="13"/>
    </row>
    <row r="13" spans="1:11" ht="13.5" customHeight="1" x14ac:dyDescent="0.2">
      <c r="A13" s="9">
        <v>9</v>
      </c>
      <c r="B13" s="3" t="s">
        <v>13</v>
      </c>
      <c r="C13" s="3">
        <v>1780845</v>
      </c>
      <c r="D13" s="3">
        <v>915401</v>
      </c>
      <c r="E13" s="3">
        <v>1641407</v>
      </c>
      <c r="F13" s="3">
        <v>1561278</v>
      </c>
      <c r="G13" s="3">
        <v>139297</v>
      </c>
      <c r="H13" s="25">
        <v>530.36227009400011</v>
      </c>
      <c r="I13" s="13"/>
      <c r="J13" s="13"/>
      <c r="K13" s="13"/>
    </row>
    <row r="14" spans="1:11" ht="13.5" customHeight="1" x14ac:dyDescent="0.2">
      <c r="A14" s="9">
        <v>10</v>
      </c>
      <c r="B14" s="3" t="s">
        <v>14</v>
      </c>
      <c r="C14" s="3">
        <v>13600781</v>
      </c>
      <c r="D14" s="3">
        <v>7157604</v>
      </c>
      <c r="E14" s="3">
        <v>12799846</v>
      </c>
      <c r="F14" s="3">
        <v>10372609</v>
      </c>
      <c r="G14" s="3">
        <v>307933</v>
      </c>
      <c r="H14" s="25">
        <v>2582.5796721569995</v>
      </c>
      <c r="I14" s="13"/>
      <c r="J14" s="13"/>
      <c r="K14" s="13"/>
    </row>
    <row r="15" spans="1:11" ht="13.5" customHeight="1" x14ac:dyDescent="0.2">
      <c r="A15" s="9">
        <v>11</v>
      </c>
      <c r="B15" s="3" t="s">
        <v>15</v>
      </c>
      <c r="C15" s="3">
        <v>666403</v>
      </c>
      <c r="D15" s="3">
        <v>322863</v>
      </c>
      <c r="E15" s="3">
        <v>333246</v>
      </c>
      <c r="F15" s="3">
        <v>554705</v>
      </c>
      <c r="G15" s="3">
        <v>67817</v>
      </c>
      <c r="H15" s="25">
        <v>206.57589948399996</v>
      </c>
      <c r="I15" s="13"/>
      <c r="J15" s="13"/>
      <c r="K15" s="13"/>
    </row>
    <row r="16" spans="1:11" ht="13.5" customHeight="1" x14ac:dyDescent="0.2">
      <c r="A16" s="9">
        <v>12</v>
      </c>
      <c r="B16" s="3" t="s">
        <v>16</v>
      </c>
      <c r="C16" s="3">
        <v>1544420</v>
      </c>
      <c r="D16" s="3">
        <v>792904</v>
      </c>
      <c r="E16" s="3">
        <v>783137</v>
      </c>
      <c r="F16" s="3">
        <v>1352473</v>
      </c>
      <c r="G16" s="3">
        <v>225854</v>
      </c>
      <c r="H16" s="25">
        <v>469.48417396200017</v>
      </c>
      <c r="I16" s="13"/>
      <c r="J16" s="13"/>
      <c r="K16" s="13"/>
    </row>
    <row r="17" spans="1:11" ht="13.5" customHeight="1" x14ac:dyDescent="0.2">
      <c r="A17" s="11"/>
      <c r="B17" s="4" t="s">
        <v>246</v>
      </c>
      <c r="C17" s="4">
        <f t="shared" ref="C17:H17" si="0">SUM(C5:C16)</f>
        <v>29530774</v>
      </c>
      <c r="D17" s="4">
        <f t="shared" si="0"/>
        <v>15578928</v>
      </c>
      <c r="E17" s="4">
        <f t="shared" si="0"/>
        <v>24655570</v>
      </c>
      <c r="F17" s="4">
        <f t="shared" si="0"/>
        <v>24512788</v>
      </c>
      <c r="G17" s="4">
        <f t="shared" si="0"/>
        <v>1780365</v>
      </c>
      <c r="H17" s="26">
        <f t="shared" si="0"/>
        <v>7015.505490687</v>
      </c>
      <c r="I17" s="13"/>
      <c r="J17" s="15"/>
      <c r="K17" s="15"/>
    </row>
    <row r="18" spans="1:11" ht="13.5" customHeight="1" x14ac:dyDescent="0.2">
      <c r="A18" s="9">
        <v>13</v>
      </c>
      <c r="B18" s="3" t="s">
        <v>247</v>
      </c>
      <c r="C18" s="3">
        <v>44823</v>
      </c>
      <c r="D18" s="3">
        <v>16449</v>
      </c>
      <c r="E18" s="3">
        <v>34857</v>
      </c>
      <c r="F18" s="3">
        <v>35019</v>
      </c>
      <c r="G18" s="3">
        <v>10724</v>
      </c>
      <c r="H18" s="25">
        <v>19.775404298000005</v>
      </c>
      <c r="I18" s="13"/>
      <c r="J18" s="13"/>
      <c r="K18" s="13"/>
    </row>
    <row r="19" spans="1:11" ht="13.5" customHeight="1" x14ac:dyDescent="0.2">
      <c r="A19" s="9">
        <v>14</v>
      </c>
      <c r="B19" s="3" t="s">
        <v>248</v>
      </c>
      <c r="C19" s="3">
        <v>344</v>
      </c>
      <c r="D19" s="3">
        <v>163</v>
      </c>
      <c r="E19" s="3">
        <v>235</v>
      </c>
      <c r="F19" s="3">
        <v>273</v>
      </c>
      <c r="G19" s="3">
        <v>52</v>
      </c>
      <c r="H19" s="25">
        <v>6.4718795999999995E-2</v>
      </c>
      <c r="I19" s="13"/>
      <c r="J19" s="13"/>
      <c r="K19" s="13"/>
    </row>
    <row r="20" spans="1:11" ht="13.5" customHeight="1" x14ac:dyDescent="0.2">
      <c r="A20" s="9">
        <v>15</v>
      </c>
      <c r="B20" s="3" t="s">
        <v>249</v>
      </c>
      <c r="C20" s="3">
        <v>1354</v>
      </c>
      <c r="D20" s="3">
        <v>597</v>
      </c>
      <c r="E20" s="3">
        <v>631</v>
      </c>
      <c r="F20" s="3">
        <v>1053</v>
      </c>
      <c r="G20" s="3">
        <v>224</v>
      </c>
      <c r="H20" s="25">
        <v>0.88389345899999994</v>
      </c>
      <c r="I20" s="13"/>
      <c r="J20" s="13"/>
      <c r="K20" s="13"/>
    </row>
    <row r="21" spans="1:11" ht="13.5" customHeight="1" x14ac:dyDescent="0.2">
      <c r="A21" s="9">
        <v>16</v>
      </c>
      <c r="B21" s="3" t="s">
        <v>250</v>
      </c>
      <c r="C21" s="3">
        <v>111399</v>
      </c>
      <c r="D21" s="3">
        <v>71533</v>
      </c>
      <c r="E21" s="3">
        <v>111385</v>
      </c>
      <c r="F21" s="3">
        <v>61614</v>
      </c>
      <c r="G21" s="3">
        <v>24000</v>
      </c>
      <c r="H21" s="25">
        <v>29.016565468000007</v>
      </c>
      <c r="I21" s="13"/>
      <c r="J21" s="13"/>
      <c r="K21" s="13"/>
    </row>
    <row r="22" spans="1:11" ht="13.5" customHeight="1" x14ac:dyDescent="0.2">
      <c r="A22" s="9">
        <v>17</v>
      </c>
      <c r="B22" s="3" t="s">
        <v>251</v>
      </c>
      <c r="C22" s="3">
        <v>329337</v>
      </c>
      <c r="D22" s="3">
        <v>150074</v>
      </c>
      <c r="E22" s="3">
        <v>329337</v>
      </c>
      <c r="F22" s="3">
        <v>244511</v>
      </c>
      <c r="G22" s="3">
        <v>136239</v>
      </c>
      <c r="H22" s="25">
        <v>25.148095504</v>
      </c>
      <c r="I22" s="13"/>
      <c r="J22" s="13"/>
      <c r="K22" s="13"/>
    </row>
    <row r="23" spans="1:11" ht="13.5" customHeight="1" x14ac:dyDescent="0.2">
      <c r="A23" s="9">
        <v>18</v>
      </c>
      <c r="B23" s="3" t="s">
        <v>252</v>
      </c>
      <c r="C23" s="3">
        <v>44602</v>
      </c>
      <c r="D23" s="3">
        <v>20217</v>
      </c>
      <c r="E23" s="3">
        <v>36178</v>
      </c>
      <c r="F23" s="3">
        <v>36076</v>
      </c>
      <c r="G23" s="3">
        <v>5132</v>
      </c>
      <c r="H23" s="25">
        <v>17.450387033000002</v>
      </c>
      <c r="I23" s="13"/>
      <c r="J23" s="13"/>
      <c r="K23" s="13"/>
    </row>
    <row r="24" spans="1:11" ht="13.5" customHeight="1" x14ac:dyDescent="0.2">
      <c r="A24" s="9">
        <v>19</v>
      </c>
      <c r="B24" s="3" t="s">
        <v>253</v>
      </c>
      <c r="C24" s="3">
        <v>23197</v>
      </c>
      <c r="D24" s="3">
        <v>5974</v>
      </c>
      <c r="E24" s="3">
        <v>20023</v>
      </c>
      <c r="F24" s="3">
        <v>20103</v>
      </c>
      <c r="G24" s="3">
        <v>2879</v>
      </c>
      <c r="H24" s="25">
        <v>3.5048478109999999</v>
      </c>
      <c r="I24" s="13"/>
      <c r="J24" s="13"/>
      <c r="K24" s="13"/>
    </row>
    <row r="25" spans="1:11" ht="13.5" customHeight="1" x14ac:dyDescent="0.2">
      <c r="A25" s="9">
        <v>20</v>
      </c>
      <c r="B25" s="3" t="s">
        <v>254</v>
      </c>
      <c r="C25" s="3">
        <v>138</v>
      </c>
      <c r="D25" s="3">
        <v>60</v>
      </c>
      <c r="E25" s="3">
        <v>118</v>
      </c>
      <c r="F25" s="3">
        <v>89</v>
      </c>
      <c r="G25" s="3">
        <v>14</v>
      </c>
      <c r="H25" s="25">
        <v>2.4704E-2</v>
      </c>
      <c r="I25" s="13"/>
      <c r="J25" s="13"/>
      <c r="K25" s="13"/>
    </row>
    <row r="26" spans="1:11" ht="13.5" customHeight="1" x14ac:dyDescent="0.2">
      <c r="A26" s="9">
        <v>21</v>
      </c>
      <c r="B26" s="3" t="s">
        <v>214</v>
      </c>
      <c r="C26" s="3">
        <v>164</v>
      </c>
      <c r="D26" s="3">
        <v>73</v>
      </c>
      <c r="E26" s="3">
        <v>158</v>
      </c>
      <c r="F26" s="3">
        <v>135</v>
      </c>
      <c r="G26" s="3">
        <v>22</v>
      </c>
      <c r="H26" s="25">
        <v>2.2283476999999999E-2</v>
      </c>
      <c r="I26" s="13"/>
      <c r="J26" s="13"/>
      <c r="K26" s="13"/>
    </row>
    <row r="27" spans="1:11" ht="13.5" customHeight="1" x14ac:dyDescent="0.2">
      <c r="A27" s="9">
        <v>22</v>
      </c>
      <c r="B27" s="3" t="s">
        <v>255</v>
      </c>
      <c r="C27" s="3">
        <v>6945</v>
      </c>
      <c r="D27" s="3">
        <v>2565</v>
      </c>
      <c r="E27" s="3">
        <v>438</v>
      </c>
      <c r="F27" s="3">
        <v>4564</v>
      </c>
      <c r="G27" s="3">
        <v>2610</v>
      </c>
      <c r="H27" s="25">
        <v>0.83683861700000006</v>
      </c>
      <c r="I27" s="13"/>
      <c r="J27" s="13"/>
      <c r="K27" s="13"/>
    </row>
    <row r="28" spans="1:11" ht="13.5" customHeight="1" x14ac:dyDescent="0.2">
      <c r="A28" s="9">
        <v>23</v>
      </c>
      <c r="B28" s="3" t="s">
        <v>256</v>
      </c>
      <c r="C28" s="3">
        <v>515</v>
      </c>
      <c r="D28" s="3">
        <v>200</v>
      </c>
      <c r="E28" s="3">
        <v>391</v>
      </c>
      <c r="F28" s="3">
        <v>274</v>
      </c>
      <c r="G28" s="3">
        <v>51</v>
      </c>
      <c r="H28" s="25">
        <v>8.1170551000000007E-2</v>
      </c>
      <c r="I28" s="13"/>
      <c r="J28" s="13"/>
      <c r="K28" s="13"/>
    </row>
    <row r="29" spans="1:11" ht="13.5" customHeight="1" x14ac:dyDescent="0.2">
      <c r="A29" s="9">
        <v>24</v>
      </c>
      <c r="B29" s="3" t="s">
        <v>257</v>
      </c>
      <c r="C29" s="3">
        <v>17524</v>
      </c>
      <c r="D29" s="3">
        <v>17519</v>
      </c>
      <c r="E29" s="3">
        <v>17524</v>
      </c>
      <c r="F29" s="3">
        <v>9812</v>
      </c>
      <c r="G29" s="3">
        <v>7</v>
      </c>
      <c r="H29" s="25">
        <v>2.6601652809999998</v>
      </c>
      <c r="I29" s="13"/>
      <c r="J29" s="13"/>
      <c r="K29" s="13"/>
    </row>
    <row r="30" spans="1:11" ht="13.5" customHeight="1" x14ac:dyDescent="0.2">
      <c r="A30" s="9">
        <v>25</v>
      </c>
      <c r="B30" s="3" t="s">
        <v>258</v>
      </c>
      <c r="C30" s="3">
        <v>189</v>
      </c>
      <c r="D30" s="3">
        <v>78</v>
      </c>
      <c r="E30" s="3">
        <v>102</v>
      </c>
      <c r="F30" s="3">
        <v>166</v>
      </c>
      <c r="G30" s="3">
        <v>51</v>
      </c>
      <c r="H30" s="25">
        <v>4.6350026000000003E-2</v>
      </c>
      <c r="I30" s="13"/>
      <c r="J30" s="13"/>
      <c r="K30" s="13"/>
    </row>
    <row r="31" spans="1:11" ht="13.5" customHeight="1" x14ac:dyDescent="0.2">
      <c r="A31" s="9">
        <v>26</v>
      </c>
      <c r="B31" s="3" t="s">
        <v>259</v>
      </c>
      <c r="C31" s="3">
        <v>848</v>
      </c>
      <c r="D31" s="3">
        <v>518</v>
      </c>
      <c r="E31" s="3">
        <v>796</v>
      </c>
      <c r="F31" s="3">
        <v>624</v>
      </c>
      <c r="G31" s="3">
        <v>216</v>
      </c>
      <c r="H31" s="25">
        <v>0.10564800100000001</v>
      </c>
      <c r="I31" s="13"/>
      <c r="J31" s="13"/>
      <c r="K31" s="13"/>
    </row>
    <row r="32" spans="1:11" ht="13.5" customHeight="1" x14ac:dyDescent="0.2">
      <c r="A32" s="11"/>
      <c r="B32" s="4" t="s">
        <v>260</v>
      </c>
      <c r="C32" s="4">
        <f t="shared" ref="C32:H32" si="1">SUM(C18:C31)</f>
        <v>581379</v>
      </c>
      <c r="D32" s="4">
        <f t="shared" si="1"/>
        <v>286020</v>
      </c>
      <c r="E32" s="4">
        <f t="shared" si="1"/>
        <v>552173</v>
      </c>
      <c r="F32" s="4">
        <f t="shared" si="1"/>
        <v>414313</v>
      </c>
      <c r="G32" s="4">
        <f t="shared" si="1"/>
        <v>182221</v>
      </c>
      <c r="H32" s="26">
        <f t="shared" si="1"/>
        <v>99.621072322000018</v>
      </c>
      <c r="I32" s="15"/>
      <c r="J32" s="15"/>
      <c r="K32" s="15"/>
    </row>
    <row r="33" spans="1:11" ht="13.5" customHeight="1" x14ac:dyDescent="0.2">
      <c r="A33" s="9">
        <v>27</v>
      </c>
      <c r="B33" s="3" t="s">
        <v>261</v>
      </c>
      <c r="C33" s="3">
        <v>3620472</v>
      </c>
      <c r="D33" s="3">
        <v>2052854</v>
      </c>
      <c r="E33" s="3">
        <v>3329296</v>
      </c>
      <c r="F33" s="3">
        <v>2964861</v>
      </c>
      <c r="G33" s="3">
        <v>476085</v>
      </c>
      <c r="H33" s="25">
        <v>739.07520395100005</v>
      </c>
      <c r="I33" s="13"/>
      <c r="J33" s="13"/>
      <c r="K33" s="13"/>
    </row>
    <row r="34" spans="1:11" ht="13.5" customHeight="1" x14ac:dyDescent="0.2">
      <c r="A34" s="9">
        <v>28</v>
      </c>
      <c r="B34" s="3" t="s">
        <v>262</v>
      </c>
      <c r="C34" s="3">
        <v>1664391</v>
      </c>
      <c r="D34" s="3">
        <v>908177</v>
      </c>
      <c r="E34" s="3">
        <v>603833</v>
      </c>
      <c r="F34" s="3">
        <v>1555592</v>
      </c>
      <c r="G34" s="3">
        <v>323245</v>
      </c>
      <c r="H34" s="25">
        <v>403.18394470499993</v>
      </c>
      <c r="I34" s="13"/>
      <c r="J34" s="13"/>
      <c r="K34" s="13"/>
    </row>
    <row r="35" spans="1:11" ht="13.5" customHeight="1" x14ac:dyDescent="0.2">
      <c r="A35" s="11"/>
      <c r="B35" s="4" t="s">
        <v>263</v>
      </c>
      <c r="C35" s="4">
        <f t="shared" ref="C35:H35" si="2">C34+C33</f>
        <v>5284863</v>
      </c>
      <c r="D35" s="4">
        <f t="shared" si="2"/>
        <v>2961031</v>
      </c>
      <c r="E35" s="4">
        <f t="shared" si="2"/>
        <v>3933129</v>
      </c>
      <c r="F35" s="4">
        <f t="shared" si="2"/>
        <v>4520453</v>
      </c>
      <c r="G35" s="4">
        <f t="shared" si="2"/>
        <v>799330</v>
      </c>
      <c r="H35" s="26">
        <f t="shared" si="2"/>
        <v>1142.259148656</v>
      </c>
      <c r="I35" s="15"/>
      <c r="J35" s="15"/>
      <c r="K35" s="15"/>
    </row>
    <row r="36" spans="1:11" ht="13.5" customHeight="1" x14ac:dyDescent="0.2">
      <c r="A36" s="11"/>
      <c r="B36" s="4" t="s">
        <v>264</v>
      </c>
      <c r="C36" s="4">
        <f t="shared" ref="C36:H36" si="3">C35+C32+C17</f>
        <v>35397016</v>
      </c>
      <c r="D36" s="4">
        <f t="shared" si="3"/>
        <v>18825979</v>
      </c>
      <c r="E36" s="4">
        <f t="shared" si="3"/>
        <v>29140872</v>
      </c>
      <c r="F36" s="4">
        <f t="shared" si="3"/>
        <v>29447554</v>
      </c>
      <c r="G36" s="4">
        <f t="shared" si="3"/>
        <v>2761916</v>
      </c>
      <c r="H36" s="26">
        <f t="shared" si="3"/>
        <v>8257.3857116649997</v>
      </c>
      <c r="I36" s="15"/>
      <c r="J36" s="15"/>
      <c r="K36" s="15"/>
    </row>
    <row r="37" spans="1:11" ht="13.5" customHeight="1" x14ac:dyDescent="0.2">
      <c r="A37" s="18"/>
      <c r="B37" s="13"/>
      <c r="C37" s="13"/>
      <c r="D37" s="15" t="s">
        <v>140</v>
      </c>
      <c r="E37" s="13"/>
      <c r="F37" s="13"/>
      <c r="G37" s="13"/>
      <c r="H37" s="40"/>
      <c r="I37" s="13"/>
      <c r="J37" s="13"/>
      <c r="K37" s="13"/>
    </row>
    <row r="38" spans="1:11" ht="13.5" customHeight="1" x14ac:dyDescent="0.2">
      <c r="A38" s="18"/>
      <c r="B38" s="13"/>
      <c r="C38" s="13"/>
      <c r="D38" s="13"/>
      <c r="E38" s="13"/>
      <c r="F38" s="13"/>
      <c r="G38" s="13"/>
      <c r="H38" s="40"/>
      <c r="I38" s="13"/>
      <c r="J38" s="13"/>
      <c r="K38" s="13"/>
    </row>
    <row r="39" spans="1:11" ht="13.5" customHeight="1" x14ac:dyDescent="0.2">
      <c r="A39" s="18"/>
      <c r="B39" s="13"/>
      <c r="C39" s="13"/>
      <c r="D39" s="13"/>
      <c r="E39" s="13"/>
      <c r="F39" s="13"/>
      <c r="G39" s="13"/>
      <c r="H39" s="40"/>
      <c r="I39" s="13"/>
      <c r="J39" s="13"/>
      <c r="K39" s="13"/>
    </row>
    <row r="40" spans="1:11" ht="13.5" customHeight="1" x14ac:dyDescent="0.2">
      <c r="A40" s="18"/>
      <c r="B40" s="13"/>
      <c r="C40" s="13"/>
      <c r="D40" s="13"/>
      <c r="E40" s="13"/>
      <c r="F40" s="13"/>
      <c r="G40" s="13"/>
      <c r="H40" s="40"/>
      <c r="I40" s="13"/>
      <c r="J40" s="13"/>
      <c r="K40" s="13"/>
    </row>
    <row r="41" spans="1:11" ht="13.5" customHeight="1" x14ac:dyDescent="0.2">
      <c r="A41" s="18"/>
      <c r="B41" s="13"/>
      <c r="C41" s="13"/>
      <c r="D41" s="13"/>
      <c r="E41" s="13"/>
      <c r="F41" s="13"/>
      <c r="G41" s="13"/>
      <c r="H41" s="40"/>
      <c r="I41" s="13"/>
      <c r="J41" s="13"/>
      <c r="K41" s="13"/>
    </row>
    <row r="42" spans="1:11" ht="13.5" customHeight="1" x14ac:dyDescent="0.2">
      <c r="A42" s="18"/>
      <c r="B42" s="13"/>
      <c r="C42" s="13"/>
      <c r="D42" s="13"/>
      <c r="E42" s="13"/>
      <c r="F42" s="13"/>
      <c r="G42" s="13"/>
      <c r="H42" s="40"/>
      <c r="I42" s="13"/>
      <c r="J42" s="13"/>
      <c r="K42" s="13"/>
    </row>
    <row r="43" spans="1:11" ht="13.5" customHeight="1" x14ac:dyDescent="0.2">
      <c r="A43" s="18"/>
      <c r="B43" s="13"/>
      <c r="C43" s="13"/>
      <c r="D43" s="13"/>
      <c r="E43" s="13"/>
      <c r="F43" s="13"/>
      <c r="G43" s="13"/>
      <c r="H43" s="40"/>
      <c r="I43" s="13"/>
      <c r="J43" s="13"/>
      <c r="K43" s="13"/>
    </row>
    <row r="44" spans="1:11" ht="13.5" customHeight="1" x14ac:dyDescent="0.2">
      <c r="A44" s="18"/>
      <c r="B44" s="13"/>
      <c r="C44" s="13"/>
      <c r="D44" s="13"/>
      <c r="E44" s="13"/>
      <c r="F44" s="13"/>
      <c r="G44" s="13"/>
      <c r="H44" s="40"/>
      <c r="I44" s="13"/>
      <c r="J44" s="13"/>
      <c r="K44" s="13"/>
    </row>
    <row r="45" spans="1:11" ht="13.5" customHeight="1" x14ac:dyDescent="0.2">
      <c r="A45" s="18"/>
      <c r="B45" s="13"/>
      <c r="C45" s="13"/>
      <c r="D45" s="13"/>
      <c r="E45" s="13"/>
      <c r="F45" s="13"/>
      <c r="G45" s="13"/>
      <c r="H45" s="40"/>
      <c r="I45" s="13"/>
      <c r="J45" s="13"/>
      <c r="K45" s="13"/>
    </row>
    <row r="46" spans="1:11" ht="13.5" customHeight="1" x14ac:dyDescent="0.2">
      <c r="A46" s="18"/>
      <c r="B46" s="13"/>
      <c r="C46" s="13"/>
      <c r="D46" s="13"/>
      <c r="E46" s="13"/>
      <c r="F46" s="13"/>
      <c r="G46" s="13"/>
      <c r="H46" s="40"/>
      <c r="I46" s="13"/>
      <c r="J46" s="13"/>
      <c r="K46" s="13"/>
    </row>
    <row r="47" spans="1:11" ht="13.5" customHeight="1" x14ac:dyDescent="0.2">
      <c r="A47" s="18"/>
      <c r="B47" s="13"/>
      <c r="C47" s="13"/>
      <c r="D47" s="13"/>
      <c r="E47" s="13"/>
      <c r="F47" s="13"/>
      <c r="G47" s="13"/>
      <c r="H47" s="40"/>
      <c r="I47" s="13"/>
      <c r="J47" s="13"/>
      <c r="K47" s="13"/>
    </row>
    <row r="48" spans="1:11" ht="13.5" customHeight="1" x14ac:dyDescent="0.2">
      <c r="A48" s="18"/>
      <c r="B48" s="13"/>
      <c r="C48" s="13"/>
      <c r="D48" s="13"/>
      <c r="E48" s="13"/>
      <c r="F48" s="13"/>
      <c r="G48" s="13"/>
      <c r="H48" s="40"/>
      <c r="I48" s="13"/>
      <c r="J48" s="13"/>
      <c r="K48" s="13"/>
    </row>
    <row r="49" spans="1:11" ht="13.5" customHeight="1" x14ac:dyDescent="0.2">
      <c r="A49" s="18"/>
      <c r="B49" s="13"/>
      <c r="C49" s="13"/>
      <c r="D49" s="13"/>
      <c r="E49" s="13"/>
      <c r="F49" s="13"/>
      <c r="G49" s="13"/>
      <c r="H49" s="40"/>
      <c r="I49" s="13"/>
      <c r="J49" s="13"/>
      <c r="K49" s="13"/>
    </row>
    <row r="50" spans="1:11" ht="13.5" customHeight="1" x14ac:dyDescent="0.2">
      <c r="A50" s="18"/>
      <c r="B50" s="13"/>
      <c r="C50" s="13"/>
      <c r="D50" s="13"/>
      <c r="E50" s="13"/>
      <c r="F50" s="13"/>
      <c r="G50" s="13"/>
      <c r="H50" s="40"/>
      <c r="I50" s="13"/>
      <c r="J50" s="13"/>
      <c r="K50" s="13"/>
    </row>
    <row r="51" spans="1:11" ht="13.5" customHeight="1" x14ac:dyDescent="0.2">
      <c r="A51" s="18"/>
      <c r="B51" s="13"/>
      <c r="C51" s="13"/>
      <c r="D51" s="13"/>
      <c r="E51" s="13"/>
      <c r="F51" s="13"/>
      <c r="G51" s="13"/>
      <c r="H51" s="40"/>
      <c r="I51" s="13"/>
      <c r="J51" s="13"/>
      <c r="K51" s="13"/>
    </row>
    <row r="52" spans="1:11" ht="13.5" customHeight="1" x14ac:dyDescent="0.2">
      <c r="A52" s="18"/>
      <c r="B52" s="13"/>
      <c r="C52" s="13"/>
      <c r="D52" s="13"/>
      <c r="E52" s="13"/>
      <c r="F52" s="13"/>
      <c r="G52" s="13"/>
      <c r="H52" s="40"/>
      <c r="I52" s="13"/>
      <c r="J52" s="13"/>
      <c r="K52" s="13"/>
    </row>
    <row r="53" spans="1:11" ht="13.5" customHeight="1" x14ac:dyDescent="0.2">
      <c r="A53" s="18"/>
      <c r="B53" s="13"/>
      <c r="C53" s="13"/>
      <c r="D53" s="13"/>
      <c r="E53" s="13"/>
      <c r="F53" s="13"/>
      <c r="G53" s="13"/>
      <c r="H53" s="40"/>
      <c r="I53" s="13"/>
      <c r="J53" s="13"/>
      <c r="K53" s="13"/>
    </row>
    <row r="54" spans="1:11" ht="13.5" customHeight="1" x14ac:dyDescent="0.2">
      <c r="A54" s="18"/>
      <c r="B54" s="13"/>
      <c r="C54" s="13"/>
      <c r="D54" s="13"/>
      <c r="E54" s="13"/>
      <c r="F54" s="13"/>
      <c r="G54" s="13"/>
      <c r="H54" s="40"/>
      <c r="I54" s="13"/>
      <c r="J54" s="13"/>
      <c r="K54" s="13"/>
    </row>
    <row r="55" spans="1:11" ht="13.5" customHeight="1" x14ac:dyDescent="0.2">
      <c r="A55" s="18"/>
      <c r="B55" s="13"/>
      <c r="C55" s="13"/>
      <c r="D55" s="13"/>
      <c r="E55" s="13"/>
      <c r="F55" s="13"/>
      <c r="G55" s="13"/>
      <c r="H55" s="40"/>
      <c r="I55" s="13"/>
      <c r="J55" s="13"/>
      <c r="K55" s="13"/>
    </row>
    <row r="56" spans="1:11" ht="13.5" customHeight="1" x14ac:dyDescent="0.2">
      <c r="A56" s="18"/>
      <c r="B56" s="13"/>
      <c r="C56" s="13"/>
      <c r="D56" s="13"/>
      <c r="E56" s="13"/>
      <c r="F56" s="13"/>
      <c r="G56" s="13"/>
      <c r="H56" s="40"/>
      <c r="I56" s="13"/>
      <c r="J56" s="13"/>
      <c r="K56" s="13"/>
    </row>
    <row r="57" spans="1:11" ht="13.5" customHeight="1" x14ac:dyDescent="0.2">
      <c r="A57" s="18"/>
      <c r="B57" s="13"/>
      <c r="C57" s="13"/>
      <c r="D57" s="13"/>
      <c r="E57" s="13"/>
      <c r="F57" s="13"/>
      <c r="G57" s="13"/>
      <c r="H57" s="40"/>
      <c r="I57" s="13"/>
      <c r="J57" s="13"/>
      <c r="K57" s="13"/>
    </row>
    <row r="58" spans="1:11" ht="13.5" customHeight="1" x14ac:dyDescent="0.2">
      <c r="A58" s="18"/>
      <c r="B58" s="13"/>
      <c r="C58" s="13"/>
      <c r="D58" s="13"/>
      <c r="E58" s="13"/>
      <c r="F58" s="13"/>
      <c r="G58" s="13"/>
      <c r="H58" s="40"/>
      <c r="I58" s="13"/>
      <c r="J58" s="13"/>
      <c r="K58" s="13"/>
    </row>
    <row r="59" spans="1:11" ht="13.5" customHeight="1" x14ac:dyDescent="0.2">
      <c r="A59" s="18"/>
      <c r="B59" s="13"/>
      <c r="C59" s="13"/>
      <c r="D59" s="13"/>
      <c r="E59" s="13"/>
      <c r="F59" s="13"/>
      <c r="G59" s="13"/>
      <c r="H59" s="40"/>
      <c r="I59" s="13"/>
      <c r="J59" s="13"/>
      <c r="K59" s="13"/>
    </row>
    <row r="60" spans="1:11" ht="13.5" customHeight="1" x14ac:dyDescent="0.2">
      <c r="A60" s="18"/>
      <c r="B60" s="13"/>
      <c r="C60" s="13"/>
      <c r="D60" s="13"/>
      <c r="E60" s="13"/>
      <c r="F60" s="13"/>
      <c r="G60" s="13"/>
      <c r="H60" s="40"/>
      <c r="I60" s="13"/>
      <c r="J60" s="13"/>
      <c r="K60" s="13"/>
    </row>
    <row r="61" spans="1:11" ht="13.5" customHeight="1" x14ac:dyDescent="0.2">
      <c r="A61" s="18"/>
      <c r="B61" s="13"/>
      <c r="C61" s="13"/>
      <c r="D61" s="13"/>
      <c r="E61" s="13"/>
      <c r="F61" s="13"/>
      <c r="G61" s="13"/>
      <c r="H61" s="40"/>
      <c r="I61" s="13"/>
      <c r="J61" s="13"/>
      <c r="K61" s="13"/>
    </row>
    <row r="62" spans="1:11" ht="13.5" customHeight="1" x14ac:dyDescent="0.2">
      <c r="A62" s="18"/>
      <c r="B62" s="13"/>
      <c r="C62" s="13"/>
      <c r="D62" s="13"/>
      <c r="E62" s="13"/>
      <c r="F62" s="13"/>
      <c r="G62" s="13"/>
      <c r="H62" s="40"/>
      <c r="I62" s="13"/>
      <c r="J62" s="13"/>
      <c r="K62" s="13"/>
    </row>
    <row r="63" spans="1:11" ht="13.5" customHeight="1" x14ac:dyDescent="0.2">
      <c r="A63" s="18"/>
      <c r="B63" s="13"/>
      <c r="C63" s="13"/>
      <c r="D63" s="13"/>
      <c r="E63" s="13"/>
      <c r="F63" s="13"/>
      <c r="G63" s="13"/>
      <c r="H63" s="40"/>
      <c r="I63" s="13"/>
      <c r="J63" s="13"/>
      <c r="K63" s="13"/>
    </row>
    <row r="64" spans="1:11" ht="13.5" customHeight="1" x14ac:dyDescent="0.2">
      <c r="A64" s="18"/>
      <c r="B64" s="13"/>
      <c r="C64" s="13"/>
      <c r="D64" s="13"/>
      <c r="E64" s="13"/>
      <c r="F64" s="13"/>
      <c r="G64" s="13"/>
      <c r="H64" s="40"/>
      <c r="I64" s="13"/>
      <c r="J64" s="13"/>
      <c r="K64" s="13"/>
    </row>
    <row r="65" spans="1:11" ht="13.5" customHeight="1" x14ac:dyDescent="0.2">
      <c r="A65" s="18"/>
      <c r="B65" s="13"/>
      <c r="C65" s="13"/>
      <c r="D65" s="13"/>
      <c r="E65" s="13"/>
      <c r="F65" s="13"/>
      <c r="G65" s="13"/>
      <c r="H65" s="40"/>
      <c r="I65" s="13"/>
      <c r="J65" s="13"/>
      <c r="K65" s="13"/>
    </row>
    <row r="66" spans="1:11" ht="13.5" customHeight="1" x14ac:dyDescent="0.2">
      <c r="A66" s="18"/>
      <c r="B66" s="13"/>
      <c r="C66" s="13"/>
      <c r="D66" s="13"/>
      <c r="E66" s="13"/>
      <c r="F66" s="13"/>
      <c r="G66" s="13"/>
      <c r="H66" s="40"/>
      <c r="I66" s="13"/>
      <c r="J66" s="13"/>
      <c r="K66" s="13"/>
    </row>
    <row r="67" spans="1:11" ht="13.5" customHeight="1" x14ac:dyDescent="0.2">
      <c r="A67" s="18"/>
      <c r="B67" s="13"/>
      <c r="C67" s="13"/>
      <c r="D67" s="13"/>
      <c r="E67" s="13"/>
      <c r="F67" s="13"/>
      <c r="G67" s="13"/>
      <c r="H67" s="40"/>
      <c r="I67" s="13"/>
      <c r="J67" s="13"/>
      <c r="K67" s="13"/>
    </row>
    <row r="68" spans="1:11" ht="13.5" customHeight="1" x14ac:dyDescent="0.2">
      <c r="A68" s="18"/>
      <c r="B68" s="13"/>
      <c r="C68" s="13"/>
      <c r="D68" s="13"/>
      <c r="E68" s="13"/>
      <c r="F68" s="13"/>
      <c r="G68" s="13"/>
      <c r="H68" s="40"/>
      <c r="I68" s="13"/>
      <c r="J68" s="13"/>
      <c r="K68" s="13"/>
    </row>
    <row r="69" spans="1:11" ht="13.5" customHeight="1" x14ac:dyDescent="0.2">
      <c r="A69" s="18"/>
      <c r="B69" s="13"/>
      <c r="C69" s="13"/>
      <c r="D69" s="13"/>
      <c r="E69" s="13"/>
      <c r="F69" s="13"/>
      <c r="G69" s="13"/>
      <c r="H69" s="40"/>
      <c r="I69" s="13"/>
      <c r="J69" s="13"/>
      <c r="K69" s="13"/>
    </row>
    <row r="70" spans="1:11" ht="13.5" customHeight="1" x14ac:dyDescent="0.2">
      <c r="A70" s="18"/>
      <c r="B70" s="13"/>
      <c r="C70" s="13"/>
      <c r="D70" s="13"/>
      <c r="E70" s="13"/>
      <c r="F70" s="13"/>
      <c r="G70" s="13"/>
      <c r="H70" s="40"/>
      <c r="I70" s="13"/>
      <c r="J70" s="13"/>
      <c r="K70" s="13"/>
    </row>
    <row r="71" spans="1:11" ht="13.5" customHeight="1" x14ac:dyDescent="0.2">
      <c r="A71" s="18"/>
      <c r="B71" s="13"/>
      <c r="C71" s="13"/>
      <c r="D71" s="13"/>
      <c r="E71" s="13"/>
      <c r="F71" s="13"/>
      <c r="G71" s="13"/>
      <c r="H71" s="40"/>
      <c r="I71" s="13"/>
      <c r="J71" s="13"/>
      <c r="K71" s="13"/>
    </row>
    <row r="72" spans="1:11" ht="13.5" customHeight="1" x14ac:dyDescent="0.2">
      <c r="A72" s="18"/>
      <c r="B72" s="13"/>
      <c r="C72" s="13"/>
      <c r="D72" s="13"/>
      <c r="E72" s="13"/>
      <c r="F72" s="13"/>
      <c r="G72" s="13"/>
      <c r="H72" s="40"/>
      <c r="I72" s="13"/>
      <c r="J72" s="13"/>
      <c r="K72" s="13"/>
    </row>
    <row r="73" spans="1:11" ht="13.5" customHeight="1" x14ac:dyDescent="0.2">
      <c r="A73" s="18"/>
      <c r="B73" s="13"/>
      <c r="C73" s="13"/>
      <c r="D73" s="13"/>
      <c r="E73" s="13"/>
      <c r="F73" s="13"/>
      <c r="G73" s="13"/>
      <c r="H73" s="40"/>
      <c r="I73" s="13"/>
      <c r="J73" s="13"/>
      <c r="K73" s="13"/>
    </row>
    <row r="74" spans="1:11" ht="13.5" customHeight="1" x14ac:dyDescent="0.2">
      <c r="A74" s="18"/>
      <c r="B74" s="13"/>
      <c r="C74" s="13"/>
      <c r="D74" s="13"/>
      <c r="E74" s="13"/>
      <c r="F74" s="13"/>
      <c r="G74" s="13"/>
      <c r="H74" s="40"/>
      <c r="I74" s="13"/>
      <c r="J74" s="13"/>
      <c r="K74" s="13"/>
    </row>
    <row r="75" spans="1:11" ht="13.5" customHeight="1" x14ac:dyDescent="0.2">
      <c r="A75" s="18"/>
      <c r="B75" s="13"/>
      <c r="C75" s="13"/>
      <c r="D75" s="13"/>
      <c r="E75" s="13"/>
      <c r="F75" s="13"/>
      <c r="G75" s="13"/>
      <c r="H75" s="40"/>
      <c r="I75" s="13"/>
      <c r="J75" s="13"/>
      <c r="K75" s="13"/>
    </row>
    <row r="76" spans="1:11" ht="13.5" customHeight="1" x14ac:dyDescent="0.2">
      <c r="A76" s="18"/>
      <c r="B76" s="13"/>
      <c r="C76" s="13"/>
      <c r="D76" s="13"/>
      <c r="E76" s="13"/>
      <c r="F76" s="13"/>
      <c r="G76" s="13"/>
      <c r="H76" s="40"/>
      <c r="I76" s="13"/>
      <c r="J76" s="13"/>
      <c r="K76" s="13"/>
    </row>
    <row r="77" spans="1:11" ht="13.5" customHeight="1" x14ac:dyDescent="0.2">
      <c r="A77" s="18"/>
      <c r="B77" s="13"/>
      <c r="C77" s="13"/>
      <c r="D77" s="13"/>
      <c r="E77" s="13"/>
      <c r="F77" s="13"/>
      <c r="G77" s="13"/>
      <c r="H77" s="40"/>
      <c r="I77" s="13"/>
      <c r="J77" s="13"/>
      <c r="K77" s="13"/>
    </row>
    <row r="78" spans="1:11" ht="13.5" customHeight="1" x14ac:dyDescent="0.2">
      <c r="A78" s="18"/>
      <c r="B78" s="13"/>
      <c r="C78" s="13"/>
      <c r="D78" s="13"/>
      <c r="E78" s="13"/>
      <c r="F78" s="13"/>
      <c r="G78" s="13"/>
      <c r="H78" s="40"/>
      <c r="I78" s="13"/>
      <c r="J78" s="13"/>
      <c r="K78" s="13"/>
    </row>
    <row r="79" spans="1:11" ht="13.5" customHeight="1" x14ac:dyDescent="0.2">
      <c r="A79" s="18"/>
      <c r="B79" s="13"/>
      <c r="C79" s="13"/>
      <c r="D79" s="13"/>
      <c r="E79" s="13"/>
      <c r="F79" s="13"/>
      <c r="G79" s="13"/>
      <c r="H79" s="40"/>
      <c r="I79" s="13"/>
      <c r="J79" s="13"/>
      <c r="K79" s="13"/>
    </row>
    <row r="80" spans="1:11" ht="13.5" customHeight="1" x14ac:dyDescent="0.2">
      <c r="A80" s="18"/>
      <c r="B80" s="13"/>
      <c r="C80" s="13"/>
      <c r="D80" s="13"/>
      <c r="E80" s="13"/>
      <c r="F80" s="13"/>
      <c r="G80" s="13"/>
      <c r="H80" s="40"/>
      <c r="I80" s="13"/>
      <c r="J80" s="13"/>
      <c r="K80" s="13"/>
    </row>
    <row r="81" spans="1:11" ht="13.5" customHeight="1" x14ac:dyDescent="0.2">
      <c r="A81" s="18"/>
      <c r="B81" s="13"/>
      <c r="C81" s="13"/>
      <c r="D81" s="13"/>
      <c r="E81" s="13"/>
      <c r="F81" s="13"/>
      <c r="G81" s="13"/>
      <c r="H81" s="40"/>
      <c r="I81" s="13"/>
      <c r="J81" s="13"/>
      <c r="K81" s="13"/>
    </row>
    <row r="82" spans="1:11" ht="13.5" customHeight="1" x14ac:dyDescent="0.2">
      <c r="A82" s="18"/>
      <c r="B82" s="13"/>
      <c r="C82" s="13"/>
      <c r="D82" s="13"/>
      <c r="E82" s="13"/>
      <c r="F82" s="13"/>
      <c r="G82" s="13"/>
      <c r="H82" s="40"/>
      <c r="I82" s="13"/>
      <c r="J82" s="13"/>
      <c r="K82" s="13"/>
    </row>
    <row r="83" spans="1:11" ht="13.5" customHeight="1" x14ac:dyDescent="0.2">
      <c r="A83" s="18"/>
      <c r="B83" s="13"/>
      <c r="C83" s="13"/>
      <c r="D83" s="13"/>
      <c r="E83" s="13"/>
      <c r="F83" s="13"/>
      <c r="G83" s="13"/>
      <c r="H83" s="40"/>
      <c r="I83" s="13"/>
      <c r="J83" s="13"/>
      <c r="K83" s="13"/>
    </row>
    <row r="84" spans="1:11" ht="13.5" customHeight="1" x14ac:dyDescent="0.2">
      <c r="A84" s="18"/>
      <c r="B84" s="13"/>
      <c r="C84" s="13"/>
      <c r="D84" s="13"/>
      <c r="E84" s="13"/>
      <c r="F84" s="13"/>
      <c r="G84" s="13"/>
      <c r="H84" s="40"/>
      <c r="I84" s="13"/>
      <c r="J84" s="13"/>
      <c r="K84" s="13"/>
    </row>
    <row r="85" spans="1:11" ht="13.5" customHeight="1" x14ac:dyDescent="0.2">
      <c r="A85" s="18"/>
      <c r="B85" s="13"/>
      <c r="C85" s="13"/>
      <c r="D85" s="13"/>
      <c r="E85" s="13"/>
      <c r="F85" s="13"/>
      <c r="G85" s="13"/>
      <c r="H85" s="40"/>
      <c r="I85" s="13"/>
      <c r="J85" s="13"/>
      <c r="K85" s="13"/>
    </row>
    <row r="86" spans="1:11" ht="13.5" customHeight="1" x14ac:dyDescent="0.2">
      <c r="A86" s="18"/>
      <c r="B86" s="13"/>
      <c r="C86" s="13"/>
      <c r="D86" s="13"/>
      <c r="E86" s="13"/>
      <c r="F86" s="13"/>
      <c r="G86" s="13"/>
      <c r="H86" s="40"/>
      <c r="I86" s="13"/>
      <c r="J86" s="13"/>
      <c r="K86" s="13"/>
    </row>
    <row r="87" spans="1:11" ht="13.5" customHeight="1" x14ac:dyDescent="0.2">
      <c r="A87" s="18"/>
      <c r="B87" s="13"/>
      <c r="C87" s="13"/>
      <c r="D87" s="13"/>
      <c r="E87" s="13"/>
      <c r="F87" s="13"/>
      <c r="G87" s="13"/>
      <c r="H87" s="40"/>
      <c r="I87" s="13"/>
      <c r="J87" s="13"/>
      <c r="K87" s="13"/>
    </row>
    <row r="88" spans="1:11" ht="13.5" customHeight="1" x14ac:dyDescent="0.2">
      <c r="A88" s="18"/>
      <c r="B88" s="13"/>
      <c r="C88" s="13"/>
      <c r="D88" s="13"/>
      <c r="E88" s="13"/>
      <c r="F88" s="13"/>
      <c r="G88" s="13"/>
      <c r="H88" s="40"/>
      <c r="I88" s="13"/>
      <c r="J88" s="13"/>
      <c r="K88" s="13"/>
    </row>
    <row r="89" spans="1:11" ht="13.5" customHeight="1" x14ac:dyDescent="0.2">
      <c r="A89" s="18"/>
      <c r="B89" s="13"/>
      <c r="C89" s="13"/>
      <c r="D89" s="13"/>
      <c r="E89" s="13"/>
      <c r="F89" s="13"/>
      <c r="G89" s="13"/>
      <c r="H89" s="40"/>
      <c r="I89" s="13"/>
      <c r="J89" s="13"/>
      <c r="K89" s="13"/>
    </row>
    <row r="90" spans="1:11" ht="13.5" customHeight="1" x14ac:dyDescent="0.2">
      <c r="A90" s="18"/>
      <c r="B90" s="13"/>
      <c r="C90" s="13"/>
      <c r="D90" s="13"/>
      <c r="E90" s="13"/>
      <c r="F90" s="13"/>
      <c r="G90" s="13"/>
      <c r="H90" s="40"/>
      <c r="I90" s="13"/>
      <c r="J90" s="13"/>
      <c r="K90" s="13"/>
    </row>
    <row r="91" spans="1:11" ht="13.5" customHeight="1" x14ac:dyDescent="0.2">
      <c r="A91" s="18"/>
      <c r="B91" s="13"/>
      <c r="C91" s="13"/>
      <c r="D91" s="13"/>
      <c r="E91" s="13"/>
      <c r="F91" s="13"/>
      <c r="G91" s="13"/>
      <c r="H91" s="40"/>
      <c r="I91" s="13"/>
      <c r="J91" s="13"/>
      <c r="K91" s="13"/>
    </row>
    <row r="92" spans="1:11" ht="13.5" customHeight="1" x14ac:dyDescent="0.2">
      <c r="A92" s="18"/>
      <c r="B92" s="13"/>
      <c r="C92" s="13"/>
      <c r="D92" s="13"/>
      <c r="E92" s="13"/>
      <c r="F92" s="13"/>
      <c r="G92" s="13"/>
      <c r="H92" s="40"/>
      <c r="I92" s="13"/>
      <c r="J92" s="13"/>
      <c r="K92" s="13"/>
    </row>
    <row r="93" spans="1:11" ht="13.5" customHeight="1" x14ac:dyDescent="0.2">
      <c r="A93" s="18"/>
      <c r="B93" s="13"/>
      <c r="C93" s="13"/>
      <c r="D93" s="13"/>
      <c r="E93" s="13"/>
      <c r="F93" s="13"/>
      <c r="G93" s="13"/>
      <c r="H93" s="40"/>
      <c r="I93" s="13"/>
      <c r="J93" s="13"/>
      <c r="K93" s="13"/>
    </row>
    <row r="94" spans="1:11" ht="13.5" customHeight="1" x14ac:dyDescent="0.2">
      <c r="A94" s="18"/>
      <c r="B94" s="13"/>
      <c r="C94" s="13"/>
      <c r="D94" s="13"/>
      <c r="E94" s="13"/>
      <c r="F94" s="13"/>
      <c r="G94" s="13"/>
      <c r="H94" s="40"/>
      <c r="I94" s="13"/>
      <c r="J94" s="13"/>
      <c r="K94" s="13"/>
    </row>
    <row r="95" spans="1:11" ht="13.5" customHeight="1" x14ac:dyDescent="0.2">
      <c r="A95" s="18"/>
      <c r="B95" s="13"/>
      <c r="C95" s="13"/>
      <c r="D95" s="13"/>
      <c r="E95" s="13"/>
      <c r="F95" s="13"/>
      <c r="G95" s="13"/>
      <c r="H95" s="40"/>
      <c r="I95" s="13"/>
      <c r="J95" s="13"/>
      <c r="K95" s="13"/>
    </row>
    <row r="96" spans="1:11" ht="13.5" customHeight="1" x14ac:dyDescent="0.2">
      <c r="A96" s="18"/>
      <c r="B96" s="13"/>
      <c r="C96" s="13"/>
      <c r="D96" s="13"/>
      <c r="E96" s="13"/>
      <c r="F96" s="13"/>
      <c r="G96" s="13"/>
      <c r="H96" s="40"/>
      <c r="I96" s="13"/>
      <c r="J96" s="13"/>
      <c r="K96" s="13"/>
    </row>
    <row r="97" spans="1:11" ht="13.5" customHeight="1" x14ac:dyDescent="0.2">
      <c r="A97" s="18"/>
      <c r="B97" s="13"/>
      <c r="C97" s="13"/>
      <c r="D97" s="13"/>
      <c r="E97" s="13"/>
      <c r="F97" s="13"/>
      <c r="G97" s="13"/>
      <c r="H97" s="40"/>
      <c r="I97" s="13"/>
      <c r="J97" s="13"/>
      <c r="K97" s="13"/>
    </row>
    <row r="98" spans="1:11" ht="13.5" customHeight="1" x14ac:dyDescent="0.2">
      <c r="A98" s="18"/>
      <c r="B98" s="13"/>
      <c r="C98" s="13"/>
      <c r="D98" s="13"/>
      <c r="E98" s="13"/>
      <c r="F98" s="13"/>
      <c r="G98" s="13"/>
      <c r="H98" s="40"/>
      <c r="I98" s="13"/>
      <c r="J98" s="13"/>
      <c r="K98" s="13"/>
    </row>
    <row r="99" spans="1:11" ht="13.5" customHeight="1" x14ac:dyDescent="0.2">
      <c r="A99" s="18"/>
      <c r="B99" s="13"/>
      <c r="C99" s="13"/>
      <c r="D99" s="13"/>
      <c r="E99" s="13"/>
      <c r="F99" s="13"/>
      <c r="G99" s="13"/>
      <c r="H99" s="40"/>
      <c r="I99" s="13"/>
      <c r="J99" s="13"/>
      <c r="K99" s="13"/>
    </row>
    <row r="100" spans="1:11" ht="13.5" customHeight="1" x14ac:dyDescent="0.2">
      <c r="A100" s="18"/>
      <c r="B100" s="13"/>
      <c r="C100" s="13"/>
      <c r="D100" s="13"/>
      <c r="E100" s="13"/>
      <c r="F100" s="13"/>
      <c r="G100" s="13"/>
      <c r="H100" s="40"/>
      <c r="I100" s="13"/>
      <c r="J100" s="13"/>
      <c r="K100" s="13"/>
    </row>
  </sheetData>
  <mergeCells count="1">
    <mergeCell ref="A1:H1"/>
  </mergeCells>
  <pageMargins left="1.2" right="0.45" top="0.75" bottom="0.75" header="0" footer="0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S10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4.28515625" defaultRowHeight="15" customHeight="1" x14ac:dyDescent="0.2"/>
  <cols>
    <col min="1" max="1" width="4.85546875" customWidth="1"/>
    <col min="2" max="2" width="14.140625" customWidth="1"/>
    <col min="3" max="3" width="7.85546875" customWidth="1"/>
    <col min="4" max="4" width="9.85546875" customWidth="1"/>
    <col min="5" max="5" width="7.85546875" customWidth="1"/>
    <col min="6" max="6" width="9" customWidth="1"/>
    <col min="7" max="14" width="7.85546875" customWidth="1"/>
    <col min="15" max="15" width="9.5703125" customWidth="1"/>
    <col min="16" max="19" width="7.85546875" customWidth="1"/>
  </cols>
  <sheetData>
    <row r="1" spans="1:19" ht="53.25" customHeight="1" x14ac:dyDescent="0.2">
      <c r="A1" s="613" t="s">
        <v>265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2"/>
    </row>
    <row r="2" spans="1:19" ht="24" customHeight="1" x14ac:dyDescent="0.2">
      <c r="A2" s="31" t="s">
        <v>162</v>
      </c>
      <c r="B2" s="31" t="s">
        <v>266</v>
      </c>
      <c r="C2" s="596" t="s">
        <v>267</v>
      </c>
      <c r="D2" s="536"/>
      <c r="E2" s="595" t="s">
        <v>268</v>
      </c>
      <c r="F2" s="537"/>
      <c r="G2" s="537"/>
      <c r="H2" s="537"/>
      <c r="I2" s="537"/>
      <c r="J2" s="537"/>
      <c r="K2" s="537"/>
      <c r="L2" s="536"/>
      <c r="M2" s="595" t="s">
        <v>269</v>
      </c>
      <c r="N2" s="537"/>
      <c r="O2" s="537"/>
      <c r="P2" s="537"/>
      <c r="Q2" s="537"/>
      <c r="R2" s="536"/>
      <c r="S2" s="2"/>
    </row>
    <row r="3" spans="1:19" ht="12.75" customHeight="1" x14ac:dyDescent="0.2">
      <c r="A3" s="43"/>
      <c r="B3" s="43"/>
      <c r="C3" s="44" t="s">
        <v>270</v>
      </c>
      <c r="D3" s="44" t="s">
        <v>271</v>
      </c>
      <c r="E3" s="44" t="s">
        <v>272</v>
      </c>
      <c r="F3" s="44" t="s">
        <v>273</v>
      </c>
      <c r="G3" s="45" t="s">
        <v>274</v>
      </c>
      <c r="H3" s="45" t="s">
        <v>275</v>
      </c>
      <c r="I3" s="45" t="s">
        <v>276</v>
      </c>
      <c r="J3" s="45" t="s">
        <v>277</v>
      </c>
      <c r="K3" s="45" t="s">
        <v>278</v>
      </c>
      <c r="L3" s="45" t="s">
        <v>279</v>
      </c>
      <c r="M3" s="44" t="s">
        <v>280</v>
      </c>
      <c r="N3" s="44" t="s">
        <v>281</v>
      </c>
      <c r="O3" s="44" t="s">
        <v>282</v>
      </c>
      <c r="P3" s="45" t="s">
        <v>283</v>
      </c>
      <c r="Q3" s="45" t="s">
        <v>284</v>
      </c>
      <c r="R3" s="45" t="s">
        <v>285</v>
      </c>
      <c r="S3" s="2"/>
    </row>
    <row r="4" spans="1:19" ht="12" customHeight="1" x14ac:dyDescent="0.2">
      <c r="A4" s="29">
        <v>1</v>
      </c>
      <c r="B4" s="46" t="s">
        <v>286</v>
      </c>
      <c r="C4" s="47">
        <v>14</v>
      </c>
      <c r="D4" s="47">
        <v>380</v>
      </c>
      <c r="E4" s="47" t="s">
        <v>287</v>
      </c>
      <c r="F4" s="47">
        <v>409</v>
      </c>
      <c r="G4" s="47" t="s">
        <v>288</v>
      </c>
      <c r="H4" s="47" t="s">
        <v>289</v>
      </c>
      <c r="I4" s="47" t="s">
        <v>290</v>
      </c>
      <c r="J4" s="47" t="s">
        <v>291</v>
      </c>
      <c r="K4" s="47" t="s">
        <v>292</v>
      </c>
      <c r="L4" s="47">
        <v>0</v>
      </c>
      <c r="M4" s="47" t="s">
        <v>293</v>
      </c>
      <c r="N4" s="47" t="s">
        <v>294</v>
      </c>
      <c r="O4" s="47" t="s">
        <v>295</v>
      </c>
      <c r="P4" s="47" t="s">
        <v>296</v>
      </c>
      <c r="Q4" s="47" t="s">
        <v>297</v>
      </c>
      <c r="R4" s="47" t="s">
        <v>298</v>
      </c>
      <c r="S4" s="48" t="s">
        <v>299</v>
      </c>
    </row>
    <row r="5" spans="1:19" ht="12" customHeight="1" x14ac:dyDescent="0.2">
      <c r="A5" s="29">
        <v>2</v>
      </c>
      <c r="B5" s="46" t="s">
        <v>300</v>
      </c>
      <c r="C5" s="47">
        <v>18</v>
      </c>
      <c r="D5" s="47">
        <v>400</v>
      </c>
      <c r="E5" s="47" t="s">
        <v>287</v>
      </c>
      <c r="F5" s="47" t="s">
        <v>301</v>
      </c>
      <c r="G5" s="47" t="s">
        <v>302</v>
      </c>
      <c r="H5" s="47" t="s">
        <v>303</v>
      </c>
      <c r="I5" s="47" t="s">
        <v>304</v>
      </c>
      <c r="J5" s="47" t="s">
        <v>305</v>
      </c>
      <c r="K5" s="47">
        <v>0</v>
      </c>
      <c r="L5" s="47">
        <v>0</v>
      </c>
      <c r="M5" s="47" t="s">
        <v>306</v>
      </c>
      <c r="N5" s="47" t="s">
        <v>307</v>
      </c>
      <c r="O5" s="47" t="s">
        <v>308</v>
      </c>
      <c r="P5" s="47" t="s">
        <v>309</v>
      </c>
      <c r="Q5" s="47" t="s">
        <v>310</v>
      </c>
      <c r="R5" s="47" t="s">
        <v>311</v>
      </c>
      <c r="S5" s="2" t="s">
        <v>312</v>
      </c>
    </row>
    <row r="6" spans="1:19" ht="12" customHeight="1" x14ac:dyDescent="0.2">
      <c r="A6" s="29">
        <v>3</v>
      </c>
      <c r="B6" s="46" t="s">
        <v>313</v>
      </c>
      <c r="C6" s="47">
        <v>15</v>
      </c>
      <c r="D6" s="47">
        <v>375</v>
      </c>
      <c r="E6" s="47" t="s">
        <v>314</v>
      </c>
      <c r="F6" s="47" t="s">
        <v>315</v>
      </c>
      <c r="G6" s="47" t="s">
        <v>316</v>
      </c>
      <c r="H6" s="47">
        <v>0</v>
      </c>
      <c r="I6" s="47" t="s">
        <v>317</v>
      </c>
      <c r="J6" s="47" t="s">
        <v>318</v>
      </c>
      <c r="K6" s="47" t="s">
        <v>319</v>
      </c>
      <c r="L6" s="47">
        <v>0</v>
      </c>
      <c r="M6" s="47" t="s">
        <v>320</v>
      </c>
      <c r="N6" s="47" t="s">
        <v>321</v>
      </c>
      <c r="O6" s="47" t="s">
        <v>322</v>
      </c>
      <c r="P6" s="47" t="s">
        <v>323</v>
      </c>
      <c r="Q6" s="47" t="s">
        <v>324</v>
      </c>
      <c r="R6" s="47" t="s">
        <v>325</v>
      </c>
      <c r="S6" s="2" t="s">
        <v>326</v>
      </c>
    </row>
    <row r="7" spans="1:19" ht="12" customHeight="1" x14ac:dyDescent="0.2">
      <c r="A7" s="29">
        <v>4</v>
      </c>
      <c r="B7" s="46" t="s">
        <v>327</v>
      </c>
      <c r="C7" s="47">
        <v>16</v>
      </c>
      <c r="D7" s="47">
        <v>450</v>
      </c>
      <c r="E7" s="47" t="s">
        <v>328</v>
      </c>
      <c r="F7" s="47" t="s">
        <v>329</v>
      </c>
      <c r="G7" s="47" t="s">
        <v>330</v>
      </c>
      <c r="H7" s="47" t="s">
        <v>331</v>
      </c>
      <c r="I7" s="47" t="s">
        <v>317</v>
      </c>
      <c r="J7" s="47" t="s">
        <v>332</v>
      </c>
      <c r="K7" s="47" t="s">
        <v>333</v>
      </c>
      <c r="L7" s="47">
        <v>1</v>
      </c>
      <c r="M7" s="47" t="s">
        <v>334</v>
      </c>
      <c r="N7" s="47" t="s">
        <v>335</v>
      </c>
      <c r="O7" s="47" t="s">
        <v>336</v>
      </c>
      <c r="P7" s="47" t="s">
        <v>337</v>
      </c>
      <c r="Q7" s="47" t="s">
        <v>338</v>
      </c>
      <c r="R7" s="47" t="s">
        <v>339</v>
      </c>
      <c r="S7" s="2"/>
    </row>
    <row r="8" spans="1:19" ht="12" customHeight="1" x14ac:dyDescent="0.2">
      <c r="A8" s="29">
        <v>5</v>
      </c>
      <c r="B8" s="46" t="s">
        <v>340</v>
      </c>
      <c r="C8" s="47">
        <v>0</v>
      </c>
      <c r="D8" s="47">
        <v>0</v>
      </c>
      <c r="E8" s="47" t="s">
        <v>341</v>
      </c>
      <c r="F8" s="47">
        <v>0</v>
      </c>
      <c r="G8" s="47" t="s">
        <v>341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 t="s">
        <v>342</v>
      </c>
      <c r="N8" s="47" t="s">
        <v>343</v>
      </c>
      <c r="O8" s="47" t="s">
        <v>344</v>
      </c>
      <c r="P8" s="47" t="s">
        <v>345</v>
      </c>
      <c r="Q8" s="47" t="s">
        <v>346</v>
      </c>
      <c r="R8" s="47" t="s">
        <v>347</v>
      </c>
      <c r="S8" s="2"/>
    </row>
    <row r="9" spans="1:19" ht="12" customHeight="1" x14ac:dyDescent="0.2">
      <c r="A9" s="29">
        <v>6</v>
      </c>
      <c r="B9" s="46" t="s">
        <v>348</v>
      </c>
      <c r="C9" s="47">
        <v>20</v>
      </c>
      <c r="D9" s="47">
        <v>450</v>
      </c>
      <c r="E9" s="47" t="s">
        <v>349</v>
      </c>
      <c r="F9" s="47" t="s">
        <v>350</v>
      </c>
      <c r="G9" s="47" t="s">
        <v>351</v>
      </c>
      <c r="H9" s="47" t="s">
        <v>291</v>
      </c>
      <c r="I9" s="47" t="s">
        <v>352</v>
      </c>
      <c r="J9" s="47" t="s">
        <v>353</v>
      </c>
      <c r="K9" s="47" t="s">
        <v>354</v>
      </c>
      <c r="L9" s="47" t="s">
        <v>355</v>
      </c>
      <c r="M9" s="47" t="s">
        <v>356</v>
      </c>
      <c r="N9" s="47" t="s">
        <v>357</v>
      </c>
      <c r="O9" s="47" t="s">
        <v>358</v>
      </c>
      <c r="P9" s="47" t="s">
        <v>359</v>
      </c>
      <c r="Q9" s="47" t="s">
        <v>360</v>
      </c>
      <c r="R9" s="47" t="s">
        <v>361</v>
      </c>
      <c r="S9" s="2"/>
    </row>
    <row r="10" spans="1:19" ht="12" customHeight="1" x14ac:dyDescent="0.2">
      <c r="A10" s="29">
        <v>7</v>
      </c>
      <c r="B10" s="46" t="s">
        <v>362</v>
      </c>
      <c r="C10" s="47">
        <v>17</v>
      </c>
      <c r="D10" s="47">
        <v>500</v>
      </c>
      <c r="E10" s="47" t="s">
        <v>328</v>
      </c>
      <c r="F10" s="47" t="s">
        <v>363</v>
      </c>
      <c r="G10" s="47" t="s">
        <v>364</v>
      </c>
      <c r="H10" s="47" t="s">
        <v>365</v>
      </c>
      <c r="I10" s="47" t="s">
        <v>366</v>
      </c>
      <c r="J10" s="47" t="s">
        <v>367</v>
      </c>
      <c r="K10" s="47" t="s">
        <v>368</v>
      </c>
      <c r="L10" s="47" t="s">
        <v>369</v>
      </c>
      <c r="M10" s="47" t="s">
        <v>370</v>
      </c>
      <c r="N10" s="47" t="s">
        <v>371</v>
      </c>
      <c r="O10" s="47" t="s">
        <v>372</v>
      </c>
      <c r="P10" s="47" t="s">
        <v>373</v>
      </c>
      <c r="Q10" s="47" t="s">
        <v>374</v>
      </c>
      <c r="R10" s="47" t="s">
        <v>375</v>
      </c>
      <c r="S10" s="2"/>
    </row>
    <row r="11" spans="1:19" ht="12" customHeight="1" x14ac:dyDescent="0.2">
      <c r="A11" s="29">
        <v>8</v>
      </c>
      <c r="B11" s="46" t="s">
        <v>376</v>
      </c>
      <c r="C11" s="47">
        <v>14</v>
      </c>
      <c r="D11" s="47">
        <v>400</v>
      </c>
      <c r="E11" s="47" t="s">
        <v>377</v>
      </c>
      <c r="F11" s="47" t="s">
        <v>378</v>
      </c>
      <c r="G11" s="47" t="s">
        <v>379</v>
      </c>
      <c r="H11" s="47" t="s">
        <v>380</v>
      </c>
      <c r="I11" s="47" t="s">
        <v>381</v>
      </c>
      <c r="J11" s="47" t="s">
        <v>382</v>
      </c>
      <c r="K11" s="47" t="s">
        <v>383</v>
      </c>
      <c r="L11" s="47" t="s">
        <v>384</v>
      </c>
      <c r="M11" s="47" t="s">
        <v>298</v>
      </c>
      <c r="N11" s="47" t="s">
        <v>385</v>
      </c>
      <c r="O11" s="47" t="s">
        <v>386</v>
      </c>
      <c r="P11" s="47" t="s">
        <v>387</v>
      </c>
      <c r="Q11" s="47" t="s">
        <v>388</v>
      </c>
      <c r="R11" s="47" t="s">
        <v>287</v>
      </c>
      <c r="S11" s="2"/>
    </row>
    <row r="12" spans="1:19" ht="12" customHeight="1" x14ac:dyDescent="0.2">
      <c r="A12" s="29">
        <v>9</v>
      </c>
      <c r="B12" s="46" t="s">
        <v>389</v>
      </c>
      <c r="C12" s="47">
        <v>16</v>
      </c>
      <c r="D12" s="47">
        <v>450</v>
      </c>
      <c r="E12" s="47" t="s">
        <v>390</v>
      </c>
      <c r="F12" s="47" t="s">
        <v>391</v>
      </c>
      <c r="G12" s="47" t="s">
        <v>392</v>
      </c>
      <c r="H12" s="47" t="s">
        <v>289</v>
      </c>
      <c r="I12" s="47" t="s">
        <v>381</v>
      </c>
      <c r="J12" s="47" t="s">
        <v>393</v>
      </c>
      <c r="K12" s="47" t="s">
        <v>334</v>
      </c>
      <c r="L12" s="47" t="s">
        <v>377</v>
      </c>
      <c r="M12" s="47" t="s">
        <v>394</v>
      </c>
      <c r="N12" s="47" t="s">
        <v>395</v>
      </c>
      <c r="O12" s="47" t="s">
        <v>396</v>
      </c>
      <c r="P12" s="47" t="s">
        <v>397</v>
      </c>
      <c r="Q12" s="47" t="s">
        <v>398</v>
      </c>
      <c r="R12" s="47" t="s">
        <v>320</v>
      </c>
      <c r="S12" s="2"/>
    </row>
    <row r="13" spans="1:19" ht="12" customHeight="1" x14ac:dyDescent="0.2">
      <c r="A13" s="29">
        <v>10</v>
      </c>
      <c r="B13" s="46" t="s">
        <v>399</v>
      </c>
      <c r="C13" s="47">
        <v>18</v>
      </c>
      <c r="D13" s="47">
        <v>450</v>
      </c>
      <c r="E13" s="47" t="s">
        <v>400</v>
      </c>
      <c r="F13" s="47" t="s">
        <v>401</v>
      </c>
      <c r="G13" s="47" t="s">
        <v>402</v>
      </c>
      <c r="H13" s="47" t="s">
        <v>403</v>
      </c>
      <c r="I13" s="47" t="s">
        <v>404</v>
      </c>
      <c r="J13" s="47" t="s">
        <v>405</v>
      </c>
      <c r="K13" s="47" t="s">
        <v>406</v>
      </c>
      <c r="L13" s="47" t="s">
        <v>407</v>
      </c>
      <c r="M13" s="47" t="s">
        <v>408</v>
      </c>
      <c r="N13" s="47" t="s">
        <v>409</v>
      </c>
      <c r="O13" s="47" t="s">
        <v>410</v>
      </c>
      <c r="P13" s="47" t="s">
        <v>411</v>
      </c>
      <c r="Q13" s="47" t="s">
        <v>412</v>
      </c>
      <c r="R13" s="47" t="s">
        <v>413</v>
      </c>
      <c r="S13" s="2"/>
    </row>
    <row r="14" spans="1:19" ht="12" customHeight="1" x14ac:dyDescent="0.2">
      <c r="A14" s="29">
        <v>11</v>
      </c>
      <c r="B14" s="46" t="s">
        <v>414</v>
      </c>
      <c r="C14" s="47">
        <v>15</v>
      </c>
      <c r="D14" s="47">
        <v>450</v>
      </c>
      <c r="E14" s="47" t="s">
        <v>390</v>
      </c>
      <c r="F14" s="47" t="s">
        <v>301</v>
      </c>
      <c r="G14" s="47" t="s">
        <v>415</v>
      </c>
      <c r="H14" s="47">
        <v>0</v>
      </c>
      <c r="I14" s="47" t="s">
        <v>416</v>
      </c>
      <c r="J14" s="47" t="s">
        <v>365</v>
      </c>
      <c r="K14" s="47" t="s">
        <v>417</v>
      </c>
      <c r="L14" s="47" t="s">
        <v>349</v>
      </c>
      <c r="M14" s="47" t="s">
        <v>418</v>
      </c>
      <c r="N14" s="47" t="s">
        <v>419</v>
      </c>
      <c r="O14" s="47" t="s">
        <v>420</v>
      </c>
      <c r="P14" s="47" t="s">
        <v>421</v>
      </c>
      <c r="Q14" s="47" t="s">
        <v>422</v>
      </c>
      <c r="R14" s="47" t="s">
        <v>423</v>
      </c>
      <c r="S14" s="2"/>
    </row>
    <row r="15" spans="1:19" ht="12" customHeight="1" x14ac:dyDescent="0.2">
      <c r="A15" s="29">
        <v>12</v>
      </c>
      <c r="B15" s="46" t="s">
        <v>424</v>
      </c>
      <c r="C15" s="47">
        <v>16</v>
      </c>
      <c r="D15" s="47">
        <v>300</v>
      </c>
      <c r="E15" s="47" t="s">
        <v>425</v>
      </c>
      <c r="F15" s="47" t="s">
        <v>426</v>
      </c>
      <c r="G15" s="47" t="s">
        <v>427</v>
      </c>
      <c r="H15" s="47" t="s">
        <v>428</v>
      </c>
      <c r="I15" s="47" t="s">
        <v>429</v>
      </c>
      <c r="J15" s="47" t="s">
        <v>430</v>
      </c>
      <c r="K15" s="47" t="s">
        <v>431</v>
      </c>
      <c r="L15" s="47" t="s">
        <v>331</v>
      </c>
      <c r="M15" s="47" t="s">
        <v>432</v>
      </c>
      <c r="N15" s="47" t="s">
        <v>433</v>
      </c>
      <c r="O15" s="47" t="s">
        <v>434</v>
      </c>
      <c r="P15" s="47" t="s">
        <v>435</v>
      </c>
      <c r="Q15" s="47" t="s">
        <v>436</v>
      </c>
      <c r="R15" s="47" t="s">
        <v>437</v>
      </c>
      <c r="S15" s="2"/>
    </row>
    <row r="16" spans="1:19" ht="12" customHeight="1" x14ac:dyDescent="0.2">
      <c r="A16" s="29">
        <v>13</v>
      </c>
      <c r="B16" s="46" t="s">
        <v>438</v>
      </c>
      <c r="C16" s="47">
        <v>15</v>
      </c>
      <c r="D16" s="47">
        <v>400</v>
      </c>
      <c r="E16" s="47" t="s">
        <v>390</v>
      </c>
      <c r="F16" s="47" t="s">
        <v>439</v>
      </c>
      <c r="G16" s="47" t="s">
        <v>440</v>
      </c>
      <c r="H16" s="47" t="s">
        <v>441</v>
      </c>
      <c r="I16" s="47" t="s">
        <v>442</v>
      </c>
      <c r="J16" s="47" t="s">
        <v>384</v>
      </c>
      <c r="K16" s="47" t="s">
        <v>443</v>
      </c>
      <c r="L16" s="47" t="s">
        <v>349</v>
      </c>
      <c r="M16" s="47" t="s">
        <v>361</v>
      </c>
      <c r="N16" s="47" t="s">
        <v>444</v>
      </c>
      <c r="O16" s="47" t="s">
        <v>445</v>
      </c>
      <c r="P16" s="47" t="s">
        <v>446</v>
      </c>
      <c r="Q16" s="47" t="s">
        <v>447</v>
      </c>
      <c r="R16" s="47" t="s">
        <v>448</v>
      </c>
      <c r="S16" s="2"/>
    </row>
    <row r="17" spans="1:19" ht="12" customHeight="1" x14ac:dyDescent="0.2">
      <c r="A17" s="29">
        <v>14</v>
      </c>
      <c r="B17" s="46" t="s">
        <v>449</v>
      </c>
      <c r="C17" s="47">
        <v>17</v>
      </c>
      <c r="D17" s="47">
        <v>450</v>
      </c>
      <c r="E17" s="47" t="s">
        <v>328</v>
      </c>
      <c r="F17" s="47" t="s">
        <v>450</v>
      </c>
      <c r="G17" s="47" t="s">
        <v>451</v>
      </c>
      <c r="H17" s="47">
        <v>0</v>
      </c>
      <c r="I17" s="47" t="s">
        <v>413</v>
      </c>
      <c r="J17" s="47" t="s">
        <v>452</v>
      </c>
      <c r="K17" s="47" t="s">
        <v>453</v>
      </c>
      <c r="L17" s="47" t="s">
        <v>349</v>
      </c>
      <c r="M17" s="47" t="s">
        <v>454</v>
      </c>
      <c r="N17" s="47" t="s">
        <v>455</v>
      </c>
      <c r="O17" s="47" t="s">
        <v>456</v>
      </c>
      <c r="P17" s="47" t="s">
        <v>457</v>
      </c>
      <c r="Q17" s="47" t="s">
        <v>458</v>
      </c>
      <c r="R17" s="47" t="s">
        <v>314</v>
      </c>
      <c r="S17" s="2"/>
    </row>
    <row r="18" spans="1:19" ht="12" customHeight="1" x14ac:dyDescent="0.2">
      <c r="A18" s="29">
        <v>15</v>
      </c>
      <c r="B18" s="46" t="s">
        <v>459</v>
      </c>
      <c r="C18" s="47">
        <v>15</v>
      </c>
      <c r="D18" s="47">
        <v>375</v>
      </c>
      <c r="E18" s="47" t="s">
        <v>425</v>
      </c>
      <c r="F18" s="47" t="s">
        <v>460</v>
      </c>
      <c r="G18" s="47" t="s">
        <v>461</v>
      </c>
      <c r="H18" s="47" t="s">
        <v>462</v>
      </c>
      <c r="I18" s="47" t="s">
        <v>463</v>
      </c>
      <c r="J18" s="47" t="s">
        <v>464</v>
      </c>
      <c r="K18" s="47" t="s">
        <v>465</v>
      </c>
      <c r="L18" s="47">
        <v>0</v>
      </c>
      <c r="M18" s="47" t="s">
        <v>466</v>
      </c>
      <c r="N18" s="47" t="s">
        <v>467</v>
      </c>
      <c r="O18" s="47" t="s">
        <v>468</v>
      </c>
      <c r="P18" s="47" t="s">
        <v>469</v>
      </c>
      <c r="Q18" s="47" t="s">
        <v>470</v>
      </c>
      <c r="R18" s="47" t="s">
        <v>471</v>
      </c>
      <c r="S18" s="2"/>
    </row>
    <row r="19" spans="1:19" ht="12" customHeight="1" x14ac:dyDescent="0.2">
      <c r="A19" s="29">
        <v>16</v>
      </c>
      <c r="B19" s="46" t="s">
        <v>472</v>
      </c>
      <c r="C19" s="47">
        <v>15</v>
      </c>
      <c r="D19" s="47">
        <v>450</v>
      </c>
      <c r="E19" s="47" t="s">
        <v>377</v>
      </c>
      <c r="F19" s="47" t="s">
        <v>473</v>
      </c>
      <c r="G19" s="47" t="s">
        <v>474</v>
      </c>
      <c r="H19" s="47" t="s">
        <v>475</v>
      </c>
      <c r="I19" s="47" t="s">
        <v>384</v>
      </c>
      <c r="J19" s="47" t="s">
        <v>369</v>
      </c>
      <c r="K19" s="47" t="s">
        <v>476</v>
      </c>
      <c r="L19" s="47" t="s">
        <v>331</v>
      </c>
      <c r="M19" s="47" t="s">
        <v>370</v>
      </c>
      <c r="N19" s="47" t="s">
        <v>477</v>
      </c>
      <c r="O19" s="47" t="s">
        <v>478</v>
      </c>
      <c r="P19" s="47" t="s">
        <v>479</v>
      </c>
      <c r="Q19" s="47" t="s">
        <v>480</v>
      </c>
      <c r="R19" s="47" t="s">
        <v>481</v>
      </c>
      <c r="S19" s="2"/>
    </row>
    <row r="20" spans="1:19" ht="12" customHeight="1" x14ac:dyDescent="0.2">
      <c r="A20" s="29">
        <v>17</v>
      </c>
      <c r="B20" s="46" t="s">
        <v>482</v>
      </c>
      <c r="C20" s="47">
        <v>15</v>
      </c>
      <c r="D20" s="47">
        <v>450</v>
      </c>
      <c r="E20" s="47" t="s">
        <v>390</v>
      </c>
      <c r="F20" s="47" t="s">
        <v>483</v>
      </c>
      <c r="G20" s="47" t="s">
        <v>484</v>
      </c>
      <c r="H20" s="47" t="s">
        <v>485</v>
      </c>
      <c r="I20" s="47" t="s">
        <v>333</v>
      </c>
      <c r="J20" s="47" t="s">
        <v>292</v>
      </c>
      <c r="K20" s="47" t="s">
        <v>486</v>
      </c>
      <c r="L20" s="47" t="s">
        <v>317</v>
      </c>
      <c r="M20" s="47" t="s">
        <v>487</v>
      </c>
      <c r="N20" s="47" t="s">
        <v>488</v>
      </c>
      <c r="O20" s="47" t="s">
        <v>489</v>
      </c>
      <c r="P20" s="47" t="s">
        <v>490</v>
      </c>
      <c r="Q20" s="47" t="s">
        <v>491</v>
      </c>
      <c r="R20" s="47" t="s">
        <v>492</v>
      </c>
      <c r="S20" s="2"/>
    </row>
    <row r="21" spans="1:19" ht="12" customHeight="1" x14ac:dyDescent="0.2">
      <c r="A21" s="29">
        <v>18</v>
      </c>
      <c r="B21" s="46" t="s">
        <v>493</v>
      </c>
      <c r="C21" s="47">
        <v>17</v>
      </c>
      <c r="D21" s="47">
        <v>325</v>
      </c>
      <c r="E21" s="47" t="s">
        <v>425</v>
      </c>
      <c r="F21" s="47" t="s">
        <v>494</v>
      </c>
      <c r="G21" s="47" t="s">
        <v>495</v>
      </c>
      <c r="H21" s="47" t="s">
        <v>496</v>
      </c>
      <c r="I21" s="47" t="s">
        <v>497</v>
      </c>
      <c r="J21" s="47">
        <v>0</v>
      </c>
      <c r="K21" s="47" t="s">
        <v>475</v>
      </c>
      <c r="L21" s="47" t="s">
        <v>365</v>
      </c>
      <c r="M21" s="47" t="s">
        <v>498</v>
      </c>
      <c r="N21" s="47" t="s">
        <v>499</v>
      </c>
      <c r="O21" s="47" t="s">
        <v>500</v>
      </c>
      <c r="P21" s="47" t="s">
        <v>501</v>
      </c>
      <c r="Q21" s="47" t="s">
        <v>502</v>
      </c>
      <c r="R21" s="47" t="s">
        <v>503</v>
      </c>
      <c r="S21" s="2"/>
    </row>
    <row r="22" spans="1:19" ht="12" customHeight="1" x14ac:dyDescent="0.2">
      <c r="A22" s="29">
        <v>19</v>
      </c>
      <c r="B22" s="46" t="s">
        <v>504</v>
      </c>
      <c r="C22" s="47">
        <v>12</v>
      </c>
      <c r="D22" s="47">
        <v>375</v>
      </c>
      <c r="E22" s="47" t="s">
        <v>314</v>
      </c>
      <c r="F22" s="47" t="s">
        <v>505</v>
      </c>
      <c r="G22" s="47" t="s">
        <v>506</v>
      </c>
      <c r="H22" s="47">
        <v>0</v>
      </c>
      <c r="I22" s="47" t="s">
        <v>428</v>
      </c>
      <c r="J22" s="47" t="s">
        <v>507</v>
      </c>
      <c r="K22" s="47" t="s">
        <v>508</v>
      </c>
      <c r="L22" s="47">
        <v>0</v>
      </c>
      <c r="M22" s="47" t="s">
        <v>509</v>
      </c>
      <c r="N22" s="47" t="s">
        <v>510</v>
      </c>
      <c r="O22" s="47" t="s">
        <v>511</v>
      </c>
      <c r="P22" s="47" t="s">
        <v>512</v>
      </c>
      <c r="Q22" s="47" t="s">
        <v>513</v>
      </c>
      <c r="R22" s="47" t="s">
        <v>514</v>
      </c>
      <c r="S22" s="2"/>
    </row>
    <row r="23" spans="1:19" ht="12" customHeight="1" x14ac:dyDescent="0.2">
      <c r="A23" s="29">
        <v>20</v>
      </c>
      <c r="B23" s="46" t="s">
        <v>515</v>
      </c>
      <c r="C23" s="47">
        <v>15</v>
      </c>
      <c r="D23" s="47">
        <v>450</v>
      </c>
      <c r="E23" s="47" t="s">
        <v>390</v>
      </c>
      <c r="F23" s="47" t="s">
        <v>516</v>
      </c>
      <c r="G23" s="47" t="s">
        <v>517</v>
      </c>
      <c r="H23" s="47" t="s">
        <v>452</v>
      </c>
      <c r="I23" s="47" t="s">
        <v>349</v>
      </c>
      <c r="J23" s="47" t="s">
        <v>518</v>
      </c>
      <c r="K23" s="47" t="s">
        <v>290</v>
      </c>
      <c r="L23" s="47">
        <v>0</v>
      </c>
      <c r="M23" s="47" t="s">
        <v>519</v>
      </c>
      <c r="N23" s="47" t="s">
        <v>520</v>
      </c>
      <c r="O23" s="47" t="s">
        <v>521</v>
      </c>
      <c r="P23" s="47" t="s">
        <v>522</v>
      </c>
      <c r="Q23" s="47" t="s">
        <v>523</v>
      </c>
      <c r="R23" s="47" t="s">
        <v>524</v>
      </c>
      <c r="S23" s="2"/>
    </row>
    <row r="24" spans="1:19" ht="12" customHeight="1" x14ac:dyDescent="0.2">
      <c r="A24" s="29">
        <v>21</v>
      </c>
      <c r="B24" s="46" t="s">
        <v>525</v>
      </c>
      <c r="C24" s="47">
        <v>20</v>
      </c>
      <c r="D24" s="47">
        <v>450</v>
      </c>
      <c r="E24" s="47" t="s">
        <v>328</v>
      </c>
      <c r="F24" s="47" t="s">
        <v>526</v>
      </c>
      <c r="G24" s="47" t="s">
        <v>527</v>
      </c>
      <c r="H24" s="47" t="s">
        <v>528</v>
      </c>
      <c r="I24" s="47" t="s">
        <v>529</v>
      </c>
      <c r="J24" s="47" t="s">
        <v>530</v>
      </c>
      <c r="K24" s="47" t="s">
        <v>464</v>
      </c>
      <c r="L24" s="47" t="s">
        <v>531</v>
      </c>
      <c r="M24" s="47" t="s">
        <v>532</v>
      </c>
      <c r="N24" s="47" t="s">
        <v>533</v>
      </c>
      <c r="O24" s="47" t="s">
        <v>534</v>
      </c>
      <c r="P24" s="47" t="s">
        <v>535</v>
      </c>
      <c r="Q24" s="47" t="s">
        <v>345</v>
      </c>
      <c r="R24" s="47" t="s">
        <v>536</v>
      </c>
      <c r="S24" s="2"/>
    </row>
    <row r="25" spans="1:19" ht="12" customHeight="1" x14ac:dyDescent="0.2">
      <c r="A25" s="29">
        <v>22</v>
      </c>
      <c r="B25" s="46" t="s">
        <v>537</v>
      </c>
      <c r="C25" s="47">
        <v>14</v>
      </c>
      <c r="D25" s="47">
        <v>350</v>
      </c>
      <c r="E25" s="47" t="s">
        <v>390</v>
      </c>
      <c r="F25" s="47" t="s">
        <v>538</v>
      </c>
      <c r="G25" s="47" t="s">
        <v>539</v>
      </c>
      <c r="H25" s="47">
        <v>0</v>
      </c>
      <c r="I25" s="47" t="s">
        <v>475</v>
      </c>
      <c r="J25" s="47" t="s">
        <v>540</v>
      </c>
      <c r="K25" s="47" t="s">
        <v>541</v>
      </c>
      <c r="L25" s="47" t="s">
        <v>304</v>
      </c>
      <c r="M25" s="47" t="s">
        <v>542</v>
      </c>
      <c r="N25" s="47" t="s">
        <v>543</v>
      </c>
      <c r="O25" s="47" t="s">
        <v>544</v>
      </c>
      <c r="P25" s="47" t="s">
        <v>545</v>
      </c>
      <c r="Q25" s="47" t="s">
        <v>546</v>
      </c>
      <c r="R25" s="47" t="s">
        <v>331</v>
      </c>
      <c r="S25" s="2"/>
    </row>
    <row r="26" spans="1:19" ht="12" customHeight="1" x14ac:dyDescent="0.2">
      <c r="A26" s="29">
        <v>23</v>
      </c>
      <c r="B26" s="46" t="s">
        <v>547</v>
      </c>
      <c r="C26" s="47">
        <v>15</v>
      </c>
      <c r="D26" s="47">
        <v>375</v>
      </c>
      <c r="E26" s="47" t="s">
        <v>328</v>
      </c>
      <c r="F26" s="47" t="s">
        <v>548</v>
      </c>
      <c r="G26" s="47" t="s">
        <v>451</v>
      </c>
      <c r="H26" s="47" t="s">
        <v>549</v>
      </c>
      <c r="I26" s="47" t="s">
        <v>550</v>
      </c>
      <c r="J26" s="47" t="s">
        <v>551</v>
      </c>
      <c r="K26" s="47" t="s">
        <v>552</v>
      </c>
      <c r="L26" s="47">
        <v>0</v>
      </c>
      <c r="M26" s="47" t="s">
        <v>356</v>
      </c>
      <c r="N26" s="47" t="s">
        <v>553</v>
      </c>
      <c r="O26" s="47" t="s">
        <v>554</v>
      </c>
      <c r="P26" s="47" t="s">
        <v>555</v>
      </c>
      <c r="Q26" s="47" t="s">
        <v>556</v>
      </c>
      <c r="R26" s="47" t="s">
        <v>557</v>
      </c>
      <c r="S26" s="2"/>
    </row>
    <row r="27" spans="1:19" ht="12" customHeight="1" x14ac:dyDescent="0.2">
      <c r="A27" s="29">
        <v>24</v>
      </c>
      <c r="B27" s="46" t="s">
        <v>558</v>
      </c>
      <c r="C27" s="47">
        <v>15</v>
      </c>
      <c r="D27" s="47">
        <v>350</v>
      </c>
      <c r="E27" s="47" t="s">
        <v>314</v>
      </c>
      <c r="F27" s="47" t="s">
        <v>559</v>
      </c>
      <c r="G27" s="47" t="s">
        <v>560</v>
      </c>
      <c r="H27" s="47" t="s">
        <v>561</v>
      </c>
      <c r="I27" s="47" t="s">
        <v>452</v>
      </c>
      <c r="J27" s="47" t="s">
        <v>562</v>
      </c>
      <c r="K27" s="47" t="s">
        <v>514</v>
      </c>
      <c r="L27" s="47" t="s">
        <v>407</v>
      </c>
      <c r="M27" s="47" t="s">
        <v>563</v>
      </c>
      <c r="N27" s="47" t="s">
        <v>564</v>
      </c>
      <c r="O27" s="47" t="s">
        <v>565</v>
      </c>
      <c r="P27" s="47" t="s">
        <v>566</v>
      </c>
      <c r="Q27" s="47" t="s">
        <v>567</v>
      </c>
      <c r="R27" s="47" t="s">
        <v>568</v>
      </c>
      <c r="S27" s="2"/>
    </row>
    <row r="28" spans="1:19" ht="12" customHeight="1" x14ac:dyDescent="0.2">
      <c r="A28" s="29">
        <v>25</v>
      </c>
      <c r="B28" s="46" t="s">
        <v>569</v>
      </c>
      <c r="C28" s="47">
        <v>14</v>
      </c>
      <c r="D28" s="47">
        <v>350</v>
      </c>
      <c r="E28" s="47" t="s">
        <v>287</v>
      </c>
      <c r="F28" s="47" t="s">
        <v>570</v>
      </c>
      <c r="G28" s="47" t="s">
        <v>571</v>
      </c>
      <c r="H28" s="47" t="s">
        <v>572</v>
      </c>
      <c r="I28" s="47" t="s">
        <v>429</v>
      </c>
      <c r="J28" s="47" t="s">
        <v>314</v>
      </c>
      <c r="K28" s="47" t="s">
        <v>573</v>
      </c>
      <c r="L28" s="47" t="s">
        <v>377</v>
      </c>
      <c r="M28" s="47" t="s">
        <v>574</v>
      </c>
      <c r="N28" s="47" t="s">
        <v>575</v>
      </c>
      <c r="O28" s="47" t="s">
        <v>576</v>
      </c>
      <c r="P28" s="47" t="s">
        <v>577</v>
      </c>
      <c r="Q28" s="47" t="s">
        <v>578</v>
      </c>
      <c r="R28" s="47" t="s">
        <v>579</v>
      </c>
      <c r="S28" s="2"/>
    </row>
    <row r="29" spans="1:19" ht="12" customHeight="1" x14ac:dyDescent="0.2">
      <c r="A29" s="29">
        <v>26</v>
      </c>
      <c r="B29" s="46" t="s">
        <v>580</v>
      </c>
      <c r="C29" s="47">
        <v>15</v>
      </c>
      <c r="D29" s="47">
        <v>450</v>
      </c>
      <c r="E29" s="47" t="s">
        <v>328</v>
      </c>
      <c r="F29" s="47" t="s">
        <v>350</v>
      </c>
      <c r="G29" s="47" t="s">
        <v>581</v>
      </c>
      <c r="H29" s="47" t="s">
        <v>542</v>
      </c>
      <c r="I29" s="47" t="s">
        <v>408</v>
      </c>
      <c r="J29" s="47" t="s">
        <v>407</v>
      </c>
      <c r="K29" s="47" t="s">
        <v>562</v>
      </c>
      <c r="L29" s="47" t="s">
        <v>365</v>
      </c>
      <c r="M29" s="47" t="s">
        <v>485</v>
      </c>
      <c r="N29" s="47" t="s">
        <v>582</v>
      </c>
      <c r="O29" s="47" t="s">
        <v>583</v>
      </c>
      <c r="P29" s="47" t="s">
        <v>584</v>
      </c>
      <c r="Q29" s="47" t="s">
        <v>585</v>
      </c>
      <c r="R29" s="47" t="s">
        <v>586</v>
      </c>
      <c r="S29" s="2"/>
    </row>
    <row r="30" spans="1:19" ht="12" customHeight="1" x14ac:dyDescent="0.2">
      <c r="A30" s="29">
        <v>27</v>
      </c>
      <c r="B30" s="46" t="s">
        <v>587</v>
      </c>
      <c r="C30" s="47">
        <v>14</v>
      </c>
      <c r="D30" s="47">
        <v>375</v>
      </c>
      <c r="E30" s="47" t="s">
        <v>380</v>
      </c>
      <c r="F30" s="47" t="s">
        <v>586</v>
      </c>
      <c r="G30" s="47" t="s">
        <v>588</v>
      </c>
      <c r="H30" s="47" t="s">
        <v>353</v>
      </c>
      <c r="I30" s="47" t="s">
        <v>589</v>
      </c>
      <c r="J30" s="47" t="s">
        <v>590</v>
      </c>
      <c r="K30" s="47" t="s">
        <v>368</v>
      </c>
      <c r="L30" s="47" t="s">
        <v>430</v>
      </c>
      <c r="M30" s="47" t="s">
        <v>591</v>
      </c>
      <c r="N30" s="47" t="s">
        <v>592</v>
      </c>
      <c r="O30" s="47" t="s">
        <v>593</v>
      </c>
      <c r="P30" s="47" t="s">
        <v>594</v>
      </c>
      <c r="Q30" s="47" t="s">
        <v>595</v>
      </c>
      <c r="R30" s="47" t="s">
        <v>596</v>
      </c>
      <c r="S30" s="2"/>
    </row>
    <row r="31" spans="1:19" ht="12" customHeight="1" x14ac:dyDescent="0.2">
      <c r="A31" s="29">
        <v>28</v>
      </c>
      <c r="B31" s="46" t="s">
        <v>597</v>
      </c>
      <c r="C31" s="47">
        <v>12</v>
      </c>
      <c r="D31" s="47">
        <v>300</v>
      </c>
      <c r="E31" s="47" t="s">
        <v>384</v>
      </c>
      <c r="F31" s="47" t="s">
        <v>598</v>
      </c>
      <c r="G31" s="47" t="s">
        <v>599</v>
      </c>
      <c r="H31" s="47" t="s">
        <v>600</v>
      </c>
      <c r="I31" s="47" t="s">
        <v>601</v>
      </c>
      <c r="J31" s="47" t="s">
        <v>602</v>
      </c>
      <c r="K31" s="47" t="s">
        <v>405</v>
      </c>
      <c r="L31" s="47" t="s">
        <v>380</v>
      </c>
      <c r="M31" s="47" t="s">
        <v>603</v>
      </c>
      <c r="N31" s="47" t="s">
        <v>604</v>
      </c>
      <c r="O31" s="47" t="s">
        <v>605</v>
      </c>
      <c r="P31" s="47" t="s">
        <v>606</v>
      </c>
      <c r="Q31" s="47" t="s">
        <v>607</v>
      </c>
      <c r="R31" s="47" t="s">
        <v>380</v>
      </c>
      <c r="S31" s="2"/>
    </row>
    <row r="32" spans="1:19" ht="12" customHeight="1" x14ac:dyDescent="0.2">
      <c r="A32" s="29">
        <v>29</v>
      </c>
      <c r="B32" s="46" t="s">
        <v>608</v>
      </c>
      <c r="C32" s="47">
        <v>12</v>
      </c>
      <c r="D32" s="47">
        <v>350</v>
      </c>
      <c r="E32" s="47" t="s">
        <v>452</v>
      </c>
      <c r="F32" s="47" t="s">
        <v>609</v>
      </c>
      <c r="G32" s="47" t="s">
        <v>610</v>
      </c>
      <c r="H32" s="47" t="s">
        <v>611</v>
      </c>
      <c r="I32" s="47" t="s">
        <v>612</v>
      </c>
      <c r="J32" s="47" t="s">
        <v>613</v>
      </c>
      <c r="K32" s="47" t="s">
        <v>304</v>
      </c>
      <c r="L32" s="47" t="s">
        <v>304</v>
      </c>
      <c r="M32" s="47" t="s">
        <v>614</v>
      </c>
      <c r="N32" s="47" t="s">
        <v>615</v>
      </c>
      <c r="O32" s="47" t="s">
        <v>616</v>
      </c>
      <c r="P32" s="47" t="s">
        <v>617</v>
      </c>
      <c r="Q32" s="47" t="s">
        <v>618</v>
      </c>
      <c r="R32" s="47" t="s">
        <v>600</v>
      </c>
      <c r="S32" s="2"/>
    </row>
    <row r="33" spans="1:19" ht="12" customHeight="1" x14ac:dyDescent="0.2">
      <c r="A33" s="29">
        <v>30</v>
      </c>
      <c r="B33" s="46" t="s">
        <v>619</v>
      </c>
      <c r="C33" s="47">
        <v>12</v>
      </c>
      <c r="D33" s="47">
        <v>375</v>
      </c>
      <c r="E33" s="47" t="s">
        <v>289</v>
      </c>
      <c r="F33" s="47" t="s">
        <v>620</v>
      </c>
      <c r="G33" s="47" t="s">
        <v>621</v>
      </c>
      <c r="H33" s="47" t="s">
        <v>600</v>
      </c>
      <c r="I33" s="47" t="s">
        <v>590</v>
      </c>
      <c r="J33" s="47" t="s">
        <v>289</v>
      </c>
      <c r="K33" s="47" t="s">
        <v>622</v>
      </c>
      <c r="L33" s="47" t="s">
        <v>317</v>
      </c>
      <c r="M33" s="47" t="s">
        <v>366</v>
      </c>
      <c r="N33" s="47" t="s">
        <v>623</v>
      </c>
      <c r="O33" s="47" t="s">
        <v>624</v>
      </c>
      <c r="P33" s="47" t="s">
        <v>625</v>
      </c>
      <c r="Q33" s="47" t="s">
        <v>626</v>
      </c>
      <c r="R33" s="47" t="s">
        <v>627</v>
      </c>
      <c r="S33" s="2"/>
    </row>
    <row r="34" spans="1:19" ht="12" customHeight="1" x14ac:dyDescent="0.2">
      <c r="A34" s="29">
        <v>31</v>
      </c>
      <c r="B34" s="46" t="s">
        <v>628</v>
      </c>
      <c r="C34" s="47">
        <v>16</v>
      </c>
      <c r="D34" s="47">
        <v>300</v>
      </c>
      <c r="E34" s="47" t="s">
        <v>380</v>
      </c>
      <c r="F34" s="47" t="s">
        <v>629</v>
      </c>
      <c r="G34" s="47" t="s">
        <v>630</v>
      </c>
      <c r="H34" s="47" t="s">
        <v>631</v>
      </c>
      <c r="I34" s="47" t="s">
        <v>632</v>
      </c>
      <c r="J34" s="47" t="s">
        <v>633</v>
      </c>
      <c r="K34" s="47" t="s">
        <v>562</v>
      </c>
      <c r="L34" s="47" t="s">
        <v>407</v>
      </c>
      <c r="M34" s="47" t="s">
        <v>634</v>
      </c>
      <c r="N34" s="47" t="s">
        <v>635</v>
      </c>
      <c r="O34" s="47" t="s">
        <v>636</v>
      </c>
      <c r="P34" s="47" t="s">
        <v>637</v>
      </c>
      <c r="Q34" s="47" t="s">
        <v>638</v>
      </c>
      <c r="R34" s="47" t="s">
        <v>378</v>
      </c>
      <c r="S34" s="2"/>
    </row>
    <row r="35" spans="1:19" ht="12" customHeight="1" x14ac:dyDescent="0.2">
      <c r="A35" s="29">
        <v>32</v>
      </c>
      <c r="B35" s="46" t="s">
        <v>639</v>
      </c>
      <c r="C35" s="47">
        <v>15</v>
      </c>
      <c r="D35" s="47">
        <v>350</v>
      </c>
      <c r="E35" s="47" t="s">
        <v>314</v>
      </c>
      <c r="F35" s="47" t="s">
        <v>640</v>
      </c>
      <c r="G35" s="47" t="s">
        <v>641</v>
      </c>
      <c r="H35" s="47">
        <v>0</v>
      </c>
      <c r="I35" s="47" t="s">
        <v>400</v>
      </c>
      <c r="J35" s="47" t="s">
        <v>481</v>
      </c>
      <c r="K35" s="47" t="s">
        <v>431</v>
      </c>
      <c r="L35" s="47" t="s">
        <v>317</v>
      </c>
      <c r="M35" s="47" t="s">
        <v>642</v>
      </c>
      <c r="N35" s="47" t="s">
        <v>643</v>
      </c>
      <c r="O35" s="47" t="s">
        <v>644</v>
      </c>
      <c r="P35" s="47" t="s">
        <v>645</v>
      </c>
      <c r="Q35" s="47" t="s">
        <v>646</v>
      </c>
      <c r="R35" s="47" t="s">
        <v>509</v>
      </c>
      <c r="S35" s="2"/>
    </row>
    <row r="36" spans="1:19" ht="12" customHeight="1" x14ac:dyDescent="0.2">
      <c r="A36" s="29">
        <v>33</v>
      </c>
      <c r="B36" s="46" t="s">
        <v>647</v>
      </c>
      <c r="C36" s="47">
        <v>17</v>
      </c>
      <c r="D36" s="47">
        <v>500</v>
      </c>
      <c r="E36" s="47" t="s">
        <v>328</v>
      </c>
      <c r="F36" s="47" t="s">
        <v>648</v>
      </c>
      <c r="G36" s="47" t="s">
        <v>641</v>
      </c>
      <c r="H36" s="47" t="s">
        <v>428</v>
      </c>
      <c r="I36" s="47" t="s">
        <v>649</v>
      </c>
      <c r="J36" s="47" t="s">
        <v>328</v>
      </c>
      <c r="K36" s="47" t="s">
        <v>634</v>
      </c>
      <c r="L36" s="47" t="s">
        <v>349</v>
      </c>
      <c r="M36" s="47" t="s">
        <v>650</v>
      </c>
      <c r="N36" s="47" t="s">
        <v>651</v>
      </c>
      <c r="O36" s="47" t="s">
        <v>652</v>
      </c>
      <c r="P36" s="47" t="s">
        <v>480</v>
      </c>
      <c r="Q36" s="47" t="s">
        <v>386</v>
      </c>
      <c r="R36" s="47" t="s">
        <v>653</v>
      </c>
      <c r="S36" s="2"/>
    </row>
    <row r="37" spans="1:19" ht="12" customHeight="1" x14ac:dyDescent="0.2">
      <c r="A37" s="29">
        <v>34</v>
      </c>
      <c r="B37" s="49" t="s">
        <v>654</v>
      </c>
      <c r="C37" s="47">
        <v>20</v>
      </c>
      <c r="D37" s="47">
        <v>650</v>
      </c>
      <c r="E37" s="47" t="s">
        <v>600</v>
      </c>
      <c r="F37" s="47" t="s">
        <v>655</v>
      </c>
      <c r="G37" s="47" t="s">
        <v>656</v>
      </c>
      <c r="H37" s="47" t="s">
        <v>352</v>
      </c>
      <c r="I37" s="47" t="s">
        <v>306</v>
      </c>
      <c r="J37" s="47" t="s">
        <v>657</v>
      </c>
      <c r="K37" s="47" t="s">
        <v>658</v>
      </c>
      <c r="L37" s="47" t="s">
        <v>659</v>
      </c>
      <c r="M37" s="47" t="s">
        <v>660</v>
      </c>
      <c r="N37" s="47" t="s">
        <v>661</v>
      </c>
      <c r="O37" s="47" t="s">
        <v>662</v>
      </c>
      <c r="P37" s="47" t="s">
        <v>663</v>
      </c>
      <c r="Q37" s="47" t="s">
        <v>664</v>
      </c>
      <c r="R37" s="47" t="s">
        <v>665</v>
      </c>
      <c r="S37" s="2"/>
    </row>
    <row r="38" spans="1:19" ht="12" customHeight="1" x14ac:dyDescent="0.2">
      <c r="A38" s="29">
        <v>35</v>
      </c>
      <c r="B38" s="49" t="s">
        <v>666</v>
      </c>
      <c r="C38" s="47">
        <v>10</v>
      </c>
      <c r="D38" s="47">
        <v>250</v>
      </c>
      <c r="E38" s="47" t="s">
        <v>384</v>
      </c>
      <c r="F38" s="47" t="s">
        <v>667</v>
      </c>
      <c r="G38" s="47" t="s">
        <v>668</v>
      </c>
      <c r="H38" s="47" t="s">
        <v>331</v>
      </c>
      <c r="I38" s="47" t="s">
        <v>669</v>
      </c>
      <c r="J38" s="47" t="s">
        <v>331</v>
      </c>
      <c r="K38" s="47" t="s">
        <v>670</v>
      </c>
      <c r="L38" s="47" t="s">
        <v>425</v>
      </c>
      <c r="M38" s="47" t="s">
        <v>671</v>
      </c>
      <c r="N38" s="47" t="s">
        <v>672</v>
      </c>
      <c r="O38" s="47" t="s">
        <v>673</v>
      </c>
      <c r="P38" s="47" t="s">
        <v>674</v>
      </c>
      <c r="Q38" s="47" t="s">
        <v>675</v>
      </c>
      <c r="R38" s="47" t="s">
        <v>676</v>
      </c>
      <c r="S38" s="2"/>
    </row>
    <row r="39" spans="1:19" ht="12" customHeight="1" x14ac:dyDescent="0.2">
      <c r="A39" s="29">
        <v>36</v>
      </c>
      <c r="B39" s="49" t="s">
        <v>677</v>
      </c>
      <c r="C39" s="47">
        <v>16</v>
      </c>
      <c r="D39" s="47">
        <v>400</v>
      </c>
      <c r="E39" s="47" t="s">
        <v>377</v>
      </c>
      <c r="F39" s="47" t="s">
        <v>678</v>
      </c>
      <c r="G39" s="47" t="s">
        <v>316</v>
      </c>
      <c r="H39" s="47" t="s">
        <v>304</v>
      </c>
      <c r="I39" s="47" t="s">
        <v>679</v>
      </c>
      <c r="J39" s="47" t="s">
        <v>304</v>
      </c>
      <c r="K39" s="47" t="s">
        <v>680</v>
      </c>
      <c r="L39" s="47" t="s">
        <v>304</v>
      </c>
      <c r="M39" s="47" t="s">
        <v>681</v>
      </c>
      <c r="N39" s="47" t="s">
        <v>682</v>
      </c>
      <c r="O39" s="47" t="s">
        <v>683</v>
      </c>
      <c r="P39" s="47" t="s">
        <v>684</v>
      </c>
      <c r="Q39" s="47" t="s">
        <v>685</v>
      </c>
      <c r="R39" s="47" t="s">
        <v>681</v>
      </c>
      <c r="S39" s="2"/>
    </row>
    <row r="40" spans="1:19" ht="12" customHeight="1" x14ac:dyDescent="0.2">
      <c r="A40" s="29">
        <v>37</v>
      </c>
      <c r="B40" s="49" t="s">
        <v>686</v>
      </c>
      <c r="C40" s="47">
        <v>8</v>
      </c>
      <c r="D40" s="47">
        <v>300</v>
      </c>
      <c r="E40" s="47" t="s">
        <v>425</v>
      </c>
      <c r="F40" s="47" t="s">
        <v>687</v>
      </c>
      <c r="G40" s="47" t="s">
        <v>688</v>
      </c>
      <c r="H40" s="47">
        <v>0</v>
      </c>
      <c r="I40" s="47" t="s">
        <v>689</v>
      </c>
      <c r="J40" s="47" t="s">
        <v>353</v>
      </c>
      <c r="K40" s="47" t="s">
        <v>487</v>
      </c>
      <c r="L40" s="47" t="s">
        <v>304</v>
      </c>
      <c r="M40" s="47" t="s">
        <v>649</v>
      </c>
      <c r="N40" s="47" t="s">
        <v>690</v>
      </c>
      <c r="O40" s="47" t="s">
        <v>691</v>
      </c>
      <c r="P40" s="47" t="s">
        <v>692</v>
      </c>
      <c r="Q40" s="47" t="s">
        <v>693</v>
      </c>
      <c r="R40" s="47" t="s">
        <v>694</v>
      </c>
      <c r="S40" s="2"/>
    </row>
    <row r="41" spans="1:19" ht="12" customHeight="1" x14ac:dyDescent="0.2">
      <c r="A41" s="29">
        <v>38</v>
      </c>
      <c r="B41" s="49" t="s">
        <v>695</v>
      </c>
      <c r="C41" s="47">
        <v>10</v>
      </c>
      <c r="D41" s="47">
        <v>250</v>
      </c>
      <c r="E41" s="47" t="s">
        <v>380</v>
      </c>
      <c r="F41" s="47" t="s">
        <v>649</v>
      </c>
      <c r="G41" s="47" t="s">
        <v>696</v>
      </c>
      <c r="H41" s="47" t="s">
        <v>697</v>
      </c>
      <c r="I41" s="47" t="s">
        <v>698</v>
      </c>
      <c r="J41" s="47" t="s">
        <v>568</v>
      </c>
      <c r="K41" s="47" t="s">
        <v>699</v>
      </c>
      <c r="L41" s="47" t="s">
        <v>331</v>
      </c>
      <c r="M41" s="47" t="s">
        <v>700</v>
      </c>
      <c r="N41" s="47" t="s">
        <v>701</v>
      </c>
      <c r="O41" s="47" t="s">
        <v>702</v>
      </c>
      <c r="P41" s="47" t="s">
        <v>703</v>
      </c>
      <c r="Q41" s="47" t="s">
        <v>704</v>
      </c>
      <c r="R41" s="47" t="s">
        <v>705</v>
      </c>
      <c r="S41" s="2"/>
    </row>
    <row r="42" spans="1:19" ht="12" customHeight="1" x14ac:dyDescent="0.2">
      <c r="A42" s="29">
        <v>39</v>
      </c>
      <c r="B42" s="49" t="s">
        <v>706</v>
      </c>
      <c r="C42" s="47">
        <v>12</v>
      </c>
      <c r="D42" s="47">
        <v>280</v>
      </c>
      <c r="E42" s="47" t="s">
        <v>380</v>
      </c>
      <c r="F42" s="47" t="s">
        <v>454</v>
      </c>
      <c r="G42" s="47" t="s">
        <v>707</v>
      </c>
      <c r="H42" s="47" t="s">
        <v>708</v>
      </c>
      <c r="I42" s="47" t="s">
        <v>709</v>
      </c>
      <c r="J42" s="47" t="s">
        <v>561</v>
      </c>
      <c r="K42" s="47" t="s">
        <v>540</v>
      </c>
      <c r="L42" s="47" t="s">
        <v>430</v>
      </c>
      <c r="M42" s="47" t="s">
        <v>710</v>
      </c>
      <c r="N42" s="47" t="s">
        <v>711</v>
      </c>
      <c r="O42" s="47" t="s">
        <v>712</v>
      </c>
      <c r="P42" s="47" t="s">
        <v>713</v>
      </c>
      <c r="Q42" s="47" t="s">
        <v>714</v>
      </c>
      <c r="R42" s="47" t="s">
        <v>715</v>
      </c>
      <c r="S42" s="2"/>
    </row>
    <row r="43" spans="1:19" ht="12" customHeight="1" x14ac:dyDescent="0.2">
      <c r="A43" s="29">
        <v>40</v>
      </c>
      <c r="B43" s="49" t="s">
        <v>716</v>
      </c>
      <c r="C43" s="47">
        <v>20</v>
      </c>
      <c r="D43" s="47">
        <v>500</v>
      </c>
      <c r="E43" s="47" t="s">
        <v>717</v>
      </c>
      <c r="F43" s="47" t="s">
        <v>718</v>
      </c>
      <c r="G43" s="47" t="s">
        <v>719</v>
      </c>
      <c r="H43" s="47" t="s">
        <v>349</v>
      </c>
      <c r="I43" s="47" t="s">
        <v>669</v>
      </c>
      <c r="J43" s="47" t="s">
        <v>622</v>
      </c>
      <c r="K43" s="47" t="s">
        <v>720</v>
      </c>
      <c r="L43" s="47" t="s">
        <v>425</v>
      </c>
      <c r="M43" s="47" t="s">
        <v>356</v>
      </c>
      <c r="N43" s="47" t="s">
        <v>721</v>
      </c>
      <c r="O43" s="47" t="s">
        <v>722</v>
      </c>
      <c r="P43" s="47" t="s">
        <v>723</v>
      </c>
      <c r="Q43" s="47" t="s">
        <v>724</v>
      </c>
      <c r="R43" s="47" t="s">
        <v>725</v>
      </c>
      <c r="S43" s="2"/>
    </row>
    <row r="44" spans="1:19" ht="12" customHeight="1" x14ac:dyDescent="0.2">
      <c r="A44" s="29">
        <v>41</v>
      </c>
      <c r="B44" s="49" t="s">
        <v>726</v>
      </c>
      <c r="C44" s="47">
        <v>15</v>
      </c>
      <c r="D44" s="47">
        <v>325</v>
      </c>
      <c r="E44" s="47" t="s">
        <v>287</v>
      </c>
      <c r="F44" s="47" t="s">
        <v>727</v>
      </c>
      <c r="G44" s="47" t="s">
        <v>728</v>
      </c>
      <c r="H44" s="47" t="s">
        <v>381</v>
      </c>
      <c r="I44" s="47" t="s">
        <v>352</v>
      </c>
      <c r="J44" s="47" t="s">
        <v>729</v>
      </c>
      <c r="K44" s="47" t="s">
        <v>443</v>
      </c>
      <c r="L44" s="47" t="s">
        <v>304</v>
      </c>
      <c r="M44" s="47" t="s">
        <v>730</v>
      </c>
      <c r="N44" s="47" t="s">
        <v>731</v>
      </c>
      <c r="O44" s="47" t="s">
        <v>732</v>
      </c>
      <c r="P44" s="47" t="s">
        <v>733</v>
      </c>
      <c r="Q44" s="47" t="s">
        <v>734</v>
      </c>
      <c r="R44" s="47" t="s">
        <v>735</v>
      </c>
      <c r="S44" s="2"/>
    </row>
    <row r="45" spans="1:19" ht="12" customHeight="1" x14ac:dyDescent="0.2">
      <c r="A45" s="29">
        <v>42</v>
      </c>
      <c r="B45" s="49" t="s">
        <v>736</v>
      </c>
      <c r="C45" s="47">
        <v>10</v>
      </c>
      <c r="D45" s="47">
        <v>250</v>
      </c>
      <c r="E45" s="47" t="s">
        <v>380</v>
      </c>
      <c r="F45" s="47" t="s">
        <v>418</v>
      </c>
      <c r="G45" s="47" t="s">
        <v>737</v>
      </c>
      <c r="H45" s="47" t="s">
        <v>353</v>
      </c>
      <c r="I45" s="47" t="s">
        <v>325</v>
      </c>
      <c r="J45" s="47" t="s">
        <v>529</v>
      </c>
      <c r="K45" s="47" t="s">
        <v>403</v>
      </c>
      <c r="L45" s="47" t="s">
        <v>407</v>
      </c>
      <c r="M45" s="47" t="s">
        <v>298</v>
      </c>
      <c r="N45" s="47" t="s">
        <v>335</v>
      </c>
      <c r="O45" s="47" t="s">
        <v>738</v>
      </c>
      <c r="P45" s="47" t="s">
        <v>739</v>
      </c>
      <c r="Q45" s="47" t="s">
        <v>479</v>
      </c>
      <c r="R45" s="47" t="s">
        <v>306</v>
      </c>
      <c r="S45" s="2"/>
    </row>
    <row r="46" spans="1:19" ht="12" customHeight="1" x14ac:dyDescent="0.2">
      <c r="A46" s="29">
        <v>43</v>
      </c>
      <c r="B46" s="49" t="s">
        <v>740</v>
      </c>
      <c r="C46" s="47">
        <v>15</v>
      </c>
      <c r="D46" s="47">
        <v>350</v>
      </c>
      <c r="E46" s="47" t="s">
        <v>287</v>
      </c>
      <c r="F46" s="47" t="s">
        <v>741</v>
      </c>
      <c r="G46" s="47" t="s">
        <v>742</v>
      </c>
      <c r="H46" s="47" t="s">
        <v>659</v>
      </c>
      <c r="I46" s="47" t="s">
        <v>743</v>
      </c>
      <c r="J46" s="47" t="s">
        <v>552</v>
      </c>
      <c r="K46" s="47" t="s">
        <v>709</v>
      </c>
      <c r="L46" s="47" t="s">
        <v>331</v>
      </c>
      <c r="M46" s="47" t="s">
        <v>496</v>
      </c>
      <c r="N46" s="47" t="s">
        <v>744</v>
      </c>
      <c r="O46" s="47" t="s">
        <v>745</v>
      </c>
      <c r="P46" s="47" t="s">
        <v>746</v>
      </c>
      <c r="Q46" s="47" t="s">
        <v>747</v>
      </c>
      <c r="R46" s="47" t="s">
        <v>287</v>
      </c>
      <c r="S46" s="2"/>
    </row>
    <row r="47" spans="1:19" ht="12" customHeight="1" x14ac:dyDescent="0.2">
      <c r="A47" s="29">
        <v>44</v>
      </c>
      <c r="B47" s="49" t="s">
        <v>748</v>
      </c>
      <c r="C47" s="47">
        <v>12</v>
      </c>
      <c r="D47" s="47">
        <v>300</v>
      </c>
      <c r="E47" s="47" t="s">
        <v>384</v>
      </c>
      <c r="F47" s="47" t="s">
        <v>749</v>
      </c>
      <c r="G47" s="47" t="s">
        <v>750</v>
      </c>
      <c r="H47" s="47" t="s">
        <v>743</v>
      </c>
      <c r="I47" s="47" t="s">
        <v>751</v>
      </c>
      <c r="J47" s="47" t="s">
        <v>590</v>
      </c>
      <c r="K47" s="47" t="s">
        <v>466</v>
      </c>
      <c r="L47" s="47" t="s">
        <v>430</v>
      </c>
      <c r="M47" s="47" t="s">
        <v>752</v>
      </c>
      <c r="N47" s="47" t="s">
        <v>753</v>
      </c>
      <c r="O47" s="47" t="s">
        <v>754</v>
      </c>
      <c r="P47" s="47" t="s">
        <v>755</v>
      </c>
      <c r="Q47" s="47" t="s">
        <v>756</v>
      </c>
      <c r="R47" s="47" t="s">
        <v>757</v>
      </c>
      <c r="S47" s="2"/>
    </row>
    <row r="48" spans="1:19" ht="12" customHeight="1" x14ac:dyDescent="0.2">
      <c r="A48" s="29">
        <v>45</v>
      </c>
      <c r="B48" s="49" t="s">
        <v>758</v>
      </c>
      <c r="C48" s="47">
        <v>14</v>
      </c>
      <c r="D48" s="47">
        <v>350</v>
      </c>
      <c r="E48" s="47" t="s">
        <v>287</v>
      </c>
      <c r="F48" s="47" t="s">
        <v>759</v>
      </c>
      <c r="G48" s="47" t="s">
        <v>760</v>
      </c>
      <c r="H48" s="47" t="s">
        <v>400</v>
      </c>
      <c r="I48" s="47" t="s">
        <v>761</v>
      </c>
      <c r="J48" s="47" t="s">
        <v>425</v>
      </c>
      <c r="K48" s="47" t="s">
        <v>613</v>
      </c>
      <c r="L48" s="47" t="s">
        <v>407</v>
      </c>
      <c r="M48" s="47" t="s">
        <v>762</v>
      </c>
      <c r="N48" s="47" t="s">
        <v>763</v>
      </c>
      <c r="O48" s="47" t="s">
        <v>764</v>
      </c>
      <c r="P48" s="47" t="s">
        <v>765</v>
      </c>
      <c r="Q48" s="47" t="s">
        <v>766</v>
      </c>
      <c r="R48" s="47" t="s">
        <v>767</v>
      </c>
      <c r="S48" s="2"/>
    </row>
    <row r="49" spans="1:19" ht="12" customHeight="1" x14ac:dyDescent="0.2">
      <c r="A49" s="29">
        <v>46</v>
      </c>
      <c r="B49" s="49" t="s">
        <v>768</v>
      </c>
      <c r="C49" s="47">
        <v>10</v>
      </c>
      <c r="D49" s="47">
        <v>300</v>
      </c>
      <c r="E49" s="47" t="s">
        <v>425</v>
      </c>
      <c r="F49" s="47" t="s">
        <v>769</v>
      </c>
      <c r="G49" s="47" t="s">
        <v>770</v>
      </c>
      <c r="H49" s="47">
        <v>0</v>
      </c>
      <c r="I49" s="47" t="s">
        <v>540</v>
      </c>
      <c r="J49" s="47" t="s">
        <v>771</v>
      </c>
      <c r="K49" s="47" t="s">
        <v>601</v>
      </c>
      <c r="L49" s="47" t="s">
        <v>331</v>
      </c>
      <c r="M49" s="47" t="s">
        <v>370</v>
      </c>
      <c r="N49" s="47" t="s">
        <v>772</v>
      </c>
      <c r="O49" s="47" t="s">
        <v>773</v>
      </c>
      <c r="P49" s="47" t="s">
        <v>774</v>
      </c>
      <c r="Q49" s="47" t="s">
        <v>775</v>
      </c>
      <c r="R49" s="47" t="s">
        <v>776</v>
      </c>
      <c r="S49" s="2"/>
    </row>
    <row r="50" spans="1:19" ht="12" customHeight="1" x14ac:dyDescent="0.2">
      <c r="A50" s="29">
        <v>47</v>
      </c>
      <c r="B50" s="49" t="s">
        <v>777</v>
      </c>
      <c r="C50" s="47">
        <v>14</v>
      </c>
      <c r="D50" s="47">
        <v>360</v>
      </c>
      <c r="E50" s="47" t="s">
        <v>314</v>
      </c>
      <c r="F50" s="47" t="s">
        <v>778</v>
      </c>
      <c r="G50" s="47" t="s">
        <v>779</v>
      </c>
      <c r="H50" s="47">
        <v>0</v>
      </c>
      <c r="I50" s="47" t="s">
        <v>669</v>
      </c>
      <c r="J50" s="47">
        <v>0</v>
      </c>
      <c r="K50" s="47" t="s">
        <v>780</v>
      </c>
      <c r="L50" s="47" t="s">
        <v>781</v>
      </c>
      <c r="M50" s="47" t="s">
        <v>730</v>
      </c>
      <c r="N50" s="47" t="s">
        <v>782</v>
      </c>
      <c r="O50" s="47" t="s">
        <v>783</v>
      </c>
      <c r="P50" s="47" t="s">
        <v>784</v>
      </c>
      <c r="Q50" s="47" t="s">
        <v>785</v>
      </c>
      <c r="R50" s="47" t="s">
        <v>786</v>
      </c>
      <c r="S50" s="2"/>
    </row>
    <row r="51" spans="1:19" ht="12" customHeight="1" x14ac:dyDescent="0.2">
      <c r="A51" s="29">
        <v>48</v>
      </c>
      <c r="B51" s="49" t="s">
        <v>787</v>
      </c>
      <c r="C51" s="47">
        <v>16</v>
      </c>
      <c r="D51" s="47">
        <v>400</v>
      </c>
      <c r="E51" s="47" t="s">
        <v>390</v>
      </c>
      <c r="F51" s="47" t="s">
        <v>788</v>
      </c>
      <c r="G51" s="47" t="s">
        <v>789</v>
      </c>
      <c r="H51" s="47" t="s">
        <v>790</v>
      </c>
      <c r="I51" s="47" t="s">
        <v>791</v>
      </c>
      <c r="J51" s="47" t="s">
        <v>303</v>
      </c>
      <c r="K51" s="47" t="s">
        <v>431</v>
      </c>
      <c r="L51" s="47" t="s">
        <v>331</v>
      </c>
      <c r="M51" s="47" t="s">
        <v>792</v>
      </c>
      <c r="N51" s="47" t="s">
        <v>793</v>
      </c>
      <c r="O51" s="47" t="s">
        <v>794</v>
      </c>
      <c r="P51" s="47" t="s">
        <v>795</v>
      </c>
      <c r="Q51" s="47" t="s">
        <v>796</v>
      </c>
      <c r="R51" s="47" t="s">
        <v>350</v>
      </c>
      <c r="S51" s="2"/>
    </row>
    <row r="52" spans="1:19" ht="12" customHeight="1" x14ac:dyDescent="0.2">
      <c r="A52" s="29">
        <v>49</v>
      </c>
      <c r="B52" s="49" t="s">
        <v>797</v>
      </c>
      <c r="C52" s="47">
        <v>18</v>
      </c>
      <c r="D52" s="47">
        <v>476</v>
      </c>
      <c r="E52" s="47" t="s">
        <v>400</v>
      </c>
      <c r="F52" s="47" t="s">
        <v>798</v>
      </c>
      <c r="G52" s="47" t="s">
        <v>799</v>
      </c>
      <c r="H52" s="47" t="s">
        <v>800</v>
      </c>
      <c r="I52" s="47" t="s">
        <v>536</v>
      </c>
      <c r="J52" s="47" t="s">
        <v>801</v>
      </c>
      <c r="K52" s="47" t="s">
        <v>557</v>
      </c>
      <c r="L52" s="47" t="s">
        <v>430</v>
      </c>
      <c r="M52" s="47" t="s">
        <v>802</v>
      </c>
      <c r="N52" s="47" t="s">
        <v>803</v>
      </c>
      <c r="O52" s="47" t="s">
        <v>804</v>
      </c>
      <c r="P52" s="47" t="s">
        <v>805</v>
      </c>
      <c r="Q52" s="47" t="s">
        <v>806</v>
      </c>
      <c r="R52" s="47" t="s">
        <v>807</v>
      </c>
      <c r="S52" s="2"/>
    </row>
    <row r="53" spans="1:19" ht="12" customHeight="1" x14ac:dyDescent="0.2">
      <c r="A53" s="29">
        <v>50</v>
      </c>
      <c r="B53" s="49" t="s">
        <v>808</v>
      </c>
      <c r="C53" s="47">
        <v>10</v>
      </c>
      <c r="D53" s="47">
        <v>350</v>
      </c>
      <c r="E53" s="47" t="s">
        <v>384</v>
      </c>
      <c r="F53" s="47" t="s">
        <v>809</v>
      </c>
      <c r="G53" s="47" t="s">
        <v>810</v>
      </c>
      <c r="H53" s="47" t="s">
        <v>319</v>
      </c>
      <c r="I53" s="47" t="s">
        <v>325</v>
      </c>
      <c r="J53" s="47" t="s">
        <v>530</v>
      </c>
      <c r="K53" s="47" t="s">
        <v>405</v>
      </c>
      <c r="L53" s="47" t="s">
        <v>377</v>
      </c>
      <c r="M53" s="47" t="s">
        <v>811</v>
      </c>
      <c r="N53" s="47" t="s">
        <v>812</v>
      </c>
      <c r="O53" s="47" t="s">
        <v>813</v>
      </c>
      <c r="P53" s="47" t="s">
        <v>814</v>
      </c>
      <c r="Q53" s="47" t="s">
        <v>815</v>
      </c>
      <c r="R53" s="47" t="s">
        <v>816</v>
      </c>
      <c r="S53" s="2"/>
    </row>
    <row r="54" spans="1:19" ht="12" customHeight="1" x14ac:dyDescent="0.2">
      <c r="A54" s="29">
        <v>51</v>
      </c>
      <c r="B54" s="49" t="s">
        <v>817</v>
      </c>
      <c r="C54" s="47">
        <v>15</v>
      </c>
      <c r="D54" s="47">
        <v>350</v>
      </c>
      <c r="E54" s="47" t="s">
        <v>314</v>
      </c>
      <c r="F54" s="47" t="s">
        <v>570</v>
      </c>
      <c r="G54" s="47" t="s">
        <v>818</v>
      </c>
      <c r="H54" s="47" t="s">
        <v>356</v>
      </c>
      <c r="I54" s="47" t="s">
        <v>819</v>
      </c>
      <c r="J54" s="47" t="s">
        <v>697</v>
      </c>
      <c r="K54" s="47" t="s">
        <v>820</v>
      </c>
      <c r="L54" s="47" t="s">
        <v>289</v>
      </c>
      <c r="M54" s="47" t="s">
        <v>821</v>
      </c>
      <c r="N54" s="47" t="s">
        <v>822</v>
      </c>
      <c r="O54" s="47" t="s">
        <v>823</v>
      </c>
      <c r="P54" s="47" t="s">
        <v>824</v>
      </c>
      <c r="Q54" s="47" t="s">
        <v>825</v>
      </c>
      <c r="R54" s="47" t="s">
        <v>826</v>
      </c>
      <c r="S54" s="2"/>
    </row>
    <row r="55" spans="1:19" ht="12" customHeight="1" x14ac:dyDescent="0.2">
      <c r="A55" s="32"/>
      <c r="B55" s="32" t="s">
        <v>5</v>
      </c>
      <c r="C55" s="50">
        <v>736</v>
      </c>
      <c r="D55" s="50">
        <v>19196</v>
      </c>
      <c r="E55" s="50" t="s">
        <v>827</v>
      </c>
      <c r="F55" s="50" t="s">
        <v>828</v>
      </c>
      <c r="G55" s="50" t="s">
        <v>829</v>
      </c>
      <c r="H55" s="50" t="s">
        <v>830</v>
      </c>
      <c r="I55" s="50" t="s">
        <v>831</v>
      </c>
      <c r="J55" s="50" t="s">
        <v>832</v>
      </c>
      <c r="K55" s="50" t="s">
        <v>833</v>
      </c>
      <c r="L55" s="50" t="s">
        <v>834</v>
      </c>
      <c r="M55" s="50" t="s">
        <v>835</v>
      </c>
      <c r="N55" s="50" t="s">
        <v>836</v>
      </c>
      <c r="O55" s="50" t="s">
        <v>837</v>
      </c>
      <c r="P55" s="50" t="s">
        <v>838</v>
      </c>
      <c r="Q55" s="50" t="s">
        <v>839</v>
      </c>
      <c r="R55" s="50" t="s">
        <v>840</v>
      </c>
      <c r="S55" s="10"/>
    </row>
    <row r="56" spans="1:19" ht="12.75" customHeight="1" x14ac:dyDescent="0.2">
      <c r="A56" s="2"/>
      <c r="B56" s="2"/>
      <c r="C56" s="2"/>
      <c r="D56" s="2"/>
      <c r="E56" s="2"/>
      <c r="F56" s="2"/>
      <c r="G56" s="2"/>
      <c r="H56" s="2"/>
      <c r="I56" s="10" t="s">
        <v>58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</sheetData>
  <mergeCells count="4">
    <mergeCell ref="C2:D2"/>
    <mergeCell ref="E2:L2"/>
    <mergeCell ref="M2:R2"/>
    <mergeCell ref="A1:R1"/>
  </mergeCells>
  <pageMargins left="1.45" right="0.7" top="0.25" bottom="0.25" header="0" footer="0"/>
  <pageSetup scale="7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10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4.28515625" defaultRowHeight="15" customHeight="1" x14ac:dyDescent="0.2"/>
  <cols>
    <col min="1" max="1" width="4.140625" customWidth="1"/>
    <col min="2" max="2" width="30" customWidth="1"/>
    <col min="3" max="4" width="10.140625" customWidth="1"/>
    <col min="5" max="5" width="9.5703125" customWidth="1"/>
    <col min="6" max="6" width="9" customWidth="1"/>
    <col min="7" max="7" width="8.42578125" customWidth="1"/>
    <col min="8" max="8" width="9" customWidth="1"/>
    <col min="9" max="9" width="8" customWidth="1"/>
    <col min="10" max="10" width="9" customWidth="1"/>
    <col min="11" max="11" width="18.28515625" customWidth="1"/>
  </cols>
  <sheetData>
    <row r="1" spans="1:11" ht="12.75" customHeight="1" x14ac:dyDescent="0.2">
      <c r="A1" s="487" t="s">
        <v>841</v>
      </c>
      <c r="B1" s="456"/>
      <c r="C1" s="456"/>
      <c r="D1" s="456"/>
      <c r="E1" s="456"/>
      <c r="F1" s="456"/>
      <c r="G1" s="456"/>
      <c r="H1" s="456"/>
      <c r="I1" s="456"/>
      <c r="J1" s="456"/>
      <c r="K1" s="2"/>
    </row>
    <row r="2" spans="1:11" ht="12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12.75" customHeight="1" x14ac:dyDescent="0.2">
      <c r="A3" s="1" t="s">
        <v>842</v>
      </c>
      <c r="B3" s="1"/>
      <c r="C3" s="2"/>
      <c r="D3" s="8"/>
      <c r="E3" s="2"/>
      <c r="F3" s="8"/>
      <c r="G3" s="2"/>
      <c r="H3" s="614" t="s">
        <v>843</v>
      </c>
      <c r="I3" s="456"/>
      <c r="J3" s="456"/>
      <c r="K3" s="2"/>
    </row>
    <row r="4" spans="1:11" ht="12.75" customHeight="1" x14ac:dyDescent="0.2">
      <c r="A4" s="615" t="s">
        <v>0</v>
      </c>
      <c r="B4" s="616" t="s">
        <v>76</v>
      </c>
      <c r="C4" s="595" t="s">
        <v>844</v>
      </c>
      <c r="D4" s="536"/>
      <c r="E4" s="595" t="s">
        <v>845</v>
      </c>
      <c r="F4" s="536"/>
      <c r="G4" s="595" t="s">
        <v>846</v>
      </c>
      <c r="H4" s="536"/>
      <c r="I4" s="595" t="s">
        <v>72</v>
      </c>
      <c r="J4" s="536"/>
      <c r="K4" s="2"/>
    </row>
    <row r="5" spans="1:11" ht="19.5" customHeight="1" x14ac:dyDescent="0.2">
      <c r="A5" s="535"/>
      <c r="B5" s="535"/>
      <c r="C5" s="34" t="s">
        <v>847</v>
      </c>
      <c r="D5" s="24" t="s">
        <v>123</v>
      </c>
      <c r="E5" s="34" t="s">
        <v>847</v>
      </c>
      <c r="F5" s="24" t="s">
        <v>123</v>
      </c>
      <c r="G5" s="34" t="s">
        <v>847</v>
      </c>
      <c r="H5" s="24" t="s">
        <v>123</v>
      </c>
      <c r="I5" s="34" t="s">
        <v>847</v>
      </c>
      <c r="J5" s="24" t="s">
        <v>123</v>
      </c>
      <c r="K5" s="2"/>
    </row>
    <row r="6" spans="1:11" ht="12.75" customHeight="1" x14ac:dyDescent="0.2">
      <c r="A6" s="617" t="s">
        <v>848</v>
      </c>
      <c r="B6" s="465"/>
      <c r="C6" s="465"/>
      <c r="D6" s="465"/>
      <c r="E6" s="465"/>
      <c r="F6" s="465"/>
      <c r="G6" s="465"/>
      <c r="H6" s="465"/>
      <c r="I6" s="465"/>
      <c r="J6" s="618"/>
      <c r="K6" s="2"/>
    </row>
    <row r="7" spans="1:11" ht="12.75" customHeight="1" x14ac:dyDescent="0.2">
      <c r="A7" s="51">
        <v>1</v>
      </c>
      <c r="B7" s="52" t="s">
        <v>6</v>
      </c>
      <c r="C7" s="53">
        <v>2220</v>
      </c>
      <c r="D7" s="53">
        <v>4.93</v>
      </c>
      <c r="E7" s="53">
        <v>3805</v>
      </c>
      <c r="F7" s="53">
        <v>109.67</v>
      </c>
      <c r="G7" s="53">
        <v>2860</v>
      </c>
      <c r="H7" s="53">
        <v>245.02</v>
      </c>
      <c r="I7" s="53">
        <f t="shared" ref="I7:I18" si="0">C7+E7+G7</f>
        <v>8885</v>
      </c>
      <c r="J7" s="53">
        <f t="shared" ref="J7:J18" si="1">D7+F7+H7</f>
        <v>359.62</v>
      </c>
      <c r="K7" s="2"/>
    </row>
    <row r="8" spans="1:11" ht="12.75" customHeight="1" x14ac:dyDescent="0.2">
      <c r="A8" s="51">
        <v>2</v>
      </c>
      <c r="B8" s="52" t="s">
        <v>7</v>
      </c>
      <c r="C8" s="53">
        <v>92213</v>
      </c>
      <c r="D8" s="53">
        <v>84.53</v>
      </c>
      <c r="E8" s="53">
        <v>21286</v>
      </c>
      <c r="F8" s="53">
        <v>326.88</v>
      </c>
      <c r="G8" s="53">
        <v>2731</v>
      </c>
      <c r="H8" s="53">
        <v>143.85</v>
      </c>
      <c r="I8" s="53">
        <f t="shared" si="0"/>
        <v>116230</v>
      </c>
      <c r="J8" s="53">
        <f t="shared" si="1"/>
        <v>555.26</v>
      </c>
      <c r="K8" s="2"/>
    </row>
    <row r="9" spans="1:11" ht="12.75" customHeight="1" x14ac:dyDescent="0.2">
      <c r="A9" s="51">
        <v>3</v>
      </c>
      <c r="B9" s="52" t="s">
        <v>8</v>
      </c>
      <c r="C9" s="53">
        <v>54047</v>
      </c>
      <c r="D9" s="53">
        <v>131.22</v>
      </c>
      <c r="E9" s="53">
        <v>4123</v>
      </c>
      <c r="F9" s="53">
        <v>63.77</v>
      </c>
      <c r="G9" s="53">
        <v>358</v>
      </c>
      <c r="H9" s="53">
        <v>27.53</v>
      </c>
      <c r="I9" s="53">
        <f t="shared" si="0"/>
        <v>58528</v>
      </c>
      <c r="J9" s="53">
        <f t="shared" si="1"/>
        <v>222.52</v>
      </c>
      <c r="K9" s="2"/>
    </row>
    <row r="10" spans="1:11" ht="12.75" customHeight="1" x14ac:dyDescent="0.2">
      <c r="A10" s="51">
        <v>4</v>
      </c>
      <c r="B10" s="52" t="s">
        <v>9</v>
      </c>
      <c r="C10" s="53">
        <v>27928</v>
      </c>
      <c r="D10" s="53">
        <v>36.78</v>
      </c>
      <c r="E10" s="53">
        <v>7477</v>
      </c>
      <c r="F10" s="53">
        <v>186.67</v>
      </c>
      <c r="G10" s="53">
        <v>2164</v>
      </c>
      <c r="H10" s="53">
        <v>177.23</v>
      </c>
      <c r="I10" s="53">
        <f t="shared" si="0"/>
        <v>37569</v>
      </c>
      <c r="J10" s="53">
        <f t="shared" si="1"/>
        <v>400.67999999999995</v>
      </c>
      <c r="K10" s="2"/>
    </row>
    <row r="11" spans="1:11" ht="12.75" customHeight="1" x14ac:dyDescent="0.2">
      <c r="A11" s="51">
        <v>5</v>
      </c>
      <c r="B11" s="52" t="s">
        <v>10</v>
      </c>
      <c r="C11" s="53">
        <v>70805</v>
      </c>
      <c r="D11" s="53">
        <v>64.540000000000006</v>
      </c>
      <c r="E11" s="53">
        <v>15787</v>
      </c>
      <c r="F11" s="53">
        <v>262.99</v>
      </c>
      <c r="G11" s="53">
        <v>3361</v>
      </c>
      <c r="H11" s="53">
        <v>233.65</v>
      </c>
      <c r="I11" s="53">
        <f t="shared" si="0"/>
        <v>89953</v>
      </c>
      <c r="J11" s="53">
        <f t="shared" si="1"/>
        <v>561.18000000000006</v>
      </c>
      <c r="K11" s="2"/>
    </row>
    <row r="12" spans="1:11" ht="12.75" customHeight="1" x14ac:dyDescent="0.2">
      <c r="A12" s="51">
        <v>6</v>
      </c>
      <c r="B12" s="52" t="s">
        <v>11</v>
      </c>
      <c r="C12" s="53">
        <v>42466</v>
      </c>
      <c r="D12" s="53">
        <v>98.42</v>
      </c>
      <c r="E12" s="53">
        <v>2805</v>
      </c>
      <c r="F12" s="53">
        <v>44.01</v>
      </c>
      <c r="G12" s="53">
        <v>283</v>
      </c>
      <c r="H12" s="53">
        <v>19.46</v>
      </c>
      <c r="I12" s="53">
        <f t="shared" si="0"/>
        <v>45554</v>
      </c>
      <c r="J12" s="53">
        <f t="shared" si="1"/>
        <v>161.89000000000001</v>
      </c>
      <c r="K12" s="2"/>
    </row>
    <row r="13" spans="1:11" ht="12.75" customHeight="1" x14ac:dyDescent="0.2">
      <c r="A13" s="51">
        <v>7</v>
      </c>
      <c r="B13" s="52" t="s">
        <v>12</v>
      </c>
      <c r="C13" s="53">
        <v>3103</v>
      </c>
      <c r="D13" s="53">
        <v>3.53</v>
      </c>
      <c r="E13" s="53">
        <v>692</v>
      </c>
      <c r="F13" s="53">
        <v>13.96</v>
      </c>
      <c r="G13" s="53">
        <v>101</v>
      </c>
      <c r="H13" s="53">
        <v>7.47</v>
      </c>
      <c r="I13" s="53">
        <f t="shared" si="0"/>
        <v>3896</v>
      </c>
      <c r="J13" s="53">
        <f t="shared" si="1"/>
        <v>24.96</v>
      </c>
      <c r="K13" s="2"/>
    </row>
    <row r="14" spans="1:11" ht="12.75" customHeight="1" x14ac:dyDescent="0.2">
      <c r="A14" s="51">
        <v>8</v>
      </c>
      <c r="B14" s="52" t="s">
        <v>196</v>
      </c>
      <c r="C14" s="53">
        <v>6429</v>
      </c>
      <c r="D14" s="53">
        <v>2.97</v>
      </c>
      <c r="E14" s="53">
        <v>648</v>
      </c>
      <c r="F14" s="53">
        <v>12.03</v>
      </c>
      <c r="G14" s="53">
        <v>119</v>
      </c>
      <c r="H14" s="53">
        <v>9.09</v>
      </c>
      <c r="I14" s="53">
        <f t="shared" si="0"/>
        <v>7196</v>
      </c>
      <c r="J14" s="53">
        <f t="shared" si="1"/>
        <v>24.09</v>
      </c>
      <c r="K14" s="2"/>
    </row>
    <row r="15" spans="1:11" ht="12.75" customHeight="1" x14ac:dyDescent="0.2">
      <c r="A15" s="51">
        <v>9</v>
      </c>
      <c r="B15" s="52" t="s">
        <v>13</v>
      </c>
      <c r="C15" s="53">
        <v>33999</v>
      </c>
      <c r="D15" s="53">
        <v>33.979999999999997</v>
      </c>
      <c r="E15" s="53">
        <v>6976</v>
      </c>
      <c r="F15" s="53">
        <v>108.57</v>
      </c>
      <c r="G15" s="53">
        <v>2336</v>
      </c>
      <c r="H15" s="53">
        <v>164.76</v>
      </c>
      <c r="I15" s="53">
        <f t="shared" si="0"/>
        <v>43311</v>
      </c>
      <c r="J15" s="53">
        <f t="shared" si="1"/>
        <v>307.30999999999995</v>
      </c>
      <c r="K15" s="2"/>
    </row>
    <row r="16" spans="1:11" ht="12.75" customHeight="1" x14ac:dyDescent="0.2">
      <c r="A16" s="51">
        <v>10</v>
      </c>
      <c r="B16" s="52" t="s">
        <v>14</v>
      </c>
      <c r="C16" s="53">
        <v>124226</v>
      </c>
      <c r="D16" s="53">
        <v>137.04</v>
      </c>
      <c r="E16" s="53">
        <v>24304</v>
      </c>
      <c r="F16" s="53">
        <v>733</v>
      </c>
      <c r="G16" s="53">
        <v>17530</v>
      </c>
      <c r="H16" s="53">
        <v>1303.2</v>
      </c>
      <c r="I16" s="53">
        <f t="shared" si="0"/>
        <v>166060</v>
      </c>
      <c r="J16" s="53">
        <f t="shared" si="1"/>
        <v>2173.2399999999998</v>
      </c>
      <c r="K16" s="2"/>
    </row>
    <row r="17" spans="1:11" ht="12.75" customHeight="1" x14ac:dyDescent="0.2">
      <c r="A17" s="51">
        <v>11</v>
      </c>
      <c r="B17" s="52" t="s">
        <v>15</v>
      </c>
      <c r="C17" s="53">
        <v>15275</v>
      </c>
      <c r="D17" s="53">
        <v>11.19</v>
      </c>
      <c r="E17" s="53">
        <v>2598</v>
      </c>
      <c r="F17" s="53">
        <v>38.369999999999997</v>
      </c>
      <c r="G17" s="53">
        <v>570</v>
      </c>
      <c r="H17" s="53">
        <v>41.65</v>
      </c>
      <c r="I17" s="53">
        <f t="shared" si="0"/>
        <v>18443</v>
      </c>
      <c r="J17" s="53">
        <f t="shared" si="1"/>
        <v>91.21</v>
      </c>
      <c r="K17" s="2"/>
    </row>
    <row r="18" spans="1:11" ht="12.75" customHeight="1" x14ac:dyDescent="0.2">
      <c r="A18" s="51">
        <v>12</v>
      </c>
      <c r="B18" s="52" t="s">
        <v>16</v>
      </c>
      <c r="C18" s="53">
        <v>32090</v>
      </c>
      <c r="D18" s="53">
        <v>25.53</v>
      </c>
      <c r="E18" s="53">
        <v>6449</v>
      </c>
      <c r="F18" s="53">
        <v>109.28</v>
      </c>
      <c r="G18" s="53">
        <v>1642</v>
      </c>
      <c r="H18" s="53">
        <v>108.5</v>
      </c>
      <c r="I18" s="53">
        <f t="shared" si="0"/>
        <v>40181</v>
      </c>
      <c r="J18" s="53">
        <f t="shared" si="1"/>
        <v>243.31</v>
      </c>
      <c r="K18" s="2"/>
    </row>
    <row r="19" spans="1:11" ht="12.75" customHeight="1" x14ac:dyDescent="0.2">
      <c r="A19" s="54"/>
      <c r="B19" s="55" t="s">
        <v>246</v>
      </c>
      <c r="C19" s="56">
        <f t="shared" ref="C19:J19" si="2">SUM(C7:C18)</f>
        <v>504801</v>
      </c>
      <c r="D19" s="56">
        <f t="shared" si="2"/>
        <v>634.66000000000008</v>
      </c>
      <c r="E19" s="56">
        <f t="shared" si="2"/>
        <v>96950</v>
      </c>
      <c r="F19" s="56">
        <f t="shared" si="2"/>
        <v>2009.1999999999998</v>
      </c>
      <c r="G19" s="56">
        <f t="shared" si="2"/>
        <v>34055</v>
      </c>
      <c r="H19" s="56">
        <f t="shared" si="2"/>
        <v>2481.4100000000003</v>
      </c>
      <c r="I19" s="56">
        <f t="shared" si="2"/>
        <v>635806</v>
      </c>
      <c r="J19" s="56">
        <f t="shared" si="2"/>
        <v>5125.2700000000004</v>
      </c>
      <c r="K19" s="2"/>
    </row>
    <row r="20" spans="1:11" ht="12.75" customHeight="1" x14ac:dyDescent="0.2">
      <c r="A20" s="619" t="s">
        <v>849</v>
      </c>
      <c r="B20" s="537"/>
      <c r="C20" s="537"/>
      <c r="D20" s="537"/>
      <c r="E20" s="537"/>
      <c r="F20" s="537"/>
      <c r="G20" s="537"/>
      <c r="H20" s="537"/>
      <c r="I20" s="537"/>
      <c r="J20" s="536"/>
      <c r="K20" s="2"/>
    </row>
    <row r="21" spans="1:11" ht="12.75" customHeight="1" x14ac:dyDescent="0.2">
      <c r="A21" s="51">
        <v>13</v>
      </c>
      <c r="B21" s="52" t="s">
        <v>18</v>
      </c>
      <c r="C21" s="53">
        <v>43586</v>
      </c>
      <c r="D21" s="53">
        <v>158.69999999999999</v>
      </c>
      <c r="E21" s="53">
        <v>350</v>
      </c>
      <c r="F21" s="53">
        <v>10.77</v>
      </c>
      <c r="G21" s="53">
        <v>303</v>
      </c>
      <c r="H21" s="53">
        <v>25.24</v>
      </c>
      <c r="I21" s="53">
        <f t="shared" ref="I21:I35" si="3">C21+E21+G21</f>
        <v>44239</v>
      </c>
      <c r="J21" s="53">
        <f t="shared" ref="J21:J35" si="4">D21+F21+H21</f>
        <v>194.71</v>
      </c>
      <c r="K21" s="2"/>
    </row>
    <row r="22" spans="1:11" ht="12.75" customHeight="1" x14ac:dyDescent="0.2">
      <c r="A22" s="51">
        <v>14</v>
      </c>
      <c r="B22" s="52" t="s">
        <v>19</v>
      </c>
      <c r="C22" s="53">
        <v>146897</v>
      </c>
      <c r="D22" s="53">
        <v>508.55</v>
      </c>
      <c r="E22" s="53">
        <v>103552</v>
      </c>
      <c r="F22" s="53">
        <v>1009.09</v>
      </c>
      <c r="G22" s="53">
        <v>1271</v>
      </c>
      <c r="H22" s="53">
        <v>87.31</v>
      </c>
      <c r="I22" s="53">
        <f t="shared" si="3"/>
        <v>251720</v>
      </c>
      <c r="J22" s="53">
        <f t="shared" si="4"/>
        <v>1604.95</v>
      </c>
      <c r="K22" s="2"/>
    </row>
    <row r="23" spans="1:11" ht="12.75" customHeight="1" x14ac:dyDescent="0.2">
      <c r="A23" s="51">
        <v>15</v>
      </c>
      <c r="B23" s="52" t="s">
        <v>218</v>
      </c>
      <c r="C23" s="53">
        <v>21</v>
      </c>
      <c r="D23" s="53">
        <v>0.03</v>
      </c>
      <c r="E23" s="53">
        <v>813</v>
      </c>
      <c r="F23" s="53">
        <v>27.74</v>
      </c>
      <c r="G23" s="53">
        <v>342</v>
      </c>
      <c r="H23" s="53">
        <v>19.829999999999998</v>
      </c>
      <c r="I23" s="53">
        <f t="shared" si="3"/>
        <v>1176</v>
      </c>
      <c r="J23" s="53">
        <f t="shared" si="4"/>
        <v>47.599999999999994</v>
      </c>
      <c r="K23" s="2"/>
    </row>
    <row r="24" spans="1:11" ht="12.75" customHeight="1" x14ac:dyDescent="0.2">
      <c r="A24" s="51">
        <v>16</v>
      </c>
      <c r="B24" s="52" t="s">
        <v>850</v>
      </c>
      <c r="C24" s="53">
        <v>0</v>
      </c>
      <c r="D24" s="53">
        <v>0</v>
      </c>
      <c r="E24" s="53">
        <v>1</v>
      </c>
      <c r="F24" s="53">
        <v>0.02</v>
      </c>
      <c r="G24" s="53">
        <v>0</v>
      </c>
      <c r="H24" s="53">
        <v>0</v>
      </c>
      <c r="I24" s="53">
        <f t="shared" si="3"/>
        <v>1</v>
      </c>
      <c r="J24" s="53">
        <f t="shared" si="4"/>
        <v>0.02</v>
      </c>
      <c r="K24" s="2"/>
    </row>
    <row r="25" spans="1:11" ht="12.75" customHeight="1" x14ac:dyDescent="0.2">
      <c r="A25" s="51">
        <v>17</v>
      </c>
      <c r="B25" s="52" t="s">
        <v>851</v>
      </c>
      <c r="C25" s="53">
        <v>20</v>
      </c>
      <c r="D25" s="53">
        <v>0.04</v>
      </c>
      <c r="E25" s="53">
        <v>13</v>
      </c>
      <c r="F25" s="53">
        <v>0.31</v>
      </c>
      <c r="G25" s="53">
        <v>1</v>
      </c>
      <c r="H25" s="53">
        <v>0.1</v>
      </c>
      <c r="I25" s="53">
        <f t="shared" si="3"/>
        <v>34</v>
      </c>
      <c r="J25" s="53">
        <f t="shared" si="4"/>
        <v>0.44999999999999996</v>
      </c>
      <c r="K25" s="2"/>
    </row>
    <row r="26" spans="1:11" ht="12.75" customHeight="1" x14ac:dyDescent="0.2">
      <c r="A26" s="51">
        <v>18</v>
      </c>
      <c r="B26" s="52" t="s">
        <v>25</v>
      </c>
      <c r="C26" s="53">
        <v>32742</v>
      </c>
      <c r="D26" s="53">
        <v>91.33</v>
      </c>
      <c r="E26" s="53">
        <v>1543</v>
      </c>
      <c r="F26" s="53">
        <v>36.4</v>
      </c>
      <c r="G26" s="53">
        <v>955</v>
      </c>
      <c r="H26" s="53">
        <v>56.78</v>
      </c>
      <c r="I26" s="53">
        <f t="shared" si="3"/>
        <v>35240</v>
      </c>
      <c r="J26" s="53">
        <f t="shared" si="4"/>
        <v>184.51</v>
      </c>
      <c r="K26" s="2"/>
    </row>
    <row r="27" spans="1:11" ht="12.75" customHeight="1" x14ac:dyDescent="0.2">
      <c r="A27" s="51">
        <v>19</v>
      </c>
      <c r="B27" s="52" t="s">
        <v>26</v>
      </c>
      <c r="C27" s="53">
        <v>142</v>
      </c>
      <c r="D27" s="53">
        <v>0.55000000000000004</v>
      </c>
      <c r="E27" s="53">
        <v>4157</v>
      </c>
      <c r="F27" s="53">
        <v>141.91</v>
      </c>
      <c r="G27" s="53">
        <v>1829</v>
      </c>
      <c r="H27" s="53">
        <v>110.89</v>
      </c>
      <c r="I27" s="53">
        <f t="shared" si="3"/>
        <v>6128</v>
      </c>
      <c r="J27" s="53">
        <f t="shared" si="4"/>
        <v>253.35000000000002</v>
      </c>
      <c r="K27" s="2"/>
    </row>
    <row r="28" spans="1:11" ht="12.75" customHeight="1" x14ac:dyDescent="0.2">
      <c r="A28" s="51">
        <v>20</v>
      </c>
      <c r="B28" s="52" t="s">
        <v>852</v>
      </c>
      <c r="C28" s="53">
        <v>4867</v>
      </c>
      <c r="D28" s="53">
        <v>11.8</v>
      </c>
      <c r="E28" s="53">
        <v>1888</v>
      </c>
      <c r="F28" s="53">
        <v>18.97</v>
      </c>
      <c r="G28" s="53">
        <v>1201</v>
      </c>
      <c r="H28" s="53">
        <v>39.35</v>
      </c>
      <c r="I28" s="53">
        <f t="shared" si="3"/>
        <v>7956</v>
      </c>
      <c r="J28" s="53">
        <f t="shared" si="4"/>
        <v>70.12</v>
      </c>
      <c r="K28" s="2"/>
    </row>
    <row r="29" spans="1:11" ht="12.75" customHeight="1" x14ac:dyDescent="0.2">
      <c r="A29" s="51">
        <v>21</v>
      </c>
      <c r="B29" s="52" t="s">
        <v>853</v>
      </c>
      <c r="C29" s="53">
        <v>55104</v>
      </c>
      <c r="D29" s="53">
        <v>185.61</v>
      </c>
      <c r="E29" s="53">
        <v>28988</v>
      </c>
      <c r="F29" s="53">
        <v>329.45</v>
      </c>
      <c r="G29" s="53">
        <v>549</v>
      </c>
      <c r="H29" s="53">
        <v>32.31</v>
      </c>
      <c r="I29" s="53">
        <f t="shared" si="3"/>
        <v>84641</v>
      </c>
      <c r="J29" s="53">
        <f t="shared" si="4"/>
        <v>547.36999999999989</v>
      </c>
      <c r="K29" s="2"/>
    </row>
    <row r="30" spans="1:11" ht="12.75" customHeight="1" x14ac:dyDescent="0.2">
      <c r="A30" s="51">
        <v>22</v>
      </c>
      <c r="B30" s="52" t="s">
        <v>854</v>
      </c>
      <c r="C30" s="53">
        <v>420686</v>
      </c>
      <c r="D30" s="53">
        <v>973.5</v>
      </c>
      <c r="E30" s="53">
        <v>57969</v>
      </c>
      <c r="F30" s="53">
        <v>566.21</v>
      </c>
      <c r="G30" s="53">
        <v>4787</v>
      </c>
      <c r="H30" s="53">
        <v>218.85</v>
      </c>
      <c r="I30" s="53">
        <f t="shared" si="3"/>
        <v>483442</v>
      </c>
      <c r="J30" s="53">
        <f t="shared" si="4"/>
        <v>1758.56</v>
      </c>
      <c r="K30" s="2"/>
    </row>
    <row r="31" spans="1:11" ht="12.75" customHeight="1" x14ac:dyDescent="0.2">
      <c r="A31" s="51">
        <v>23</v>
      </c>
      <c r="B31" s="52" t="s">
        <v>855</v>
      </c>
      <c r="C31" s="53">
        <v>33</v>
      </c>
      <c r="D31" s="53">
        <v>0.05</v>
      </c>
      <c r="E31" s="53">
        <v>86</v>
      </c>
      <c r="F31" s="53">
        <v>1.98</v>
      </c>
      <c r="G31" s="53">
        <v>16</v>
      </c>
      <c r="H31" s="53">
        <v>1.19</v>
      </c>
      <c r="I31" s="53">
        <f t="shared" si="3"/>
        <v>135</v>
      </c>
      <c r="J31" s="53">
        <f t="shared" si="4"/>
        <v>3.2199999999999998</v>
      </c>
      <c r="K31" s="2"/>
    </row>
    <row r="32" spans="1:11" ht="12.75" customHeight="1" x14ac:dyDescent="0.2">
      <c r="A32" s="51">
        <v>24</v>
      </c>
      <c r="B32" s="52" t="s">
        <v>856</v>
      </c>
      <c r="C32" s="53">
        <v>42</v>
      </c>
      <c r="D32" s="53">
        <v>0.05</v>
      </c>
      <c r="E32" s="53">
        <v>47</v>
      </c>
      <c r="F32" s="53">
        <v>0.64</v>
      </c>
      <c r="G32" s="53">
        <v>31</v>
      </c>
      <c r="H32" s="53">
        <v>0.62</v>
      </c>
      <c r="I32" s="53">
        <f t="shared" si="3"/>
        <v>120</v>
      </c>
      <c r="J32" s="53">
        <f t="shared" si="4"/>
        <v>1.31</v>
      </c>
      <c r="K32" s="2"/>
    </row>
    <row r="33" spans="1:11" ht="12.75" customHeight="1" x14ac:dyDescent="0.2">
      <c r="A33" s="51">
        <v>25</v>
      </c>
      <c r="B33" s="52" t="s">
        <v>33</v>
      </c>
      <c r="C33" s="53">
        <v>38240</v>
      </c>
      <c r="D33" s="53">
        <v>131.63999999999999</v>
      </c>
      <c r="E33" s="53">
        <v>3039</v>
      </c>
      <c r="F33" s="53">
        <v>10.59</v>
      </c>
      <c r="G33" s="53">
        <v>47</v>
      </c>
      <c r="H33" s="53">
        <v>0.93</v>
      </c>
      <c r="I33" s="53">
        <f t="shared" si="3"/>
        <v>41326</v>
      </c>
      <c r="J33" s="53">
        <f t="shared" si="4"/>
        <v>143.16</v>
      </c>
      <c r="K33" s="2"/>
    </row>
    <row r="34" spans="1:11" ht="12.75" customHeight="1" x14ac:dyDescent="0.2">
      <c r="A34" s="51">
        <v>26</v>
      </c>
      <c r="B34" s="52" t="s">
        <v>215</v>
      </c>
      <c r="C34" s="53">
        <v>7607</v>
      </c>
      <c r="D34" s="53">
        <v>12.58</v>
      </c>
      <c r="E34" s="53">
        <v>104</v>
      </c>
      <c r="F34" s="53">
        <v>3.28</v>
      </c>
      <c r="G34" s="53">
        <v>39</v>
      </c>
      <c r="H34" s="53">
        <v>2.6</v>
      </c>
      <c r="I34" s="53">
        <f t="shared" si="3"/>
        <v>7750</v>
      </c>
      <c r="J34" s="53">
        <f t="shared" si="4"/>
        <v>18.46</v>
      </c>
      <c r="K34" s="2"/>
    </row>
    <row r="35" spans="1:11" ht="12.75" customHeight="1" x14ac:dyDescent="0.2">
      <c r="A35" s="57">
        <v>27</v>
      </c>
      <c r="B35" s="58" t="s">
        <v>39</v>
      </c>
      <c r="C35" s="59">
        <v>46655</v>
      </c>
      <c r="D35" s="59">
        <v>156.63999999999999</v>
      </c>
      <c r="E35" s="59">
        <v>11</v>
      </c>
      <c r="F35" s="59">
        <v>0.06</v>
      </c>
      <c r="G35" s="59">
        <v>0</v>
      </c>
      <c r="H35" s="59">
        <v>0</v>
      </c>
      <c r="I35" s="53">
        <f t="shared" si="3"/>
        <v>46666</v>
      </c>
      <c r="J35" s="53">
        <f t="shared" si="4"/>
        <v>156.69999999999999</v>
      </c>
      <c r="K35" s="2"/>
    </row>
    <row r="36" spans="1:11" ht="12.75" customHeight="1" x14ac:dyDescent="0.2">
      <c r="A36" s="60"/>
      <c r="B36" s="61" t="s">
        <v>260</v>
      </c>
      <c r="C36" s="62">
        <f t="shared" ref="C36:J36" si="5">SUM(C21:C35)</f>
        <v>796642</v>
      </c>
      <c r="D36" s="62">
        <f t="shared" si="5"/>
        <v>2231.0699999999997</v>
      </c>
      <c r="E36" s="62">
        <f t="shared" si="5"/>
        <v>202561</v>
      </c>
      <c r="F36" s="62">
        <f t="shared" si="5"/>
        <v>2157.42</v>
      </c>
      <c r="G36" s="62">
        <f t="shared" si="5"/>
        <v>11371</v>
      </c>
      <c r="H36" s="62">
        <f t="shared" si="5"/>
        <v>596</v>
      </c>
      <c r="I36" s="62">
        <f t="shared" si="5"/>
        <v>1010574</v>
      </c>
      <c r="J36" s="62">
        <f t="shared" si="5"/>
        <v>4984.49</v>
      </c>
      <c r="K36" s="2"/>
    </row>
    <row r="37" spans="1:11" ht="12.75" customHeight="1" x14ac:dyDescent="0.2">
      <c r="A37" s="494" t="s">
        <v>857</v>
      </c>
      <c r="B37" s="537"/>
      <c r="C37" s="537"/>
      <c r="D37" s="537"/>
      <c r="E37" s="537"/>
      <c r="F37" s="537"/>
      <c r="G37" s="537"/>
      <c r="H37" s="537"/>
      <c r="I37" s="537"/>
      <c r="J37" s="536"/>
      <c r="K37" s="2"/>
    </row>
    <row r="38" spans="1:11" ht="12.75" customHeight="1" x14ac:dyDescent="0.2">
      <c r="A38" s="24">
        <v>28</v>
      </c>
      <c r="B38" s="63" t="s">
        <v>858</v>
      </c>
      <c r="C38" s="60">
        <v>73015</v>
      </c>
      <c r="D38" s="60">
        <v>106.39</v>
      </c>
      <c r="E38" s="60">
        <v>28043</v>
      </c>
      <c r="F38" s="60">
        <v>403.41</v>
      </c>
      <c r="G38" s="60">
        <v>1790</v>
      </c>
      <c r="H38" s="60">
        <v>118.71</v>
      </c>
      <c r="I38" s="64">
        <f>C38+E38+G38</f>
        <v>102848</v>
      </c>
      <c r="J38" s="64">
        <f>D38+F38+H38</f>
        <v>628.51</v>
      </c>
      <c r="K38" s="2"/>
    </row>
    <row r="39" spans="1:11" ht="12.75" customHeight="1" x14ac:dyDescent="0.2">
      <c r="A39" s="65">
        <v>29</v>
      </c>
      <c r="B39" s="63" t="s">
        <v>262</v>
      </c>
      <c r="C39" s="60">
        <v>5819</v>
      </c>
      <c r="D39" s="60">
        <v>19.61</v>
      </c>
      <c r="E39" s="60">
        <v>1894</v>
      </c>
      <c r="F39" s="60">
        <v>31.59</v>
      </c>
      <c r="G39" s="60">
        <v>122</v>
      </c>
      <c r="H39" s="60">
        <v>8.7100000000000009</v>
      </c>
      <c r="I39" s="60">
        <f>C39+E39+G39</f>
        <v>7835</v>
      </c>
      <c r="J39" s="60">
        <f>D39+F39+H39</f>
        <v>59.910000000000004</v>
      </c>
      <c r="K39" s="2"/>
    </row>
    <row r="40" spans="1:11" ht="12.75" customHeight="1" x14ac:dyDescent="0.2">
      <c r="A40" s="65"/>
      <c r="B40" s="61" t="s">
        <v>263</v>
      </c>
      <c r="C40" s="62">
        <f t="shared" ref="C40:J40" si="6">C39+C38</f>
        <v>78834</v>
      </c>
      <c r="D40" s="62">
        <f t="shared" si="6"/>
        <v>126</v>
      </c>
      <c r="E40" s="62">
        <f t="shared" si="6"/>
        <v>29937</v>
      </c>
      <c r="F40" s="62">
        <f t="shared" si="6"/>
        <v>435</v>
      </c>
      <c r="G40" s="62">
        <f t="shared" si="6"/>
        <v>1912</v>
      </c>
      <c r="H40" s="62">
        <f t="shared" si="6"/>
        <v>127.41999999999999</v>
      </c>
      <c r="I40" s="62">
        <f t="shared" si="6"/>
        <v>110683</v>
      </c>
      <c r="J40" s="62">
        <f t="shared" si="6"/>
        <v>688.42</v>
      </c>
      <c r="K40" s="2"/>
    </row>
    <row r="41" spans="1:11" ht="12.75" customHeight="1" x14ac:dyDescent="0.2">
      <c r="A41" s="65">
        <v>30</v>
      </c>
      <c r="B41" s="20" t="s">
        <v>52</v>
      </c>
      <c r="C41" s="20">
        <v>43095</v>
      </c>
      <c r="D41" s="20">
        <v>131.32</v>
      </c>
      <c r="E41" s="20">
        <v>80</v>
      </c>
      <c r="F41" s="20">
        <v>1.25</v>
      </c>
      <c r="G41" s="20">
        <v>68</v>
      </c>
      <c r="H41" s="20">
        <v>4.91</v>
      </c>
      <c r="I41" s="20">
        <f t="shared" ref="I41:I50" si="7">C41+E41+G41</f>
        <v>43243</v>
      </c>
      <c r="J41" s="20">
        <f t="shared" ref="J41:J50" si="8">D41+F41+H41</f>
        <v>137.47999999999999</v>
      </c>
      <c r="K41" s="2"/>
    </row>
    <row r="42" spans="1:11" ht="12.75" customHeight="1" x14ac:dyDescent="0.2">
      <c r="A42" s="65">
        <v>31</v>
      </c>
      <c r="B42" s="63" t="s">
        <v>54</v>
      </c>
      <c r="C42" s="60">
        <v>33665</v>
      </c>
      <c r="D42" s="60">
        <v>110.46</v>
      </c>
      <c r="E42" s="60">
        <v>6123</v>
      </c>
      <c r="F42" s="60">
        <v>39.85</v>
      </c>
      <c r="G42" s="60">
        <v>71</v>
      </c>
      <c r="H42" s="60">
        <v>5.01</v>
      </c>
      <c r="I42" s="20">
        <f t="shared" si="7"/>
        <v>39859</v>
      </c>
      <c r="J42" s="20">
        <f t="shared" si="8"/>
        <v>155.32</v>
      </c>
      <c r="K42" s="2"/>
    </row>
    <row r="43" spans="1:11" ht="12.75" customHeight="1" x14ac:dyDescent="0.2">
      <c r="A43" s="65">
        <v>32</v>
      </c>
      <c r="B43" s="20" t="s">
        <v>50</v>
      </c>
      <c r="C43" s="20">
        <v>42679</v>
      </c>
      <c r="D43" s="20">
        <v>132.69999999999999</v>
      </c>
      <c r="E43" s="20">
        <v>0</v>
      </c>
      <c r="F43" s="20">
        <v>0</v>
      </c>
      <c r="G43" s="20">
        <v>0</v>
      </c>
      <c r="H43" s="20">
        <v>0</v>
      </c>
      <c r="I43" s="20">
        <f t="shared" si="7"/>
        <v>42679</v>
      </c>
      <c r="J43" s="20">
        <f t="shared" si="8"/>
        <v>132.69999999999999</v>
      </c>
      <c r="K43" s="2"/>
    </row>
    <row r="44" spans="1:11" ht="12.75" customHeight="1" x14ac:dyDescent="0.2">
      <c r="A44" s="65">
        <v>33</v>
      </c>
      <c r="B44" s="20" t="s">
        <v>53</v>
      </c>
      <c r="C44" s="20">
        <v>20156</v>
      </c>
      <c r="D44" s="20">
        <v>72.19</v>
      </c>
      <c r="E44" s="20">
        <v>4259</v>
      </c>
      <c r="F44" s="20">
        <v>32.83</v>
      </c>
      <c r="G44" s="20">
        <v>0</v>
      </c>
      <c r="H44" s="20">
        <v>0</v>
      </c>
      <c r="I44" s="20">
        <f t="shared" si="7"/>
        <v>24415</v>
      </c>
      <c r="J44" s="20">
        <f t="shared" si="8"/>
        <v>105.02</v>
      </c>
      <c r="K44" s="2"/>
    </row>
    <row r="45" spans="1:11" ht="12.75" customHeight="1" x14ac:dyDescent="0.2">
      <c r="A45" s="65">
        <v>34</v>
      </c>
      <c r="B45" s="30" t="s">
        <v>859</v>
      </c>
      <c r="C45" s="30">
        <v>47</v>
      </c>
      <c r="D45" s="20">
        <v>0.21</v>
      </c>
      <c r="E45" s="30">
        <v>204</v>
      </c>
      <c r="F45" s="20">
        <v>2.13</v>
      </c>
      <c r="G45" s="30">
        <v>0</v>
      </c>
      <c r="H45" s="20">
        <v>0</v>
      </c>
      <c r="I45" s="20">
        <f t="shared" si="7"/>
        <v>251</v>
      </c>
      <c r="J45" s="20">
        <f t="shared" si="8"/>
        <v>2.34</v>
      </c>
      <c r="K45" s="2"/>
    </row>
    <row r="46" spans="1:11" ht="12.75" customHeight="1" x14ac:dyDescent="0.2">
      <c r="A46" s="65">
        <v>35</v>
      </c>
      <c r="B46" s="30" t="s">
        <v>48</v>
      </c>
      <c r="C46" s="30">
        <v>23990</v>
      </c>
      <c r="D46" s="20">
        <v>75.53</v>
      </c>
      <c r="E46" s="30">
        <v>0</v>
      </c>
      <c r="F46" s="20">
        <v>0</v>
      </c>
      <c r="G46" s="30">
        <v>0</v>
      </c>
      <c r="H46" s="20">
        <v>0</v>
      </c>
      <c r="I46" s="20">
        <f t="shared" si="7"/>
        <v>23990</v>
      </c>
      <c r="J46" s="20">
        <f t="shared" si="8"/>
        <v>75.53</v>
      </c>
      <c r="K46" s="2"/>
    </row>
    <row r="47" spans="1:11" ht="12.75" customHeight="1" x14ac:dyDescent="0.2">
      <c r="A47" s="65">
        <v>36</v>
      </c>
      <c r="B47" s="30" t="s">
        <v>860</v>
      </c>
      <c r="C47" s="30">
        <v>504</v>
      </c>
      <c r="D47" s="20">
        <v>1.34</v>
      </c>
      <c r="E47" s="30">
        <v>8848</v>
      </c>
      <c r="F47" s="20">
        <v>234.05</v>
      </c>
      <c r="G47" s="30">
        <v>2928</v>
      </c>
      <c r="H47" s="20">
        <v>198.13</v>
      </c>
      <c r="I47" s="20">
        <f t="shared" si="7"/>
        <v>12280</v>
      </c>
      <c r="J47" s="20">
        <f t="shared" si="8"/>
        <v>433.52</v>
      </c>
      <c r="K47" s="2"/>
    </row>
    <row r="48" spans="1:11" ht="12.75" customHeight="1" x14ac:dyDescent="0.2">
      <c r="A48" s="65">
        <v>37</v>
      </c>
      <c r="B48" s="30" t="s">
        <v>861</v>
      </c>
      <c r="C48" s="30">
        <v>65341</v>
      </c>
      <c r="D48" s="20">
        <v>222.46</v>
      </c>
      <c r="E48" s="30">
        <v>4421</v>
      </c>
      <c r="F48" s="20">
        <v>26.69</v>
      </c>
      <c r="G48" s="30">
        <v>1</v>
      </c>
      <c r="H48" s="20">
        <v>0.1</v>
      </c>
      <c r="I48" s="20">
        <f t="shared" si="7"/>
        <v>69763</v>
      </c>
      <c r="J48" s="20">
        <f t="shared" si="8"/>
        <v>249.25</v>
      </c>
      <c r="K48" s="2"/>
    </row>
    <row r="49" spans="1:11" ht="12.75" customHeight="1" x14ac:dyDescent="0.2">
      <c r="A49" s="32"/>
      <c r="B49" s="32" t="s">
        <v>862</v>
      </c>
      <c r="C49" s="22">
        <f t="shared" ref="C49:H49" si="9">SUM(C41:C48)</f>
        <v>229477</v>
      </c>
      <c r="D49" s="22">
        <f t="shared" si="9"/>
        <v>746.21</v>
      </c>
      <c r="E49" s="22">
        <f t="shared" si="9"/>
        <v>23935</v>
      </c>
      <c r="F49" s="22">
        <f t="shared" si="9"/>
        <v>336.8</v>
      </c>
      <c r="G49" s="22">
        <f t="shared" si="9"/>
        <v>3068</v>
      </c>
      <c r="H49" s="22">
        <f t="shared" si="9"/>
        <v>208.14999999999998</v>
      </c>
      <c r="I49" s="22">
        <f t="shared" si="7"/>
        <v>256480</v>
      </c>
      <c r="J49" s="22">
        <f t="shared" si="8"/>
        <v>1291.1599999999999</v>
      </c>
      <c r="K49" s="10"/>
    </row>
    <row r="50" spans="1:11" ht="12.75" customHeight="1" x14ac:dyDescent="0.2">
      <c r="A50" s="32"/>
      <c r="B50" s="32" t="s">
        <v>264</v>
      </c>
      <c r="C50" s="22">
        <f t="shared" ref="C50:H50" si="10">C49+C40+C36+C19</f>
        <v>1609754</v>
      </c>
      <c r="D50" s="22">
        <f t="shared" si="10"/>
        <v>3737.9399999999996</v>
      </c>
      <c r="E50" s="22">
        <f t="shared" si="10"/>
        <v>353383</v>
      </c>
      <c r="F50" s="22">
        <f t="shared" si="10"/>
        <v>4938.42</v>
      </c>
      <c r="G50" s="22">
        <f t="shared" si="10"/>
        <v>50406</v>
      </c>
      <c r="H50" s="22">
        <f t="shared" si="10"/>
        <v>3412.9800000000005</v>
      </c>
      <c r="I50" s="22">
        <f t="shared" si="7"/>
        <v>2013543</v>
      </c>
      <c r="J50" s="22">
        <f t="shared" si="8"/>
        <v>12089.34</v>
      </c>
      <c r="K50" s="10"/>
    </row>
    <row r="51" spans="1:11" ht="12.75" customHeight="1" x14ac:dyDescent="0.2">
      <c r="A51" s="2"/>
      <c r="B51" s="2"/>
      <c r="C51" s="2"/>
      <c r="D51" s="8"/>
      <c r="E51" s="2" t="s">
        <v>140</v>
      </c>
      <c r="F51" s="8"/>
      <c r="G51" s="2"/>
      <c r="H51" s="8"/>
      <c r="I51" s="2"/>
      <c r="J51" s="8"/>
      <c r="K51" s="2"/>
    </row>
    <row r="52" spans="1:11" ht="12.75" customHeight="1" x14ac:dyDescent="0.2">
      <c r="A52" s="2"/>
      <c r="B52" s="2"/>
      <c r="C52" s="2"/>
      <c r="D52" s="8"/>
      <c r="E52" s="2"/>
      <c r="F52" s="8"/>
      <c r="G52" s="2"/>
      <c r="H52" s="8"/>
      <c r="I52" s="2"/>
      <c r="J52" s="8"/>
      <c r="K52" s="2"/>
    </row>
    <row r="53" spans="1:11" ht="12.75" customHeight="1" x14ac:dyDescent="0.2">
      <c r="A53" s="2"/>
      <c r="B53" s="2"/>
      <c r="C53" s="2"/>
      <c r="D53" s="8"/>
      <c r="E53" s="2"/>
      <c r="F53" s="8"/>
      <c r="G53" s="2"/>
      <c r="H53" s="8"/>
      <c r="I53" s="2"/>
      <c r="J53" s="8"/>
      <c r="K53" s="2"/>
    </row>
    <row r="54" spans="1:11" ht="12.75" customHeight="1" x14ac:dyDescent="0.2">
      <c r="A54" s="2"/>
      <c r="B54" s="2"/>
      <c r="C54" s="2"/>
      <c r="D54" s="8"/>
      <c r="E54" s="2"/>
      <c r="F54" s="8"/>
      <c r="G54" s="2"/>
      <c r="H54" s="8"/>
      <c r="I54" s="2"/>
      <c r="J54" s="8"/>
      <c r="K54" s="2"/>
    </row>
    <row r="55" spans="1:11" ht="12.75" customHeight="1" x14ac:dyDescent="0.2">
      <c r="A55" s="2"/>
      <c r="B55" s="2"/>
      <c r="C55" s="2"/>
      <c r="D55" s="8"/>
      <c r="E55" s="2"/>
      <c r="F55" s="8"/>
      <c r="G55" s="2"/>
      <c r="H55" s="8"/>
      <c r="I55" s="2"/>
      <c r="J55" s="8"/>
      <c r="K55" s="2"/>
    </row>
    <row r="56" spans="1:11" ht="12.75" customHeight="1" x14ac:dyDescent="0.2">
      <c r="A56" s="2"/>
      <c r="B56" s="2"/>
      <c r="C56" s="2"/>
      <c r="D56" s="8"/>
      <c r="E56" s="2"/>
      <c r="F56" s="8"/>
      <c r="G56" s="2"/>
      <c r="H56" s="8"/>
      <c r="I56" s="2"/>
      <c r="J56" s="8"/>
      <c r="K56" s="2"/>
    </row>
    <row r="57" spans="1:11" ht="12.75" customHeight="1" x14ac:dyDescent="0.2">
      <c r="A57" s="2"/>
      <c r="B57" s="2"/>
      <c r="C57" s="2"/>
      <c r="D57" s="8"/>
      <c r="E57" s="2"/>
      <c r="F57" s="8"/>
      <c r="G57" s="2"/>
      <c r="H57" s="8"/>
      <c r="I57" s="2"/>
      <c r="J57" s="8"/>
      <c r="K57" s="2"/>
    </row>
    <row r="58" spans="1:11" ht="12.75" customHeight="1" x14ac:dyDescent="0.2">
      <c r="A58" s="2"/>
      <c r="B58" s="2"/>
      <c r="C58" s="2"/>
      <c r="D58" s="8"/>
      <c r="E58" s="2"/>
      <c r="F58" s="8"/>
      <c r="G58" s="2"/>
      <c r="H58" s="8"/>
      <c r="I58" s="2"/>
      <c r="J58" s="8"/>
      <c r="K58" s="2"/>
    </row>
    <row r="59" spans="1:11" ht="12.75" customHeight="1" x14ac:dyDescent="0.2">
      <c r="A59" s="2"/>
      <c r="B59" s="2"/>
      <c r="C59" s="2"/>
      <c r="D59" s="8"/>
      <c r="E59" s="2"/>
      <c r="F59" s="8"/>
      <c r="G59" s="2"/>
      <c r="H59" s="8"/>
      <c r="I59" s="2"/>
      <c r="J59" s="8"/>
      <c r="K59" s="2"/>
    </row>
    <row r="60" spans="1:11" ht="12.75" customHeight="1" x14ac:dyDescent="0.2">
      <c r="A60" s="2"/>
      <c r="B60" s="2"/>
      <c r="C60" s="2"/>
      <c r="D60" s="8"/>
      <c r="E60" s="2"/>
      <c r="F60" s="8"/>
      <c r="G60" s="2"/>
      <c r="H60" s="8"/>
      <c r="I60" s="2"/>
      <c r="J60" s="8"/>
      <c r="K60" s="2"/>
    </row>
    <row r="61" spans="1:11" ht="12.75" customHeight="1" x14ac:dyDescent="0.2">
      <c r="A61" s="2"/>
      <c r="B61" s="2"/>
      <c r="C61" s="2"/>
      <c r="D61" s="8"/>
      <c r="E61" s="2"/>
      <c r="F61" s="8"/>
      <c r="G61" s="2"/>
      <c r="H61" s="8"/>
      <c r="I61" s="2"/>
      <c r="J61" s="8"/>
      <c r="K61" s="2"/>
    </row>
    <row r="62" spans="1:11" ht="12.75" customHeight="1" x14ac:dyDescent="0.2">
      <c r="A62" s="2"/>
      <c r="B62" s="2"/>
      <c r="C62" s="2"/>
      <c r="D62" s="8"/>
      <c r="E62" s="2"/>
      <c r="F62" s="8"/>
      <c r="G62" s="2"/>
      <c r="H62" s="8"/>
      <c r="I62" s="2"/>
      <c r="J62" s="8"/>
      <c r="K62" s="2"/>
    </row>
    <row r="63" spans="1:11" ht="12.75" customHeight="1" x14ac:dyDescent="0.2">
      <c r="A63" s="2"/>
      <c r="B63" s="2"/>
      <c r="C63" s="2"/>
      <c r="D63" s="8"/>
      <c r="E63" s="2"/>
      <c r="F63" s="8"/>
      <c r="G63" s="2"/>
      <c r="H63" s="8"/>
      <c r="I63" s="2"/>
      <c r="J63" s="8"/>
      <c r="K63" s="2"/>
    </row>
    <row r="64" spans="1:11" ht="12.75" customHeight="1" x14ac:dyDescent="0.2">
      <c r="A64" s="2"/>
      <c r="B64" s="2"/>
      <c r="C64" s="2"/>
      <c r="D64" s="8"/>
      <c r="E64" s="2"/>
      <c r="F64" s="8"/>
      <c r="G64" s="2"/>
      <c r="H64" s="8"/>
      <c r="I64" s="2"/>
      <c r="J64" s="8"/>
      <c r="K64" s="2"/>
    </row>
    <row r="65" spans="1:11" ht="12.75" customHeight="1" x14ac:dyDescent="0.2">
      <c r="A65" s="2"/>
      <c r="B65" s="2"/>
      <c r="C65" s="2"/>
      <c r="D65" s="8"/>
      <c r="E65" s="2"/>
      <c r="F65" s="8"/>
      <c r="G65" s="2"/>
      <c r="H65" s="8"/>
      <c r="I65" s="2"/>
      <c r="J65" s="8"/>
      <c r="K65" s="2"/>
    </row>
    <row r="66" spans="1:11" ht="12.75" customHeight="1" x14ac:dyDescent="0.2">
      <c r="A66" s="2"/>
      <c r="B66" s="2"/>
      <c r="C66" s="2"/>
      <c r="D66" s="8"/>
      <c r="E66" s="2"/>
      <c r="F66" s="8"/>
      <c r="G66" s="2"/>
      <c r="H66" s="8"/>
      <c r="I66" s="2"/>
      <c r="J66" s="8"/>
      <c r="K66" s="2"/>
    </row>
    <row r="67" spans="1:11" ht="12.75" customHeight="1" x14ac:dyDescent="0.2">
      <c r="A67" s="2"/>
      <c r="B67" s="2"/>
      <c r="C67" s="2"/>
      <c r="D67" s="8"/>
      <c r="E67" s="2"/>
      <c r="F67" s="8"/>
      <c r="G67" s="2"/>
      <c r="H67" s="8"/>
      <c r="I67" s="2"/>
      <c r="J67" s="8"/>
      <c r="K67" s="2"/>
    </row>
    <row r="68" spans="1:11" ht="12.75" customHeight="1" x14ac:dyDescent="0.2">
      <c r="A68" s="2"/>
      <c r="B68" s="2"/>
      <c r="C68" s="2"/>
      <c r="D68" s="8"/>
      <c r="E68" s="2"/>
      <c r="F68" s="8"/>
      <c r="G68" s="2"/>
      <c r="H68" s="8"/>
      <c r="I68" s="2"/>
      <c r="J68" s="8"/>
      <c r="K68" s="2"/>
    </row>
    <row r="69" spans="1:11" ht="12.75" customHeight="1" x14ac:dyDescent="0.2">
      <c r="A69" s="2"/>
      <c r="B69" s="2"/>
      <c r="C69" s="2"/>
      <c r="D69" s="8"/>
      <c r="E69" s="2"/>
      <c r="F69" s="8"/>
      <c r="G69" s="2"/>
      <c r="H69" s="8"/>
      <c r="I69" s="2"/>
      <c r="J69" s="8"/>
      <c r="K69" s="2"/>
    </row>
    <row r="70" spans="1:11" ht="12.75" customHeight="1" x14ac:dyDescent="0.2">
      <c r="A70" s="2"/>
      <c r="B70" s="2"/>
      <c r="C70" s="2"/>
      <c r="D70" s="8"/>
      <c r="E70" s="2"/>
      <c r="F70" s="8"/>
      <c r="G70" s="2"/>
      <c r="H70" s="8"/>
      <c r="I70" s="2"/>
      <c r="J70" s="8"/>
      <c r="K70" s="2"/>
    </row>
    <row r="71" spans="1:11" ht="12.75" customHeight="1" x14ac:dyDescent="0.2">
      <c r="A71" s="2"/>
      <c r="B71" s="2"/>
      <c r="C71" s="2"/>
      <c r="D71" s="8"/>
      <c r="E71" s="2"/>
      <c r="F71" s="8"/>
      <c r="G71" s="2"/>
      <c r="H71" s="8"/>
      <c r="I71" s="2"/>
      <c r="J71" s="8"/>
      <c r="K71" s="2"/>
    </row>
    <row r="72" spans="1:11" ht="12.75" customHeight="1" x14ac:dyDescent="0.2">
      <c r="A72" s="2"/>
      <c r="B72" s="2"/>
      <c r="C72" s="2"/>
      <c r="D72" s="8"/>
      <c r="E72" s="2"/>
      <c r="F72" s="8"/>
      <c r="G72" s="2"/>
      <c r="H72" s="8"/>
      <c r="I72" s="2"/>
      <c r="J72" s="8"/>
      <c r="K72" s="2"/>
    </row>
    <row r="73" spans="1:11" ht="12.75" customHeight="1" x14ac:dyDescent="0.2">
      <c r="A73" s="2"/>
      <c r="B73" s="2"/>
      <c r="C73" s="2"/>
      <c r="D73" s="8"/>
      <c r="E73" s="2"/>
      <c r="F73" s="8"/>
      <c r="G73" s="2"/>
      <c r="H73" s="8"/>
      <c r="I73" s="2"/>
      <c r="J73" s="8"/>
      <c r="K73" s="2"/>
    </row>
    <row r="74" spans="1:11" ht="12.75" customHeight="1" x14ac:dyDescent="0.2">
      <c r="A74" s="2"/>
      <c r="B74" s="2"/>
      <c r="C74" s="2"/>
      <c r="D74" s="8"/>
      <c r="E74" s="2"/>
      <c r="F74" s="8"/>
      <c r="G74" s="2"/>
      <c r="H74" s="8"/>
      <c r="I74" s="2"/>
      <c r="J74" s="8"/>
      <c r="K74" s="2"/>
    </row>
    <row r="75" spans="1:11" ht="12.75" customHeight="1" x14ac:dyDescent="0.2">
      <c r="A75" s="2"/>
      <c r="B75" s="2"/>
      <c r="C75" s="2"/>
      <c r="D75" s="8"/>
      <c r="E75" s="2"/>
      <c r="F75" s="8"/>
      <c r="G75" s="2"/>
      <c r="H75" s="8"/>
      <c r="I75" s="2"/>
      <c r="J75" s="8"/>
      <c r="K75" s="2"/>
    </row>
    <row r="76" spans="1:11" ht="12.75" customHeight="1" x14ac:dyDescent="0.2">
      <c r="A76" s="2"/>
      <c r="B76" s="2"/>
      <c r="C76" s="2"/>
      <c r="D76" s="8"/>
      <c r="E76" s="2"/>
      <c r="F76" s="8"/>
      <c r="G76" s="2"/>
      <c r="H76" s="8"/>
      <c r="I76" s="2"/>
      <c r="J76" s="8"/>
      <c r="K76" s="2"/>
    </row>
    <row r="77" spans="1:11" ht="12.75" customHeight="1" x14ac:dyDescent="0.2">
      <c r="A77" s="2"/>
      <c r="B77" s="2"/>
      <c r="C77" s="2"/>
      <c r="D77" s="8"/>
      <c r="E77" s="2"/>
      <c r="F77" s="8"/>
      <c r="G77" s="2"/>
      <c r="H77" s="8"/>
      <c r="I77" s="2"/>
      <c r="J77" s="8"/>
      <c r="K77" s="2"/>
    </row>
    <row r="78" spans="1:11" ht="12.75" customHeight="1" x14ac:dyDescent="0.2">
      <c r="A78" s="2"/>
      <c r="B78" s="2"/>
      <c r="C78" s="2"/>
      <c r="D78" s="8"/>
      <c r="E78" s="2"/>
      <c r="F78" s="8"/>
      <c r="G78" s="2"/>
      <c r="H78" s="8"/>
      <c r="I78" s="2"/>
      <c r="J78" s="8"/>
      <c r="K78" s="2"/>
    </row>
    <row r="79" spans="1:11" ht="12.75" customHeight="1" x14ac:dyDescent="0.2">
      <c r="A79" s="2"/>
      <c r="B79" s="2"/>
      <c r="C79" s="2"/>
      <c r="D79" s="8"/>
      <c r="E79" s="2"/>
      <c r="F79" s="8"/>
      <c r="G79" s="2"/>
      <c r="H79" s="8"/>
      <c r="I79" s="2"/>
      <c r="J79" s="8"/>
      <c r="K79" s="2"/>
    </row>
    <row r="80" spans="1:11" ht="12.75" customHeight="1" x14ac:dyDescent="0.2">
      <c r="A80" s="2"/>
      <c r="B80" s="2"/>
      <c r="C80" s="2"/>
      <c r="D80" s="8"/>
      <c r="E80" s="2"/>
      <c r="F80" s="8"/>
      <c r="G80" s="2"/>
      <c r="H80" s="8"/>
      <c r="I80" s="2"/>
      <c r="J80" s="8"/>
      <c r="K80" s="2"/>
    </row>
    <row r="81" spans="1:11" ht="12.75" customHeight="1" x14ac:dyDescent="0.2">
      <c r="A81" s="2"/>
      <c r="B81" s="2"/>
      <c r="C81" s="2"/>
      <c r="D81" s="8"/>
      <c r="E81" s="2"/>
      <c r="F81" s="8"/>
      <c r="G81" s="2"/>
      <c r="H81" s="8"/>
      <c r="I81" s="2"/>
      <c r="J81" s="8"/>
      <c r="K81" s="2"/>
    </row>
    <row r="82" spans="1:11" ht="12.75" customHeight="1" x14ac:dyDescent="0.2">
      <c r="A82" s="2"/>
      <c r="B82" s="2"/>
      <c r="C82" s="2"/>
      <c r="D82" s="8"/>
      <c r="E82" s="2"/>
      <c r="F82" s="8"/>
      <c r="G82" s="2"/>
      <c r="H82" s="8"/>
      <c r="I82" s="2"/>
      <c r="J82" s="8"/>
      <c r="K82" s="2"/>
    </row>
    <row r="83" spans="1:11" ht="12.75" customHeight="1" x14ac:dyDescent="0.2">
      <c r="A83" s="2"/>
      <c r="B83" s="2"/>
      <c r="C83" s="2"/>
      <c r="D83" s="8"/>
      <c r="E83" s="2"/>
      <c r="F83" s="8"/>
      <c r="G83" s="2"/>
      <c r="H83" s="8"/>
      <c r="I83" s="2"/>
      <c r="J83" s="8"/>
      <c r="K83" s="2"/>
    </row>
    <row r="84" spans="1:11" ht="12.75" customHeight="1" x14ac:dyDescent="0.2">
      <c r="A84" s="2"/>
      <c r="B84" s="2"/>
      <c r="C84" s="2"/>
      <c r="D84" s="8"/>
      <c r="E84" s="2"/>
      <c r="F84" s="8"/>
      <c r="G84" s="2"/>
      <c r="H84" s="8"/>
      <c r="I84" s="2"/>
      <c r="J84" s="8"/>
      <c r="K84" s="2"/>
    </row>
    <row r="85" spans="1:11" ht="12.75" customHeight="1" x14ac:dyDescent="0.2">
      <c r="A85" s="2"/>
      <c r="B85" s="2"/>
      <c r="C85" s="2"/>
      <c r="D85" s="8"/>
      <c r="E85" s="2"/>
      <c r="F85" s="8"/>
      <c r="G85" s="2"/>
      <c r="H85" s="8"/>
      <c r="I85" s="2"/>
      <c r="J85" s="8"/>
      <c r="K85" s="2"/>
    </row>
    <row r="86" spans="1:11" ht="12.75" customHeight="1" x14ac:dyDescent="0.2">
      <c r="A86" s="2"/>
      <c r="B86" s="2"/>
      <c r="C86" s="2"/>
      <c r="D86" s="8"/>
      <c r="E86" s="2"/>
      <c r="F86" s="8"/>
      <c r="G86" s="2"/>
      <c r="H86" s="8"/>
      <c r="I86" s="2"/>
      <c r="J86" s="8"/>
      <c r="K86" s="2"/>
    </row>
    <row r="87" spans="1:11" ht="12.75" customHeight="1" x14ac:dyDescent="0.2">
      <c r="A87" s="2"/>
      <c r="B87" s="2"/>
      <c r="C87" s="2"/>
      <c r="D87" s="8"/>
      <c r="E87" s="2"/>
      <c r="F87" s="8"/>
      <c r="G87" s="2"/>
      <c r="H87" s="8"/>
      <c r="I87" s="2"/>
      <c r="J87" s="8"/>
      <c r="K87" s="2"/>
    </row>
    <row r="88" spans="1:11" ht="12.75" customHeight="1" x14ac:dyDescent="0.2">
      <c r="A88" s="2"/>
      <c r="B88" s="2"/>
      <c r="C88" s="2"/>
      <c r="D88" s="8"/>
      <c r="E88" s="2"/>
      <c r="F88" s="8"/>
      <c r="G88" s="2"/>
      <c r="H88" s="8"/>
      <c r="I88" s="2"/>
      <c r="J88" s="8"/>
      <c r="K88" s="2"/>
    </row>
    <row r="89" spans="1:11" ht="12.75" customHeight="1" x14ac:dyDescent="0.2">
      <c r="A89" s="2"/>
      <c r="B89" s="2"/>
      <c r="C89" s="2"/>
      <c r="D89" s="8"/>
      <c r="E89" s="2"/>
      <c r="F89" s="8"/>
      <c r="G89" s="2"/>
      <c r="H89" s="8"/>
      <c r="I89" s="2"/>
      <c r="J89" s="8"/>
      <c r="K89" s="2"/>
    </row>
    <row r="90" spans="1:11" ht="12.75" customHeight="1" x14ac:dyDescent="0.2">
      <c r="A90" s="2"/>
      <c r="B90" s="2"/>
      <c r="C90" s="2"/>
      <c r="D90" s="8"/>
      <c r="E90" s="2"/>
      <c r="F90" s="8"/>
      <c r="G90" s="2"/>
      <c r="H90" s="8"/>
      <c r="I90" s="2"/>
      <c r="J90" s="8"/>
      <c r="K90" s="2"/>
    </row>
    <row r="91" spans="1:11" ht="12.75" customHeight="1" x14ac:dyDescent="0.2">
      <c r="A91" s="2"/>
      <c r="B91" s="2"/>
      <c r="C91" s="2"/>
      <c r="D91" s="8"/>
      <c r="E91" s="2"/>
      <c r="F91" s="8"/>
      <c r="G91" s="2"/>
      <c r="H91" s="8"/>
      <c r="I91" s="2"/>
      <c r="J91" s="8"/>
      <c r="K91" s="2"/>
    </row>
    <row r="92" spans="1:11" ht="12.75" customHeight="1" x14ac:dyDescent="0.2">
      <c r="A92" s="2"/>
      <c r="B92" s="2"/>
      <c r="C92" s="2"/>
      <c r="D92" s="8"/>
      <c r="E92" s="2"/>
      <c r="F92" s="8"/>
      <c r="G92" s="2"/>
      <c r="H92" s="8"/>
      <c r="I92" s="2"/>
      <c r="J92" s="8"/>
      <c r="K92" s="2"/>
    </row>
    <row r="93" spans="1:11" ht="12.75" customHeight="1" x14ac:dyDescent="0.2">
      <c r="A93" s="2"/>
      <c r="B93" s="2"/>
      <c r="C93" s="2"/>
      <c r="D93" s="8"/>
      <c r="E93" s="2"/>
      <c r="F93" s="8"/>
      <c r="G93" s="2"/>
      <c r="H93" s="8"/>
      <c r="I93" s="2"/>
      <c r="J93" s="8"/>
      <c r="K93" s="2"/>
    </row>
    <row r="94" spans="1:11" ht="12.75" customHeight="1" x14ac:dyDescent="0.2">
      <c r="A94" s="2"/>
      <c r="B94" s="2"/>
      <c r="C94" s="2"/>
      <c r="D94" s="8"/>
      <c r="E94" s="2"/>
      <c r="F94" s="8"/>
      <c r="G94" s="2"/>
      <c r="H94" s="8"/>
      <c r="I94" s="2"/>
      <c r="J94" s="8"/>
      <c r="K94" s="2"/>
    </row>
    <row r="95" spans="1:11" ht="12.75" customHeight="1" x14ac:dyDescent="0.2">
      <c r="A95" s="2"/>
      <c r="B95" s="2"/>
      <c r="C95" s="2"/>
      <c r="D95" s="8"/>
      <c r="E95" s="2"/>
      <c r="F95" s="8"/>
      <c r="G95" s="2"/>
      <c r="H95" s="8"/>
      <c r="I95" s="2"/>
      <c r="J95" s="8"/>
      <c r="K95" s="2"/>
    </row>
    <row r="96" spans="1:11" ht="12.75" customHeight="1" x14ac:dyDescent="0.2">
      <c r="A96" s="2"/>
      <c r="B96" s="2"/>
      <c r="C96" s="2"/>
      <c r="D96" s="8"/>
      <c r="E96" s="2"/>
      <c r="F96" s="8"/>
      <c r="G96" s="2"/>
      <c r="H96" s="8"/>
      <c r="I96" s="2"/>
      <c r="J96" s="8"/>
      <c r="K96" s="2"/>
    </row>
    <row r="97" spans="1:11" ht="12.75" customHeight="1" x14ac:dyDescent="0.2">
      <c r="A97" s="2"/>
      <c r="B97" s="2"/>
      <c r="C97" s="2"/>
      <c r="D97" s="8"/>
      <c r="E97" s="2"/>
      <c r="F97" s="8"/>
      <c r="G97" s="2"/>
      <c r="H97" s="8"/>
      <c r="I97" s="2"/>
      <c r="J97" s="8"/>
      <c r="K97" s="2"/>
    </row>
    <row r="98" spans="1:11" ht="12.75" customHeight="1" x14ac:dyDescent="0.2">
      <c r="A98" s="2"/>
      <c r="B98" s="2"/>
      <c r="C98" s="2"/>
      <c r="D98" s="8"/>
      <c r="E98" s="2"/>
      <c r="F98" s="8"/>
      <c r="G98" s="2"/>
      <c r="H98" s="8"/>
      <c r="I98" s="2"/>
      <c r="J98" s="8"/>
      <c r="K98" s="2"/>
    </row>
    <row r="99" spans="1:11" ht="12.75" customHeight="1" x14ac:dyDescent="0.2">
      <c r="A99" s="2"/>
      <c r="B99" s="2"/>
      <c r="C99" s="2"/>
      <c r="D99" s="8"/>
      <c r="E99" s="2"/>
      <c r="F99" s="8"/>
      <c r="G99" s="2"/>
      <c r="H99" s="8"/>
      <c r="I99" s="2"/>
      <c r="J99" s="8"/>
      <c r="K99" s="2"/>
    </row>
    <row r="100" spans="1:11" ht="12.75" customHeight="1" x14ac:dyDescent="0.2">
      <c r="A100" s="2"/>
      <c r="B100" s="2"/>
      <c r="C100" s="2"/>
      <c r="D100" s="8"/>
      <c r="E100" s="2"/>
      <c r="F100" s="8"/>
      <c r="G100" s="2"/>
      <c r="H100" s="8"/>
      <c r="I100" s="2"/>
      <c r="J100" s="8"/>
      <c r="K100" s="2"/>
    </row>
  </sheetData>
  <mergeCells count="11">
    <mergeCell ref="A37:J37"/>
    <mergeCell ref="A1:J1"/>
    <mergeCell ref="H3:J3"/>
    <mergeCell ref="A4:A5"/>
    <mergeCell ref="B4:B5"/>
    <mergeCell ref="C4:D4"/>
    <mergeCell ref="E4:F4"/>
    <mergeCell ref="G4:H4"/>
    <mergeCell ref="I4:J4"/>
    <mergeCell ref="A6:J6"/>
    <mergeCell ref="A20:J20"/>
  </mergeCells>
  <pageMargins left="0.7" right="0.5" top="1" bottom="0.25" header="0" footer="0"/>
  <pageSetup paperSize="9" scale="9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100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14.28515625" defaultRowHeight="15" customHeight="1" x14ac:dyDescent="0.2"/>
  <cols>
    <col min="1" max="1" width="4.5703125" customWidth="1"/>
    <col min="2" max="2" width="21.85546875" customWidth="1"/>
    <col min="3" max="3" width="9.85546875" customWidth="1"/>
    <col min="4" max="4" width="8.85546875" customWidth="1"/>
    <col min="5" max="5" width="10.42578125" customWidth="1"/>
    <col min="6" max="6" width="8.5703125" customWidth="1"/>
    <col min="7" max="7" width="8.42578125" customWidth="1"/>
    <col min="8" max="8" width="9" customWidth="1"/>
    <col min="9" max="9" width="7.42578125" customWidth="1"/>
    <col min="10" max="10" width="9.85546875" customWidth="1"/>
    <col min="11" max="12" width="7.42578125" customWidth="1"/>
    <col min="13" max="13" width="8" customWidth="1"/>
    <col min="14" max="14" width="8.5703125" customWidth="1"/>
  </cols>
  <sheetData>
    <row r="1" spans="1:14" ht="13.5" customHeight="1" x14ac:dyDescent="0.2">
      <c r="A1" s="620" t="s">
        <v>863</v>
      </c>
      <c r="B1" s="456"/>
      <c r="C1" s="456"/>
      <c r="D1" s="456"/>
      <c r="E1" s="456"/>
      <c r="F1" s="456"/>
      <c r="G1" s="456"/>
      <c r="H1" s="456"/>
      <c r="I1" s="67"/>
      <c r="J1" s="67"/>
      <c r="K1" s="67"/>
      <c r="L1" s="67"/>
      <c r="M1" s="67"/>
      <c r="N1" s="67"/>
    </row>
    <row r="2" spans="1:14" ht="13.5" customHeight="1" x14ac:dyDescent="0.2">
      <c r="A2" s="620" t="s">
        <v>864</v>
      </c>
      <c r="B2" s="456"/>
      <c r="C2" s="456"/>
      <c r="D2" s="456"/>
      <c r="E2" s="456"/>
      <c r="F2" s="456"/>
      <c r="G2" s="456"/>
      <c r="H2" s="456"/>
      <c r="I2" s="67"/>
      <c r="J2" s="67"/>
      <c r="K2" s="67"/>
      <c r="L2" s="67"/>
      <c r="M2" s="67"/>
      <c r="N2" s="67"/>
    </row>
    <row r="3" spans="1:14" ht="13.5" customHeight="1" x14ac:dyDescent="0.2">
      <c r="A3" s="66"/>
      <c r="B3" s="66"/>
      <c r="C3" s="66"/>
      <c r="D3" s="66"/>
      <c r="E3" s="66"/>
      <c r="F3" s="66"/>
      <c r="G3" s="66"/>
      <c r="H3" s="66"/>
      <c r="I3" s="67"/>
      <c r="J3" s="67"/>
      <c r="K3" s="67"/>
      <c r="L3" s="67"/>
      <c r="M3" s="67"/>
      <c r="N3" s="67"/>
    </row>
    <row r="4" spans="1:14" ht="13.5" customHeight="1" x14ac:dyDescent="0.2">
      <c r="A4" s="18"/>
      <c r="B4" s="13"/>
      <c r="C4" s="7"/>
      <c r="D4" s="33"/>
      <c r="E4" s="5"/>
      <c r="F4" s="33" t="s">
        <v>865</v>
      </c>
      <c r="G4" s="5"/>
      <c r="H4" s="33"/>
      <c r="I4" s="5"/>
      <c r="J4" s="5"/>
      <c r="K4" s="5"/>
      <c r="L4" s="5"/>
      <c r="M4" s="5"/>
      <c r="N4" s="5"/>
    </row>
    <row r="5" spans="1:14" ht="13.5" customHeight="1" x14ac:dyDescent="0.2">
      <c r="A5" s="18"/>
      <c r="B5" s="13"/>
      <c r="C5" s="5"/>
      <c r="D5" s="33"/>
      <c r="E5" s="5"/>
      <c r="F5" s="33"/>
      <c r="G5" s="5"/>
      <c r="H5" s="33"/>
      <c r="I5" s="5"/>
      <c r="J5" s="5"/>
      <c r="K5" s="5"/>
      <c r="L5" s="5"/>
      <c r="M5" s="5"/>
      <c r="N5" s="5"/>
    </row>
    <row r="6" spans="1:14" ht="13.5" customHeight="1" x14ac:dyDescent="0.2">
      <c r="A6" s="622" t="s">
        <v>0</v>
      </c>
      <c r="B6" s="621" t="s">
        <v>866</v>
      </c>
      <c r="C6" s="613" t="s">
        <v>867</v>
      </c>
      <c r="D6" s="536"/>
      <c r="E6" s="613" t="s">
        <v>868</v>
      </c>
      <c r="F6" s="536"/>
      <c r="G6" s="613" t="s">
        <v>72</v>
      </c>
      <c r="H6" s="536"/>
      <c r="I6" s="5"/>
      <c r="J6" s="5"/>
      <c r="K6" s="5"/>
      <c r="L6" s="5"/>
      <c r="M6" s="5"/>
      <c r="N6" s="5"/>
    </row>
    <row r="7" spans="1:14" ht="13.5" customHeight="1" x14ac:dyDescent="0.2">
      <c r="A7" s="535"/>
      <c r="B7" s="535"/>
      <c r="C7" s="41" t="s">
        <v>122</v>
      </c>
      <c r="D7" s="68" t="s">
        <v>869</v>
      </c>
      <c r="E7" s="41" t="s">
        <v>122</v>
      </c>
      <c r="F7" s="68" t="s">
        <v>869</v>
      </c>
      <c r="G7" s="41" t="s">
        <v>122</v>
      </c>
      <c r="H7" s="68" t="s">
        <v>869</v>
      </c>
      <c r="I7" s="5"/>
      <c r="J7" s="5"/>
      <c r="K7" s="5"/>
      <c r="L7" s="5"/>
      <c r="M7" s="5"/>
      <c r="N7" s="5"/>
    </row>
    <row r="8" spans="1:14" ht="13.5" customHeight="1" x14ac:dyDescent="0.2">
      <c r="A8" s="9">
        <v>1</v>
      </c>
      <c r="B8" s="3" t="s">
        <v>870</v>
      </c>
      <c r="C8" s="3"/>
      <c r="D8" s="16"/>
      <c r="E8" s="3"/>
      <c r="F8" s="16"/>
      <c r="G8" s="3"/>
      <c r="H8" s="16"/>
      <c r="I8" s="5"/>
      <c r="J8" s="5"/>
      <c r="K8" s="5"/>
      <c r="L8" s="5"/>
      <c r="M8" s="5"/>
      <c r="N8" s="5"/>
    </row>
    <row r="9" spans="1:14" ht="13.5" customHeight="1" x14ac:dyDescent="0.2">
      <c r="A9" s="9">
        <v>2</v>
      </c>
      <c r="B9" s="3" t="s">
        <v>871</v>
      </c>
      <c r="C9" s="3"/>
      <c r="D9" s="16"/>
      <c r="E9" s="3"/>
      <c r="F9" s="16"/>
      <c r="G9" s="3"/>
      <c r="H9" s="16"/>
      <c r="I9" s="5"/>
      <c r="J9" s="5"/>
      <c r="K9" s="5"/>
      <c r="L9" s="5"/>
      <c r="M9" s="5"/>
      <c r="N9" s="5"/>
    </row>
    <row r="10" spans="1:14" ht="13.5" customHeight="1" x14ac:dyDescent="0.2">
      <c r="A10" s="9">
        <v>3</v>
      </c>
      <c r="B10" s="3" t="s">
        <v>872</v>
      </c>
      <c r="C10" s="3"/>
      <c r="D10" s="16"/>
      <c r="E10" s="3"/>
      <c r="F10" s="16"/>
      <c r="G10" s="3"/>
      <c r="H10" s="16"/>
      <c r="I10" s="5"/>
      <c r="J10" s="5"/>
      <c r="K10" s="5"/>
      <c r="L10" s="5"/>
      <c r="M10" s="5"/>
      <c r="N10" s="5"/>
    </row>
    <row r="11" spans="1:14" ht="13.5" customHeight="1" x14ac:dyDescent="0.2">
      <c r="A11" s="9">
        <v>4</v>
      </c>
      <c r="B11" s="3" t="s">
        <v>873</v>
      </c>
      <c r="C11" s="3"/>
      <c r="D11" s="16"/>
      <c r="E11" s="3"/>
      <c r="F11" s="16"/>
      <c r="G11" s="3"/>
      <c r="H11" s="16"/>
      <c r="I11" s="5"/>
      <c r="J11" s="5"/>
      <c r="K11" s="5"/>
      <c r="L11" s="5"/>
      <c r="M11" s="5"/>
      <c r="N11" s="5"/>
    </row>
    <row r="12" spans="1:14" ht="13.5" customHeight="1" x14ac:dyDescent="0.2">
      <c r="A12" s="9">
        <v>5</v>
      </c>
      <c r="B12" s="3" t="s">
        <v>874</v>
      </c>
      <c r="C12" s="3"/>
      <c r="D12" s="16"/>
      <c r="E12" s="3"/>
      <c r="F12" s="16"/>
      <c r="G12" s="3"/>
      <c r="H12" s="16"/>
      <c r="I12" s="5"/>
      <c r="J12" s="5"/>
      <c r="K12" s="5"/>
      <c r="L12" s="5"/>
      <c r="M12" s="5"/>
      <c r="N12" s="5"/>
    </row>
    <row r="13" spans="1:14" ht="13.5" customHeight="1" x14ac:dyDescent="0.2">
      <c r="A13" s="9">
        <v>6</v>
      </c>
      <c r="B13" s="3" t="s">
        <v>875</v>
      </c>
      <c r="C13" s="3"/>
      <c r="D13" s="16"/>
      <c r="E13" s="3"/>
      <c r="F13" s="16"/>
      <c r="G13" s="3"/>
      <c r="H13" s="16"/>
      <c r="I13" s="5"/>
      <c r="J13" s="5"/>
      <c r="K13" s="5"/>
      <c r="L13" s="5"/>
      <c r="M13" s="5"/>
      <c r="N13" s="5"/>
    </row>
    <row r="14" spans="1:14" ht="13.5" customHeight="1" x14ac:dyDescent="0.2">
      <c r="A14" s="9">
        <v>7</v>
      </c>
      <c r="B14" s="3" t="s">
        <v>876</v>
      </c>
      <c r="C14" s="3"/>
      <c r="D14" s="16"/>
      <c r="E14" s="3"/>
      <c r="F14" s="16"/>
      <c r="G14" s="3"/>
      <c r="H14" s="16"/>
      <c r="I14" s="5"/>
      <c r="J14" s="5"/>
      <c r="K14" s="5"/>
      <c r="L14" s="5"/>
      <c r="M14" s="5"/>
      <c r="N14" s="5"/>
    </row>
    <row r="15" spans="1:14" ht="13.5" customHeight="1" x14ac:dyDescent="0.2">
      <c r="A15" s="9">
        <v>8</v>
      </c>
      <c r="B15" s="3" t="s">
        <v>877</v>
      </c>
      <c r="C15" s="3"/>
      <c r="D15" s="16"/>
      <c r="E15" s="3"/>
      <c r="F15" s="16"/>
      <c r="G15" s="3"/>
      <c r="H15" s="16"/>
      <c r="I15" s="5"/>
      <c r="J15" s="5"/>
      <c r="K15" s="5"/>
      <c r="L15" s="5"/>
      <c r="M15" s="5"/>
      <c r="N15" s="5"/>
    </row>
    <row r="16" spans="1:14" ht="13.5" customHeight="1" x14ac:dyDescent="0.2">
      <c r="A16" s="9">
        <v>9</v>
      </c>
      <c r="B16" s="3" t="s">
        <v>878</v>
      </c>
      <c r="C16" s="3"/>
      <c r="D16" s="16"/>
      <c r="E16" s="3"/>
      <c r="F16" s="16"/>
      <c r="G16" s="3"/>
      <c r="H16" s="16"/>
      <c r="I16" s="5"/>
      <c r="J16" s="5"/>
      <c r="K16" s="5"/>
      <c r="L16" s="5"/>
      <c r="M16" s="5"/>
      <c r="N16" s="5"/>
    </row>
    <row r="17" spans="1:14" ht="13.5" customHeight="1" x14ac:dyDescent="0.2">
      <c r="A17" s="9">
        <v>10</v>
      </c>
      <c r="B17" s="3" t="s">
        <v>879</v>
      </c>
      <c r="C17" s="3"/>
      <c r="D17" s="16"/>
      <c r="E17" s="3"/>
      <c r="F17" s="16"/>
      <c r="G17" s="3"/>
      <c r="H17" s="16"/>
      <c r="I17" s="5"/>
      <c r="J17" s="5"/>
      <c r="K17" s="5"/>
      <c r="L17" s="5"/>
      <c r="M17" s="5"/>
      <c r="N17" s="5"/>
    </row>
    <row r="18" spans="1:14" ht="13.5" customHeight="1" x14ac:dyDescent="0.2">
      <c r="A18" s="9">
        <v>11</v>
      </c>
      <c r="B18" s="3" t="s">
        <v>880</v>
      </c>
      <c r="C18" s="3"/>
      <c r="D18" s="16"/>
      <c r="E18" s="3"/>
      <c r="F18" s="16"/>
      <c r="G18" s="3"/>
      <c r="H18" s="16"/>
      <c r="I18" s="5"/>
      <c r="J18" s="5"/>
      <c r="K18" s="5"/>
      <c r="L18" s="5"/>
      <c r="M18" s="5"/>
      <c r="N18" s="5"/>
    </row>
    <row r="19" spans="1:14" ht="13.5" customHeight="1" x14ac:dyDescent="0.2">
      <c r="A19" s="9">
        <v>12</v>
      </c>
      <c r="B19" s="3" t="s">
        <v>881</v>
      </c>
      <c r="C19" s="3"/>
      <c r="D19" s="16"/>
      <c r="E19" s="3"/>
      <c r="F19" s="16"/>
      <c r="G19" s="3"/>
      <c r="H19" s="16"/>
      <c r="I19" s="5"/>
      <c r="J19" s="5"/>
      <c r="K19" s="5"/>
      <c r="L19" s="5"/>
      <c r="M19" s="5"/>
      <c r="N19" s="5"/>
    </row>
    <row r="20" spans="1:14" ht="13.5" customHeight="1" x14ac:dyDescent="0.2">
      <c r="A20" s="9">
        <v>13</v>
      </c>
      <c r="B20" s="3" t="s">
        <v>882</v>
      </c>
      <c r="C20" s="3"/>
      <c r="D20" s="16"/>
      <c r="E20" s="3"/>
      <c r="F20" s="16"/>
      <c r="G20" s="3"/>
      <c r="H20" s="16"/>
      <c r="I20" s="5"/>
      <c r="J20" s="5"/>
      <c r="K20" s="5"/>
      <c r="L20" s="5"/>
      <c r="M20" s="5"/>
      <c r="N20" s="5"/>
    </row>
    <row r="21" spans="1:14" ht="13.5" customHeight="1" x14ac:dyDescent="0.2">
      <c r="A21" s="9">
        <v>14</v>
      </c>
      <c r="B21" s="3" t="s">
        <v>883</v>
      </c>
      <c r="C21" s="3"/>
      <c r="D21" s="16"/>
      <c r="E21" s="3"/>
      <c r="F21" s="16"/>
      <c r="G21" s="3"/>
      <c r="H21" s="16"/>
      <c r="I21" s="5"/>
      <c r="J21" s="5"/>
      <c r="K21" s="5"/>
      <c r="L21" s="5"/>
      <c r="M21" s="5"/>
      <c r="N21" s="5"/>
    </row>
    <row r="22" spans="1:14" ht="13.5" customHeight="1" x14ac:dyDescent="0.2">
      <c r="A22" s="9">
        <v>15</v>
      </c>
      <c r="B22" s="3" t="s">
        <v>884</v>
      </c>
      <c r="C22" s="3"/>
      <c r="D22" s="16"/>
      <c r="E22" s="3"/>
      <c r="F22" s="16"/>
      <c r="G22" s="3"/>
      <c r="H22" s="16"/>
      <c r="I22" s="5"/>
      <c r="J22" s="5"/>
      <c r="K22" s="5"/>
      <c r="L22" s="5"/>
      <c r="M22" s="5"/>
      <c r="N22" s="5"/>
    </row>
    <row r="23" spans="1:14" ht="13.5" customHeight="1" x14ac:dyDescent="0.2">
      <c r="A23" s="9">
        <v>16</v>
      </c>
      <c r="B23" s="3" t="s">
        <v>885</v>
      </c>
      <c r="C23" s="3"/>
      <c r="D23" s="16"/>
      <c r="E23" s="3"/>
      <c r="F23" s="16"/>
      <c r="G23" s="3"/>
      <c r="H23" s="16"/>
      <c r="I23" s="5"/>
      <c r="J23" s="5"/>
      <c r="K23" s="5"/>
      <c r="L23" s="5"/>
      <c r="M23" s="5"/>
      <c r="N23" s="5"/>
    </row>
    <row r="24" spans="1:14" ht="13.5" customHeight="1" x14ac:dyDescent="0.2">
      <c r="A24" s="9">
        <v>17</v>
      </c>
      <c r="B24" s="3" t="s">
        <v>886</v>
      </c>
      <c r="C24" s="3"/>
      <c r="D24" s="16"/>
      <c r="E24" s="3"/>
      <c r="F24" s="16"/>
      <c r="G24" s="3"/>
      <c r="H24" s="16"/>
      <c r="I24" s="5"/>
      <c r="J24" s="5"/>
      <c r="K24" s="5"/>
      <c r="L24" s="5"/>
      <c r="M24" s="5"/>
      <c r="N24" s="5"/>
    </row>
    <row r="25" spans="1:14" ht="13.5" customHeight="1" x14ac:dyDescent="0.2">
      <c r="A25" s="9">
        <v>18</v>
      </c>
      <c r="B25" s="3" t="s">
        <v>887</v>
      </c>
      <c r="C25" s="3"/>
      <c r="D25" s="16"/>
      <c r="E25" s="3"/>
      <c r="F25" s="16"/>
      <c r="G25" s="3"/>
      <c r="H25" s="16"/>
      <c r="I25" s="5"/>
      <c r="J25" s="5"/>
      <c r="K25" s="5"/>
      <c r="L25" s="5"/>
      <c r="M25" s="5"/>
      <c r="N25" s="5"/>
    </row>
    <row r="26" spans="1:14" ht="13.5" customHeight="1" x14ac:dyDescent="0.2">
      <c r="A26" s="11"/>
      <c r="B26" s="4" t="s">
        <v>5</v>
      </c>
      <c r="C26" s="4">
        <f t="shared" ref="C26:H26" si="0">SUM(C8:C25)</f>
        <v>0</v>
      </c>
      <c r="D26" s="17">
        <f t="shared" si="0"/>
        <v>0</v>
      </c>
      <c r="E26" s="4">
        <f t="shared" si="0"/>
        <v>0</v>
      </c>
      <c r="F26" s="17">
        <f t="shared" si="0"/>
        <v>0</v>
      </c>
      <c r="G26" s="4">
        <f t="shared" si="0"/>
        <v>0</v>
      </c>
      <c r="H26" s="17">
        <f t="shared" si="0"/>
        <v>0</v>
      </c>
      <c r="I26" s="5"/>
      <c r="J26" s="5"/>
      <c r="K26" s="5"/>
      <c r="L26" s="5"/>
      <c r="M26" s="5"/>
      <c r="N26" s="5"/>
    </row>
    <row r="27" spans="1:14" ht="13.5" customHeight="1" x14ac:dyDescent="0.2">
      <c r="A27" s="18"/>
      <c r="B27" s="13"/>
      <c r="C27" s="5"/>
      <c r="D27" s="37" t="s">
        <v>58</v>
      </c>
      <c r="E27" s="5"/>
      <c r="F27" s="33"/>
      <c r="G27" s="5"/>
      <c r="H27" s="33"/>
      <c r="I27" s="5"/>
      <c r="J27" s="5"/>
      <c r="K27" s="5"/>
      <c r="L27" s="5"/>
      <c r="M27" s="5"/>
      <c r="N27" s="5"/>
    </row>
    <row r="28" spans="1:14" ht="13.5" customHeight="1" x14ac:dyDescent="0.2">
      <c r="A28" s="18"/>
      <c r="B28" s="13"/>
      <c r="C28" s="5"/>
      <c r="D28" s="33"/>
      <c r="E28" s="5"/>
      <c r="F28" s="33"/>
      <c r="G28" s="5"/>
      <c r="H28" s="33"/>
      <c r="I28" s="5"/>
      <c r="J28" s="5"/>
      <c r="K28" s="5"/>
      <c r="L28" s="5"/>
      <c r="M28" s="5"/>
      <c r="N28" s="5"/>
    </row>
    <row r="29" spans="1:14" ht="13.5" customHeight="1" x14ac:dyDescent="0.2">
      <c r="A29" s="18"/>
      <c r="B29" s="13"/>
      <c r="C29" s="5"/>
      <c r="D29" s="33"/>
      <c r="E29" s="5"/>
      <c r="F29" s="33"/>
      <c r="G29" s="5"/>
      <c r="H29" s="33"/>
      <c r="I29" s="5"/>
      <c r="J29" s="5"/>
      <c r="K29" s="5"/>
      <c r="L29" s="5"/>
      <c r="M29" s="5"/>
      <c r="N29" s="5"/>
    </row>
    <row r="30" spans="1:14" ht="13.5" customHeight="1" x14ac:dyDescent="0.2">
      <c r="A30" s="18"/>
      <c r="B30" s="13"/>
      <c r="C30" s="5"/>
      <c r="D30" s="33"/>
      <c r="E30" s="5"/>
      <c r="F30" s="33"/>
      <c r="G30" s="5"/>
      <c r="H30" s="33"/>
      <c r="I30" s="5"/>
      <c r="J30" s="5"/>
      <c r="K30" s="5"/>
      <c r="L30" s="5"/>
      <c r="M30" s="5"/>
      <c r="N30" s="5"/>
    </row>
    <row r="31" spans="1:14" ht="13.5" customHeight="1" x14ac:dyDescent="0.2">
      <c r="A31" s="18"/>
      <c r="B31" s="13"/>
      <c r="C31" s="5"/>
      <c r="D31" s="33"/>
      <c r="E31" s="5"/>
      <c r="F31" s="33"/>
      <c r="G31" s="5"/>
      <c r="H31" s="33"/>
      <c r="I31" s="5"/>
      <c r="J31" s="5"/>
      <c r="K31" s="5"/>
      <c r="L31" s="5"/>
      <c r="M31" s="5"/>
      <c r="N31" s="5"/>
    </row>
    <row r="32" spans="1:14" ht="13.5" customHeight="1" x14ac:dyDescent="0.2">
      <c r="A32" s="18"/>
      <c r="B32" s="13"/>
      <c r="C32" s="5"/>
      <c r="D32" s="33"/>
      <c r="E32" s="5"/>
      <c r="F32" s="33"/>
      <c r="G32" s="5"/>
      <c r="H32" s="33"/>
      <c r="I32" s="5"/>
      <c r="J32" s="5"/>
      <c r="K32" s="5"/>
      <c r="L32" s="5"/>
      <c r="M32" s="5"/>
      <c r="N32" s="5"/>
    </row>
    <row r="33" spans="1:14" ht="13.5" customHeight="1" x14ac:dyDescent="0.2">
      <c r="A33" s="18"/>
      <c r="B33" s="13"/>
      <c r="C33" s="5"/>
      <c r="D33" s="33"/>
      <c r="E33" s="5"/>
      <c r="F33" s="33"/>
      <c r="G33" s="5"/>
      <c r="H33" s="33"/>
      <c r="I33" s="5"/>
      <c r="J33" s="5"/>
      <c r="K33" s="5"/>
      <c r="L33" s="5"/>
      <c r="M33" s="5"/>
      <c r="N33" s="5"/>
    </row>
    <row r="34" spans="1:14" ht="13.5" customHeight="1" x14ac:dyDescent="0.2">
      <c r="A34" s="18"/>
      <c r="B34" s="13"/>
      <c r="C34" s="5"/>
      <c r="D34" s="33"/>
      <c r="E34" s="5"/>
      <c r="F34" s="33"/>
      <c r="G34" s="5"/>
      <c r="H34" s="33"/>
      <c r="I34" s="5"/>
      <c r="J34" s="5"/>
      <c r="K34" s="5"/>
      <c r="L34" s="5"/>
      <c r="M34" s="5"/>
      <c r="N34" s="5"/>
    </row>
    <row r="35" spans="1:14" ht="13.5" customHeight="1" x14ac:dyDescent="0.2">
      <c r="A35" s="18"/>
      <c r="B35" s="13"/>
      <c r="C35" s="5"/>
      <c r="D35" s="33"/>
      <c r="E35" s="5"/>
      <c r="F35" s="33"/>
      <c r="G35" s="5"/>
      <c r="H35" s="33"/>
      <c r="I35" s="5"/>
      <c r="J35" s="5"/>
      <c r="K35" s="5"/>
      <c r="L35" s="5"/>
      <c r="M35" s="5"/>
      <c r="N35" s="5"/>
    </row>
    <row r="36" spans="1:14" ht="13.5" customHeight="1" x14ac:dyDescent="0.2">
      <c r="A36" s="18"/>
      <c r="B36" s="13"/>
      <c r="C36" s="5"/>
      <c r="D36" s="33"/>
      <c r="E36" s="5"/>
      <c r="F36" s="33"/>
      <c r="G36" s="5"/>
      <c r="H36" s="33"/>
      <c r="I36" s="5"/>
      <c r="J36" s="5"/>
      <c r="K36" s="5"/>
      <c r="L36" s="5"/>
      <c r="M36" s="5"/>
      <c r="N36" s="5"/>
    </row>
    <row r="37" spans="1:14" ht="13.5" customHeight="1" x14ac:dyDescent="0.2">
      <c r="A37" s="18"/>
      <c r="B37" s="13"/>
      <c r="C37" s="5"/>
      <c r="D37" s="33"/>
      <c r="E37" s="5"/>
      <c r="F37" s="33"/>
      <c r="G37" s="5"/>
      <c r="H37" s="33"/>
      <c r="I37" s="5"/>
      <c r="J37" s="5"/>
      <c r="K37" s="5"/>
      <c r="L37" s="5"/>
      <c r="M37" s="5"/>
      <c r="N37" s="5"/>
    </row>
    <row r="38" spans="1:14" ht="13.5" customHeight="1" x14ac:dyDescent="0.2">
      <c r="A38" s="18"/>
      <c r="B38" s="13"/>
      <c r="C38" s="5"/>
      <c r="D38" s="33"/>
      <c r="E38" s="5"/>
      <c r="F38" s="33"/>
      <c r="G38" s="5"/>
      <c r="H38" s="33"/>
      <c r="I38" s="5"/>
      <c r="J38" s="5"/>
      <c r="K38" s="5"/>
      <c r="L38" s="5"/>
      <c r="M38" s="5"/>
      <c r="N38" s="5"/>
    </row>
    <row r="39" spans="1:14" ht="13.5" customHeight="1" x14ac:dyDescent="0.2">
      <c r="A39" s="18"/>
      <c r="B39" s="13"/>
      <c r="C39" s="5"/>
      <c r="D39" s="33"/>
      <c r="E39" s="5"/>
      <c r="F39" s="33"/>
      <c r="G39" s="5"/>
      <c r="H39" s="33"/>
      <c r="I39" s="5"/>
      <c r="J39" s="5"/>
      <c r="K39" s="5"/>
      <c r="L39" s="5"/>
      <c r="M39" s="5"/>
      <c r="N39" s="5"/>
    </row>
    <row r="40" spans="1:14" ht="13.5" customHeight="1" x14ac:dyDescent="0.2">
      <c r="A40" s="18"/>
      <c r="B40" s="13"/>
      <c r="C40" s="5"/>
      <c r="D40" s="33"/>
      <c r="E40" s="5"/>
      <c r="F40" s="33"/>
      <c r="G40" s="5"/>
      <c r="H40" s="33"/>
      <c r="I40" s="5"/>
      <c r="J40" s="5"/>
      <c r="K40" s="5"/>
      <c r="L40" s="5"/>
      <c r="M40" s="5"/>
      <c r="N40" s="5"/>
    </row>
    <row r="41" spans="1:14" ht="13.5" customHeight="1" x14ac:dyDescent="0.2">
      <c r="A41" s="18"/>
      <c r="B41" s="13"/>
      <c r="C41" s="5"/>
      <c r="D41" s="33"/>
      <c r="E41" s="5"/>
      <c r="F41" s="33"/>
      <c r="G41" s="5"/>
      <c r="H41" s="33"/>
      <c r="I41" s="5"/>
      <c r="J41" s="5"/>
      <c r="K41" s="5"/>
      <c r="L41" s="5"/>
      <c r="M41" s="5"/>
      <c r="N41" s="5"/>
    </row>
    <row r="42" spans="1:14" ht="13.5" customHeight="1" x14ac:dyDescent="0.2">
      <c r="A42" s="18"/>
      <c r="B42" s="13"/>
      <c r="C42" s="5"/>
      <c r="D42" s="33"/>
      <c r="E42" s="5"/>
      <c r="F42" s="33"/>
      <c r="G42" s="5"/>
      <c r="H42" s="33"/>
      <c r="I42" s="5"/>
      <c r="J42" s="5"/>
      <c r="K42" s="5"/>
      <c r="L42" s="5"/>
      <c r="M42" s="5"/>
      <c r="N42" s="5"/>
    </row>
    <row r="43" spans="1:14" ht="13.5" customHeight="1" x14ac:dyDescent="0.2">
      <c r="A43" s="18"/>
      <c r="B43" s="13"/>
      <c r="C43" s="5"/>
      <c r="D43" s="33"/>
      <c r="E43" s="5"/>
      <c r="F43" s="33"/>
      <c r="G43" s="5"/>
      <c r="H43" s="33"/>
      <c r="I43" s="5"/>
      <c r="J43" s="5"/>
      <c r="K43" s="5"/>
      <c r="L43" s="5"/>
      <c r="M43" s="5"/>
      <c r="N43" s="5"/>
    </row>
    <row r="44" spans="1:14" ht="13.5" customHeight="1" x14ac:dyDescent="0.2">
      <c r="A44" s="18"/>
      <c r="B44" s="13"/>
      <c r="C44" s="5"/>
      <c r="D44" s="33"/>
      <c r="E44" s="5"/>
      <c r="F44" s="33"/>
      <c r="G44" s="5"/>
      <c r="H44" s="33"/>
      <c r="I44" s="5"/>
      <c r="J44" s="5"/>
      <c r="K44" s="5"/>
      <c r="L44" s="5"/>
      <c r="M44" s="5"/>
      <c r="N44" s="5"/>
    </row>
    <row r="45" spans="1:14" ht="13.5" customHeight="1" x14ac:dyDescent="0.2">
      <c r="A45" s="18"/>
      <c r="B45" s="13"/>
      <c r="C45" s="5"/>
      <c r="D45" s="33"/>
      <c r="E45" s="5"/>
      <c r="F45" s="33"/>
      <c r="G45" s="5"/>
      <c r="H45" s="33"/>
      <c r="I45" s="5"/>
      <c r="J45" s="5"/>
      <c r="K45" s="5"/>
      <c r="L45" s="5"/>
      <c r="M45" s="5"/>
      <c r="N45" s="5"/>
    </row>
    <row r="46" spans="1:14" ht="13.5" customHeight="1" x14ac:dyDescent="0.2">
      <c r="A46" s="18"/>
      <c r="B46" s="13"/>
      <c r="C46" s="5"/>
      <c r="D46" s="33"/>
      <c r="E46" s="5"/>
      <c r="F46" s="33"/>
      <c r="G46" s="5"/>
      <c r="H46" s="33"/>
      <c r="I46" s="5"/>
      <c r="J46" s="5"/>
      <c r="K46" s="5"/>
      <c r="L46" s="5"/>
      <c r="M46" s="5"/>
      <c r="N46" s="5"/>
    </row>
    <row r="47" spans="1:14" ht="13.5" customHeight="1" x14ac:dyDescent="0.2">
      <c r="A47" s="18"/>
      <c r="B47" s="13"/>
      <c r="C47" s="5"/>
      <c r="D47" s="33"/>
      <c r="E47" s="5"/>
      <c r="F47" s="33"/>
      <c r="G47" s="5"/>
      <c r="H47" s="33"/>
      <c r="I47" s="5"/>
      <c r="J47" s="5"/>
      <c r="K47" s="5"/>
      <c r="L47" s="5"/>
      <c r="M47" s="5"/>
      <c r="N47" s="5"/>
    </row>
    <row r="48" spans="1:14" ht="13.5" customHeight="1" x14ac:dyDescent="0.2">
      <c r="A48" s="18"/>
      <c r="B48" s="13"/>
      <c r="C48" s="5"/>
      <c r="D48" s="33"/>
      <c r="E48" s="5"/>
      <c r="F48" s="33"/>
      <c r="G48" s="5"/>
      <c r="H48" s="33"/>
      <c r="I48" s="5"/>
      <c r="J48" s="5"/>
      <c r="K48" s="5"/>
      <c r="L48" s="5"/>
      <c r="M48" s="5"/>
      <c r="N48" s="5"/>
    </row>
    <row r="49" spans="1:14" ht="13.5" customHeight="1" x14ac:dyDescent="0.2">
      <c r="A49" s="18"/>
      <c r="B49" s="13"/>
      <c r="C49" s="5"/>
      <c r="D49" s="33"/>
      <c r="E49" s="5"/>
      <c r="F49" s="33"/>
      <c r="G49" s="5"/>
      <c r="H49" s="33"/>
      <c r="I49" s="5"/>
      <c r="J49" s="5"/>
      <c r="K49" s="5"/>
      <c r="L49" s="5"/>
      <c r="M49" s="5"/>
      <c r="N49" s="5"/>
    </row>
    <row r="50" spans="1:14" ht="13.5" customHeight="1" x14ac:dyDescent="0.2">
      <c r="A50" s="18"/>
      <c r="B50" s="13"/>
      <c r="C50" s="5"/>
      <c r="D50" s="33"/>
      <c r="E50" s="5"/>
      <c r="F50" s="33"/>
      <c r="G50" s="5"/>
      <c r="H50" s="33"/>
      <c r="I50" s="5"/>
      <c r="J50" s="5"/>
      <c r="K50" s="5"/>
      <c r="L50" s="5"/>
      <c r="M50" s="5"/>
      <c r="N50" s="5"/>
    </row>
    <row r="51" spans="1:14" ht="13.5" customHeight="1" x14ac:dyDescent="0.2">
      <c r="A51" s="18"/>
      <c r="B51" s="13"/>
      <c r="C51" s="5"/>
      <c r="D51" s="33"/>
      <c r="E51" s="5"/>
      <c r="F51" s="33"/>
      <c r="G51" s="5"/>
      <c r="H51" s="33"/>
      <c r="I51" s="5"/>
      <c r="J51" s="5"/>
      <c r="K51" s="5"/>
      <c r="L51" s="5"/>
      <c r="M51" s="5"/>
      <c r="N51" s="5"/>
    </row>
    <row r="52" spans="1:14" ht="13.5" customHeight="1" x14ac:dyDescent="0.2">
      <c r="A52" s="18"/>
      <c r="B52" s="13"/>
      <c r="C52" s="5"/>
      <c r="D52" s="33"/>
      <c r="E52" s="5"/>
      <c r="F52" s="33"/>
      <c r="G52" s="5"/>
      <c r="H52" s="33"/>
      <c r="I52" s="5"/>
      <c r="J52" s="5"/>
      <c r="K52" s="5"/>
      <c r="L52" s="5"/>
      <c r="M52" s="5"/>
      <c r="N52" s="5"/>
    </row>
    <row r="53" spans="1:14" ht="13.5" customHeight="1" x14ac:dyDescent="0.2">
      <c r="A53" s="18"/>
      <c r="B53" s="13"/>
      <c r="C53" s="5"/>
      <c r="D53" s="33"/>
      <c r="E53" s="5"/>
      <c r="F53" s="33"/>
      <c r="G53" s="5"/>
      <c r="H53" s="33"/>
      <c r="I53" s="5"/>
      <c r="J53" s="5"/>
      <c r="K53" s="5"/>
      <c r="L53" s="5"/>
      <c r="M53" s="5"/>
      <c r="N53" s="5"/>
    </row>
    <row r="54" spans="1:14" ht="13.5" customHeight="1" x14ac:dyDescent="0.2">
      <c r="A54" s="18"/>
      <c r="B54" s="13"/>
      <c r="C54" s="5"/>
      <c r="D54" s="33"/>
      <c r="E54" s="5"/>
      <c r="F54" s="33"/>
      <c r="G54" s="5"/>
      <c r="H54" s="33"/>
      <c r="I54" s="5"/>
      <c r="J54" s="5"/>
      <c r="K54" s="5"/>
      <c r="L54" s="5"/>
      <c r="M54" s="5"/>
      <c r="N54" s="5"/>
    </row>
    <row r="55" spans="1:14" ht="13.5" customHeight="1" x14ac:dyDescent="0.2">
      <c r="A55" s="18"/>
      <c r="B55" s="13"/>
      <c r="C55" s="5"/>
      <c r="D55" s="33"/>
      <c r="E55" s="5"/>
      <c r="F55" s="33"/>
      <c r="G55" s="5"/>
      <c r="H55" s="33"/>
      <c r="I55" s="5"/>
      <c r="J55" s="5"/>
      <c r="K55" s="5"/>
      <c r="L55" s="5"/>
      <c r="M55" s="5"/>
      <c r="N55" s="5"/>
    </row>
    <row r="56" spans="1:14" ht="13.5" customHeight="1" x14ac:dyDescent="0.2">
      <c r="A56" s="18"/>
      <c r="B56" s="13"/>
      <c r="C56" s="5"/>
      <c r="D56" s="33"/>
      <c r="E56" s="5"/>
      <c r="F56" s="33"/>
      <c r="G56" s="5"/>
      <c r="H56" s="33"/>
      <c r="I56" s="5"/>
      <c r="J56" s="5"/>
      <c r="K56" s="5"/>
      <c r="L56" s="5"/>
      <c r="M56" s="5"/>
      <c r="N56" s="5"/>
    </row>
    <row r="57" spans="1:14" ht="13.5" customHeight="1" x14ac:dyDescent="0.2">
      <c r="A57" s="18"/>
      <c r="B57" s="13"/>
      <c r="C57" s="5"/>
      <c r="D57" s="33"/>
      <c r="E57" s="5"/>
      <c r="F57" s="33"/>
      <c r="G57" s="5"/>
      <c r="H57" s="33"/>
      <c r="I57" s="5"/>
      <c r="J57" s="5"/>
      <c r="K57" s="5"/>
      <c r="L57" s="5"/>
      <c r="M57" s="5"/>
      <c r="N57" s="5"/>
    </row>
    <row r="58" spans="1:14" ht="13.5" customHeight="1" x14ac:dyDescent="0.2">
      <c r="A58" s="18"/>
      <c r="B58" s="13"/>
      <c r="C58" s="5"/>
      <c r="D58" s="33"/>
      <c r="E58" s="5"/>
      <c r="F58" s="33"/>
      <c r="G58" s="5"/>
      <c r="H58" s="33"/>
      <c r="I58" s="5"/>
      <c r="J58" s="5"/>
      <c r="K58" s="5"/>
      <c r="L58" s="5"/>
      <c r="M58" s="5"/>
      <c r="N58" s="5"/>
    </row>
    <row r="59" spans="1:14" ht="13.5" customHeight="1" x14ac:dyDescent="0.2">
      <c r="A59" s="18"/>
      <c r="B59" s="13"/>
      <c r="C59" s="5"/>
      <c r="D59" s="33"/>
      <c r="E59" s="5"/>
      <c r="F59" s="33"/>
      <c r="G59" s="5"/>
      <c r="H59" s="33"/>
      <c r="I59" s="5"/>
      <c r="J59" s="5"/>
      <c r="K59" s="5"/>
      <c r="L59" s="5"/>
      <c r="M59" s="5"/>
      <c r="N59" s="5"/>
    </row>
    <row r="60" spans="1:14" ht="13.5" customHeight="1" x14ac:dyDescent="0.2">
      <c r="A60" s="18"/>
      <c r="B60" s="13"/>
      <c r="C60" s="5"/>
      <c r="D60" s="33"/>
      <c r="E60" s="5"/>
      <c r="F60" s="33"/>
      <c r="G60" s="5"/>
      <c r="H60" s="33"/>
      <c r="I60" s="5"/>
      <c r="J60" s="5"/>
      <c r="K60" s="5"/>
      <c r="L60" s="5"/>
      <c r="M60" s="5"/>
      <c r="N60" s="5"/>
    </row>
    <row r="61" spans="1:14" ht="13.5" customHeight="1" x14ac:dyDescent="0.2">
      <c r="A61" s="18"/>
      <c r="B61" s="13"/>
      <c r="C61" s="5"/>
      <c r="D61" s="33"/>
      <c r="E61" s="5"/>
      <c r="F61" s="33"/>
      <c r="G61" s="5"/>
      <c r="H61" s="33"/>
      <c r="I61" s="5"/>
      <c r="J61" s="5"/>
      <c r="K61" s="5"/>
      <c r="L61" s="5"/>
      <c r="M61" s="5"/>
      <c r="N61" s="5"/>
    </row>
    <row r="62" spans="1:14" ht="13.5" customHeight="1" x14ac:dyDescent="0.2">
      <c r="A62" s="18"/>
      <c r="B62" s="13"/>
      <c r="C62" s="5"/>
      <c r="D62" s="33"/>
      <c r="E62" s="5"/>
      <c r="F62" s="33"/>
      <c r="G62" s="5"/>
      <c r="H62" s="33"/>
      <c r="I62" s="5"/>
      <c r="J62" s="5"/>
      <c r="K62" s="5"/>
      <c r="L62" s="5"/>
      <c r="M62" s="5"/>
      <c r="N62" s="5"/>
    </row>
    <row r="63" spans="1:14" ht="13.5" customHeight="1" x14ac:dyDescent="0.2">
      <c r="A63" s="18"/>
      <c r="B63" s="13"/>
      <c r="C63" s="5"/>
      <c r="D63" s="33"/>
      <c r="E63" s="5"/>
      <c r="F63" s="33"/>
      <c r="G63" s="5"/>
      <c r="H63" s="33"/>
      <c r="I63" s="5"/>
      <c r="J63" s="5"/>
      <c r="K63" s="5"/>
      <c r="L63" s="5"/>
      <c r="M63" s="5"/>
      <c r="N63" s="5"/>
    </row>
    <row r="64" spans="1:14" ht="13.5" customHeight="1" x14ac:dyDescent="0.2">
      <c r="A64" s="18"/>
      <c r="B64" s="13"/>
      <c r="C64" s="5"/>
      <c r="D64" s="33"/>
      <c r="E64" s="5"/>
      <c r="F64" s="33"/>
      <c r="G64" s="5"/>
      <c r="H64" s="33"/>
      <c r="I64" s="5"/>
      <c r="J64" s="5"/>
      <c r="K64" s="5"/>
      <c r="L64" s="5"/>
      <c r="M64" s="5"/>
      <c r="N64" s="5"/>
    </row>
    <row r="65" spans="1:14" ht="13.5" customHeight="1" x14ac:dyDescent="0.2">
      <c r="A65" s="18"/>
      <c r="B65" s="13"/>
      <c r="C65" s="5"/>
      <c r="D65" s="33"/>
      <c r="E65" s="5"/>
      <c r="F65" s="33"/>
      <c r="G65" s="5"/>
      <c r="H65" s="33"/>
      <c r="I65" s="5"/>
      <c r="J65" s="5"/>
      <c r="K65" s="5"/>
      <c r="L65" s="5"/>
      <c r="M65" s="5"/>
      <c r="N65" s="5"/>
    </row>
    <row r="66" spans="1:14" ht="13.5" customHeight="1" x14ac:dyDescent="0.2">
      <c r="A66" s="18"/>
      <c r="B66" s="13"/>
      <c r="C66" s="5"/>
      <c r="D66" s="33"/>
      <c r="E66" s="5"/>
      <c r="F66" s="33"/>
      <c r="G66" s="5"/>
      <c r="H66" s="33"/>
      <c r="I66" s="5"/>
      <c r="J66" s="5"/>
      <c r="K66" s="5"/>
      <c r="L66" s="5"/>
      <c r="M66" s="5"/>
      <c r="N66" s="5"/>
    </row>
    <row r="67" spans="1:14" ht="13.5" customHeight="1" x14ac:dyDescent="0.2">
      <c r="A67" s="18"/>
      <c r="B67" s="13"/>
      <c r="C67" s="5"/>
      <c r="D67" s="33"/>
      <c r="E67" s="5"/>
      <c r="F67" s="33"/>
      <c r="G67" s="5"/>
      <c r="H67" s="33"/>
      <c r="I67" s="5"/>
      <c r="J67" s="5"/>
      <c r="K67" s="5"/>
      <c r="L67" s="5"/>
      <c r="M67" s="5"/>
      <c r="N67" s="5"/>
    </row>
    <row r="68" spans="1:14" ht="13.5" customHeight="1" x14ac:dyDescent="0.2">
      <c r="A68" s="18"/>
      <c r="B68" s="13"/>
      <c r="C68" s="5"/>
      <c r="D68" s="33"/>
      <c r="E68" s="5"/>
      <c r="F68" s="33"/>
      <c r="G68" s="5"/>
      <c r="H68" s="33"/>
      <c r="I68" s="5"/>
      <c r="J68" s="5"/>
      <c r="K68" s="5"/>
      <c r="L68" s="5"/>
      <c r="M68" s="5"/>
      <c r="N68" s="5"/>
    </row>
    <row r="69" spans="1:14" ht="13.5" customHeight="1" x14ac:dyDescent="0.2">
      <c r="A69" s="18"/>
      <c r="B69" s="13"/>
      <c r="C69" s="5"/>
      <c r="D69" s="33"/>
      <c r="E69" s="5"/>
      <c r="F69" s="33"/>
      <c r="G69" s="5"/>
      <c r="H69" s="33"/>
      <c r="I69" s="5"/>
      <c r="J69" s="5"/>
      <c r="K69" s="5"/>
      <c r="L69" s="5"/>
      <c r="M69" s="5"/>
      <c r="N69" s="5"/>
    </row>
    <row r="70" spans="1:14" ht="13.5" customHeight="1" x14ac:dyDescent="0.2">
      <c r="A70" s="18"/>
      <c r="B70" s="13"/>
      <c r="C70" s="5"/>
      <c r="D70" s="33"/>
      <c r="E70" s="5"/>
      <c r="F70" s="33"/>
      <c r="G70" s="5"/>
      <c r="H70" s="33"/>
      <c r="I70" s="5"/>
      <c r="J70" s="5"/>
      <c r="K70" s="5"/>
      <c r="L70" s="5"/>
      <c r="M70" s="5"/>
      <c r="N70" s="5"/>
    </row>
    <row r="71" spans="1:14" ht="13.5" customHeight="1" x14ac:dyDescent="0.2">
      <c r="A71" s="18"/>
      <c r="B71" s="13"/>
      <c r="C71" s="5"/>
      <c r="D71" s="33"/>
      <c r="E71" s="5"/>
      <c r="F71" s="33"/>
      <c r="G71" s="5"/>
      <c r="H71" s="33"/>
      <c r="I71" s="5"/>
      <c r="J71" s="5"/>
      <c r="K71" s="5"/>
      <c r="L71" s="5"/>
      <c r="M71" s="5"/>
      <c r="N71" s="5"/>
    </row>
    <row r="72" spans="1:14" ht="13.5" customHeight="1" x14ac:dyDescent="0.2">
      <c r="A72" s="18"/>
      <c r="B72" s="13"/>
      <c r="C72" s="5"/>
      <c r="D72" s="33"/>
      <c r="E72" s="5"/>
      <c r="F72" s="33"/>
      <c r="G72" s="5"/>
      <c r="H72" s="33"/>
      <c r="I72" s="5"/>
      <c r="J72" s="5"/>
      <c r="K72" s="5"/>
      <c r="L72" s="5"/>
      <c r="M72" s="5"/>
      <c r="N72" s="5"/>
    </row>
    <row r="73" spans="1:14" ht="13.5" customHeight="1" x14ac:dyDescent="0.2">
      <c r="A73" s="18"/>
      <c r="B73" s="13"/>
      <c r="C73" s="5"/>
      <c r="D73" s="33"/>
      <c r="E73" s="5"/>
      <c r="F73" s="33"/>
      <c r="G73" s="5"/>
      <c r="H73" s="33"/>
      <c r="I73" s="5"/>
      <c r="J73" s="5"/>
      <c r="K73" s="5"/>
      <c r="L73" s="5"/>
      <c r="M73" s="5"/>
      <c r="N73" s="5"/>
    </row>
    <row r="74" spans="1:14" ht="13.5" customHeight="1" x14ac:dyDescent="0.2">
      <c r="A74" s="18"/>
      <c r="B74" s="13"/>
      <c r="C74" s="5"/>
      <c r="D74" s="33"/>
      <c r="E74" s="5"/>
      <c r="F74" s="33"/>
      <c r="G74" s="5"/>
      <c r="H74" s="33"/>
      <c r="I74" s="5"/>
      <c r="J74" s="5"/>
      <c r="K74" s="5"/>
      <c r="L74" s="5"/>
      <c r="M74" s="5"/>
      <c r="N74" s="5"/>
    </row>
    <row r="75" spans="1:14" ht="13.5" customHeight="1" x14ac:dyDescent="0.2">
      <c r="A75" s="18"/>
      <c r="B75" s="13"/>
      <c r="C75" s="5"/>
      <c r="D75" s="33"/>
      <c r="E75" s="5"/>
      <c r="F75" s="33"/>
      <c r="G75" s="5"/>
      <c r="H75" s="33"/>
      <c r="I75" s="5"/>
      <c r="J75" s="5"/>
      <c r="K75" s="5"/>
      <c r="L75" s="5"/>
      <c r="M75" s="5"/>
      <c r="N75" s="5"/>
    </row>
    <row r="76" spans="1:14" ht="13.5" customHeight="1" x14ac:dyDescent="0.2">
      <c r="A76" s="18"/>
      <c r="B76" s="13"/>
      <c r="C76" s="5"/>
      <c r="D76" s="33"/>
      <c r="E76" s="5"/>
      <c r="F76" s="33"/>
      <c r="G76" s="5"/>
      <c r="H76" s="33"/>
      <c r="I76" s="5"/>
      <c r="J76" s="5"/>
      <c r="K76" s="5"/>
      <c r="L76" s="5"/>
      <c r="M76" s="5"/>
      <c r="N76" s="5"/>
    </row>
    <row r="77" spans="1:14" ht="13.5" customHeight="1" x14ac:dyDescent="0.2">
      <c r="A77" s="18"/>
      <c r="B77" s="13"/>
      <c r="C77" s="5"/>
      <c r="D77" s="33"/>
      <c r="E77" s="5"/>
      <c r="F77" s="33"/>
      <c r="G77" s="5"/>
      <c r="H77" s="33"/>
      <c r="I77" s="5"/>
      <c r="J77" s="5"/>
      <c r="K77" s="5"/>
      <c r="L77" s="5"/>
      <c r="M77" s="5"/>
      <c r="N77" s="5"/>
    </row>
    <row r="78" spans="1:14" ht="13.5" customHeight="1" x14ac:dyDescent="0.2">
      <c r="A78" s="18"/>
      <c r="B78" s="13"/>
      <c r="C78" s="5"/>
      <c r="D78" s="33"/>
      <c r="E78" s="5"/>
      <c r="F78" s="33"/>
      <c r="G78" s="5"/>
      <c r="H78" s="33"/>
      <c r="I78" s="5"/>
      <c r="J78" s="5"/>
      <c r="K78" s="5"/>
      <c r="L78" s="5"/>
      <c r="M78" s="5"/>
      <c r="N78" s="5"/>
    </row>
    <row r="79" spans="1:14" ht="13.5" customHeight="1" x14ac:dyDescent="0.2">
      <c r="A79" s="18"/>
      <c r="B79" s="13"/>
      <c r="C79" s="5"/>
      <c r="D79" s="33"/>
      <c r="E79" s="5"/>
      <c r="F79" s="33"/>
      <c r="G79" s="5"/>
      <c r="H79" s="33"/>
      <c r="I79" s="5"/>
      <c r="J79" s="5"/>
      <c r="K79" s="5"/>
      <c r="L79" s="5"/>
      <c r="M79" s="5"/>
      <c r="N79" s="5"/>
    </row>
    <row r="80" spans="1:14" ht="13.5" customHeight="1" x14ac:dyDescent="0.2">
      <c r="A80" s="18"/>
      <c r="B80" s="13"/>
      <c r="C80" s="5"/>
      <c r="D80" s="33"/>
      <c r="E80" s="5"/>
      <c r="F80" s="33"/>
      <c r="G80" s="5"/>
      <c r="H80" s="33"/>
      <c r="I80" s="5"/>
      <c r="J80" s="5"/>
      <c r="K80" s="5"/>
      <c r="L80" s="5"/>
      <c r="M80" s="5"/>
      <c r="N80" s="5"/>
    </row>
    <row r="81" spans="1:14" ht="13.5" customHeight="1" x14ac:dyDescent="0.2">
      <c r="A81" s="18"/>
      <c r="B81" s="13"/>
      <c r="C81" s="5"/>
      <c r="D81" s="33"/>
      <c r="E81" s="5"/>
      <c r="F81" s="33"/>
      <c r="G81" s="5"/>
      <c r="H81" s="33"/>
      <c r="I81" s="5"/>
      <c r="J81" s="5"/>
      <c r="K81" s="5"/>
      <c r="L81" s="5"/>
      <c r="M81" s="5"/>
      <c r="N81" s="5"/>
    </row>
    <row r="82" spans="1:14" ht="13.5" customHeight="1" x14ac:dyDescent="0.2">
      <c r="A82" s="18"/>
      <c r="B82" s="13"/>
      <c r="C82" s="5"/>
      <c r="D82" s="33"/>
      <c r="E82" s="5"/>
      <c r="F82" s="33"/>
      <c r="G82" s="5"/>
      <c r="H82" s="33"/>
      <c r="I82" s="5"/>
      <c r="J82" s="5"/>
      <c r="K82" s="5"/>
      <c r="L82" s="5"/>
      <c r="M82" s="5"/>
      <c r="N82" s="5"/>
    </row>
    <row r="83" spans="1:14" ht="13.5" customHeight="1" x14ac:dyDescent="0.2">
      <c r="A83" s="18"/>
      <c r="B83" s="13"/>
      <c r="C83" s="5"/>
      <c r="D83" s="33"/>
      <c r="E83" s="5"/>
      <c r="F83" s="33"/>
      <c r="G83" s="5"/>
      <c r="H83" s="33"/>
      <c r="I83" s="5"/>
      <c r="J83" s="5"/>
      <c r="K83" s="5"/>
      <c r="L83" s="5"/>
      <c r="M83" s="5"/>
      <c r="N83" s="5"/>
    </row>
    <row r="84" spans="1:14" ht="13.5" customHeight="1" x14ac:dyDescent="0.2">
      <c r="A84" s="18"/>
      <c r="B84" s="13"/>
      <c r="C84" s="5"/>
      <c r="D84" s="33"/>
      <c r="E84" s="5"/>
      <c r="F84" s="33"/>
      <c r="G84" s="5"/>
      <c r="H84" s="33"/>
      <c r="I84" s="5"/>
      <c r="J84" s="5"/>
      <c r="K84" s="5"/>
      <c r="L84" s="5"/>
      <c r="M84" s="5"/>
      <c r="N84" s="5"/>
    </row>
    <row r="85" spans="1:14" ht="13.5" customHeight="1" x14ac:dyDescent="0.2">
      <c r="A85" s="18"/>
      <c r="B85" s="13"/>
      <c r="C85" s="5"/>
      <c r="D85" s="33"/>
      <c r="E85" s="5"/>
      <c r="F85" s="33"/>
      <c r="G85" s="5"/>
      <c r="H85" s="33"/>
      <c r="I85" s="5"/>
      <c r="J85" s="5"/>
      <c r="K85" s="5"/>
      <c r="L85" s="5"/>
      <c r="M85" s="5"/>
      <c r="N85" s="5"/>
    </row>
    <row r="86" spans="1:14" ht="13.5" customHeight="1" x14ac:dyDescent="0.2">
      <c r="A86" s="18"/>
      <c r="B86" s="13"/>
      <c r="C86" s="5"/>
      <c r="D86" s="33"/>
      <c r="E86" s="5"/>
      <c r="F86" s="33"/>
      <c r="G86" s="5"/>
      <c r="H86" s="33"/>
      <c r="I86" s="5"/>
      <c r="J86" s="5"/>
      <c r="K86" s="5"/>
      <c r="L86" s="5"/>
      <c r="M86" s="5"/>
      <c r="N86" s="5"/>
    </row>
    <row r="87" spans="1:14" ht="13.5" customHeight="1" x14ac:dyDescent="0.2">
      <c r="A87" s="18"/>
      <c r="B87" s="13"/>
      <c r="C87" s="5"/>
      <c r="D87" s="33"/>
      <c r="E87" s="5"/>
      <c r="F87" s="33"/>
      <c r="G87" s="5"/>
      <c r="H87" s="33"/>
      <c r="I87" s="5"/>
      <c r="J87" s="5"/>
      <c r="K87" s="5"/>
      <c r="L87" s="5"/>
      <c r="M87" s="5"/>
      <c r="N87" s="5"/>
    </row>
    <row r="88" spans="1:14" ht="13.5" customHeight="1" x14ac:dyDescent="0.2">
      <c r="A88" s="18"/>
      <c r="B88" s="13"/>
      <c r="C88" s="5"/>
      <c r="D88" s="33"/>
      <c r="E88" s="5"/>
      <c r="F88" s="33"/>
      <c r="G88" s="5"/>
      <c r="H88" s="33"/>
      <c r="I88" s="5"/>
      <c r="J88" s="5"/>
      <c r="K88" s="5"/>
      <c r="L88" s="5"/>
      <c r="M88" s="5"/>
      <c r="N88" s="5"/>
    </row>
    <row r="89" spans="1:14" ht="13.5" customHeight="1" x14ac:dyDescent="0.2">
      <c r="A89" s="18"/>
      <c r="B89" s="13"/>
      <c r="C89" s="5"/>
      <c r="D89" s="33"/>
      <c r="E89" s="5"/>
      <c r="F89" s="33"/>
      <c r="G89" s="5"/>
      <c r="H89" s="33"/>
      <c r="I89" s="5"/>
      <c r="J89" s="5"/>
      <c r="K89" s="5"/>
      <c r="L89" s="5"/>
      <c r="M89" s="5"/>
      <c r="N89" s="5"/>
    </row>
    <row r="90" spans="1:14" ht="13.5" customHeight="1" x14ac:dyDescent="0.2">
      <c r="A90" s="18"/>
      <c r="B90" s="13"/>
      <c r="C90" s="5"/>
      <c r="D90" s="33"/>
      <c r="E90" s="5"/>
      <c r="F90" s="33"/>
      <c r="G90" s="5"/>
      <c r="H90" s="33"/>
      <c r="I90" s="5"/>
      <c r="J90" s="5"/>
      <c r="K90" s="5"/>
      <c r="L90" s="5"/>
      <c r="M90" s="5"/>
      <c r="N90" s="5"/>
    </row>
    <row r="91" spans="1:14" ht="13.5" customHeight="1" x14ac:dyDescent="0.2">
      <c r="A91" s="18"/>
      <c r="B91" s="13"/>
      <c r="C91" s="5"/>
      <c r="D91" s="33"/>
      <c r="E91" s="5"/>
      <c r="F91" s="33"/>
      <c r="G91" s="5"/>
      <c r="H91" s="33"/>
      <c r="I91" s="5"/>
      <c r="J91" s="5"/>
      <c r="K91" s="5"/>
      <c r="L91" s="5"/>
      <c r="M91" s="5"/>
      <c r="N91" s="5"/>
    </row>
    <row r="92" spans="1:14" ht="13.5" customHeight="1" x14ac:dyDescent="0.2">
      <c r="A92" s="18"/>
      <c r="B92" s="13"/>
      <c r="C92" s="5"/>
      <c r="D92" s="33"/>
      <c r="E92" s="5"/>
      <c r="F92" s="33"/>
      <c r="G92" s="5"/>
      <c r="H92" s="33"/>
      <c r="I92" s="5"/>
      <c r="J92" s="5"/>
      <c r="K92" s="5"/>
      <c r="L92" s="5"/>
      <c r="M92" s="5"/>
      <c r="N92" s="5"/>
    </row>
    <row r="93" spans="1:14" ht="13.5" customHeight="1" x14ac:dyDescent="0.2">
      <c r="A93" s="18"/>
      <c r="B93" s="13"/>
      <c r="C93" s="5"/>
      <c r="D93" s="33"/>
      <c r="E93" s="5"/>
      <c r="F93" s="33"/>
      <c r="G93" s="5"/>
      <c r="H93" s="33"/>
      <c r="I93" s="5"/>
      <c r="J93" s="5"/>
      <c r="K93" s="5"/>
      <c r="L93" s="5"/>
      <c r="M93" s="5"/>
      <c r="N93" s="5"/>
    </row>
    <row r="94" spans="1:14" ht="13.5" customHeight="1" x14ac:dyDescent="0.2">
      <c r="A94" s="18"/>
      <c r="B94" s="13"/>
      <c r="C94" s="5"/>
      <c r="D94" s="33"/>
      <c r="E94" s="5"/>
      <c r="F94" s="33"/>
      <c r="G94" s="5"/>
      <c r="H94" s="33"/>
      <c r="I94" s="5"/>
      <c r="J94" s="5"/>
      <c r="K94" s="5"/>
      <c r="L94" s="5"/>
      <c r="M94" s="5"/>
      <c r="N94" s="5"/>
    </row>
    <row r="95" spans="1:14" ht="13.5" customHeight="1" x14ac:dyDescent="0.2">
      <c r="A95" s="18"/>
      <c r="B95" s="13"/>
      <c r="C95" s="5"/>
      <c r="D95" s="33"/>
      <c r="E95" s="5"/>
      <c r="F95" s="33"/>
      <c r="G95" s="5"/>
      <c r="H95" s="33"/>
      <c r="I95" s="5"/>
      <c r="J95" s="5"/>
      <c r="K95" s="5"/>
      <c r="L95" s="5"/>
      <c r="M95" s="5"/>
      <c r="N95" s="5"/>
    </row>
    <row r="96" spans="1:14" ht="13.5" customHeight="1" x14ac:dyDescent="0.2">
      <c r="A96" s="18"/>
      <c r="B96" s="13"/>
      <c r="C96" s="5"/>
      <c r="D96" s="33"/>
      <c r="E96" s="5"/>
      <c r="F96" s="33"/>
      <c r="G96" s="5"/>
      <c r="H96" s="33"/>
      <c r="I96" s="5"/>
      <c r="J96" s="5"/>
      <c r="K96" s="5"/>
      <c r="L96" s="5"/>
      <c r="M96" s="5"/>
      <c r="N96" s="5"/>
    </row>
    <row r="97" spans="1:14" ht="13.5" customHeight="1" x14ac:dyDescent="0.2">
      <c r="A97" s="18"/>
      <c r="B97" s="13"/>
      <c r="C97" s="5"/>
      <c r="D97" s="33"/>
      <c r="E97" s="5"/>
      <c r="F97" s="33"/>
      <c r="G97" s="5"/>
      <c r="H97" s="33"/>
      <c r="I97" s="5"/>
      <c r="J97" s="5"/>
      <c r="K97" s="5"/>
      <c r="L97" s="5"/>
      <c r="M97" s="5"/>
      <c r="N97" s="5"/>
    </row>
    <row r="98" spans="1:14" ht="13.5" customHeight="1" x14ac:dyDescent="0.2">
      <c r="A98" s="18"/>
      <c r="B98" s="13"/>
      <c r="C98" s="5"/>
      <c r="D98" s="33"/>
      <c r="E98" s="5"/>
      <c r="F98" s="33"/>
      <c r="G98" s="5"/>
      <c r="H98" s="33"/>
      <c r="I98" s="5"/>
      <c r="J98" s="5"/>
      <c r="K98" s="5"/>
      <c r="L98" s="5"/>
      <c r="M98" s="5"/>
      <c r="N98" s="5"/>
    </row>
    <row r="99" spans="1:14" ht="13.5" customHeight="1" x14ac:dyDescent="0.2">
      <c r="A99" s="18"/>
      <c r="B99" s="13"/>
      <c r="C99" s="5"/>
      <c r="D99" s="33"/>
      <c r="E99" s="5"/>
      <c r="F99" s="33"/>
      <c r="G99" s="5"/>
      <c r="H99" s="33"/>
      <c r="I99" s="5"/>
      <c r="J99" s="5"/>
      <c r="K99" s="5"/>
      <c r="L99" s="5"/>
      <c r="M99" s="5"/>
      <c r="N99" s="5"/>
    </row>
    <row r="100" spans="1:14" ht="13.5" customHeight="1" x14ac:dyDescent="0.2">
      <c r="A100" s="18"/>
      <c r="B100" s="13"/>
      <c r="C100" s="5"/>
      <c r="D100" s="33"/>
      <c r="E100" s="5"/>
      <c r="F100" s="33"/>
      <c r="G100" s="5"/>
      <c r="H100" s="33"/>
      <c r="I100" s="5"/>
      <c r="J100" s="5"/>
      <c r="K100" s="5"/>
      <c r="L100" s="5"/>
      <c r="M100" s="5"/>
      <c r="N100" s="5"/>
    </row>
  </sheetData>
  <mergeCells count="7">
    <mergeCell ref="C6:D6"/>
    <mergeCell ref="E6:F6"/>
    <mergeCell ref="G6:H6"/>
    <mergeCell ref="A1:H1"/>
    <mergeCell ref="B6:B7"/>
    <mergeCell ref="A6:A7"/>
    <mergeCell ref="A2:H2"/>
  </mergeCells>
  <pageMargins left="1.2" right="0.7" top="1.25" bottom="0.75" header="0" footer="0"/>
  <pageSetup paperSize="9" scale="101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00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4.28515625" defaultRowHeight="15" customHeight="1" x14ac:dyDescent="0.2"/>
  <cols>
    <col min="1" max="1" width="4.42578125" customWidth="1"/>
    <col min="2" max="2" width="41.85546875" customWidth="1"/>
    <col min="3" max="3" width="16.140625" customWidth="1"/>
    <col min="4" max="4" width="15.42578125" customWidth="1"/>
    <col min="5" max="5" width="16.5703125" customWidth="1"/>
    <col min="6" max="11" width="9" customWidth="1"/>
  </cols>
  <sheetData>
    <row r="1" spans="1:11" ht="12.75" customHeight="1" x14ac:dyDescent="0.2">
      <c r="A1" s="466" t="s">
        <v>888</v>
      </c>
      <c r="B1" s="456"/>
      <c r="C1" s="456"/>
      <c r="D1" s="456"/>
      <c r="E1" s="456"/>
      <c r="F1" s="2"/>
      <c r="G1" s="2"/>
      <c r="H1" s="2"/>
      <c r="I1" s="2"/>
      <c r="J1" s="2"/>
      <c r="K1" s="2"/>
    </row>
    <row r="2" spans="1:11" ht="12.75" customHeight="1" x14ac:dyDescent="0.2">
      <c r="A2" s="2"/>
      <c r="B2" s="2"/>
      <c r="C2" s="2"/>
      <c r="D2" s="2"/>
      <c r="E2" s="69" t="s">
        <v>889</v>
      </c>
      <c r="F2" s="2"/>
      <c r="G2" s="2"/>
      <c r="H2" s="2"/>
      <c r="I2" s="2"/>
      <c r="J2" s="2"/>
      <c r="K2" s="2"/>
    </row>
    <row r="3" spans="1:11" ht="30" customHeight="1" x14ac:dyDescent="0.2">
      <c r="A3" s="41" t="s">
        <v>890</v>
      </c>
      <c r="B3" s="41" t="s">
        <v>891</v>
      </c>
      <c r="C3" s="41" t="s">
        <v>892</v>
      </c>
      <c r="D3" s="41" t="s">
        <v>893</v>
      </c>
      <c r="E3" s="41" t="s">
        <v>894</v>
      </c>
      <c r="F3" s="70"/>
      <c r="G3" s="70"/>
      <c r="H3" s="70"/>
      <c r="I3" s="70"/>
      <c r="J3" s="70"/>
      <c r="K3" s="70"/>
    </row>
    <row r="4" spans="1:11" ht="12.75" customHeight="1" x14ac:dyDescent="0.2">
      <c r="A4" s="29">
        <v>1</v>
      </c>
      <c r="B4" s="30" t="s">
        <v>895</v>
      </c>
      <c r="C4" s="30"/>
      <c r="D4" s="20"/>
      <c r="E4" s="20"/>
      <c r="F4" s="2"/>
      <c r="G4" s="2"/>
      <c r="H4" s="2"/>
      <c r="I4" s="2"/>
      <c r="J4" s="2"/>
      <c r="K4" s="2"/>
    </row>
    <row r="5" spans="1:11" ht="12.75" customHeight="1" x14ac:dyDescent="0.2">
      <c r="A5" s="29">
        <v>2</v>
      </c>
      <c r="B5" s="30" t="s">
        <v>896</v>
      </c>
      <c r="C5" s="30"/>
      <c r="D5" s="20"/>
      <c r="E5" s="20"/>
      <c r="F5" s="2"/>
      <c r="G5" s="2"/>
      <c r="H5" s="2"/>
      <c r="I5" s="2"/>
      <c r="J5" s="2"/>
      <c r="K5" s="2"/>
    </row>
    <row r="6" spans="1:11" ht="12.75" customHeight="1" x14ac:dyDescent="0.2">
      <c r="A6" s="29">
        <v>3</v>
      </c>
      <c r="B6" s="30" t="s">
        <v>191</v>
      </c>
      <c r="C6" s="30"/>
      <c r="D6" s="20"/>
      <c r="E6" s="20"/>
      <c r="F6" s="2"/>
      <c r="G6" s="2"/>
      <c r="H6" s="2"/>
      <c r="I6" s="2"/>
      <c r="J6" s="2"/>
      <c r="K6" s="2"/>
    </row>
    <row r="7" spans="1:11" ht="12.75" customHeight="1" x14ac:dyDescent="0.2">
      <c r="A7" s="29">
        <v>4</v>
      </c>
      <c r="B7" s="30" t="s">
        <v>897</v>
      </c>
      <c r="C7" s="30"/>
      <c r="D7" s="20"/>
      <c r="E7" s="20"/>
      <c r="F7" s="2"/>
      <c r="G7" s="2"/>
      <c r="H7" s="2"/>
      <c r="I7" s="2"/>
      <c r="J7" s="2"/>
      <c r="K7" s="2"/>
    </row>
    <row r="8" spans="1:11" ht="12.75" customHeight="1" x14ac:dyDescent="0.2">
      <c r="A8" s="29">
        <v>5</v>
      </c>
      <c r="B8" s="30" t="s">
        <v>898</v>
      </c>
      <c r="C8" s="30"/>
      <c r="D8" s="20"/>
      <c r="E8" s="20"/>
      <c r="F8" s="2"/>
      <c r="G8" s="2"/>
      <c r="H8" s="2"/>
      <c r="I8" s="2"/>
      <c r="J8" s="2"/>
      <c r="K8" s="2"/>
    </row>
    <row r="9" spans="1:11" ht="12.75" customHeight="1" x14ac:dyDescent="0.2">
      <c r="A9" s="29">
        <v>6</v>
      </c>
      <c r="B9" s="30" t="s">
        <v>899</v>
      </c>
      <c r="C9" s="30"/>
      <c r="D9" s="20"/>
      <c r="E9" s="20"/>
      <c r="F9" s="2"/>
      <c r="G9" s="2"/>
      <c r="H9" s="2"/>
      <c r="I9" s="2"/>
      <c r="J9" s="2"/>
      <c r="K9" s="2"/>
    </row>
    <row r="10" spans="1:11" ht="12.75" customHeight="1" x14ac:dyDescent="0.2">
      <c r="A10" s="29">
        <v>7</v>
      </c>
      <c r="B10" s="30" t="s">
        <v>6</v>
      </c>
      <c r="C10" s="30"/>
      <c r="D10" s="20"/>
      <c r="E10" s="20"/>
      <c r="F10" s="2"/>
      <c r="G10" s="2"/>
      <c r="H10" s="2"/>
      <c r="I10" s="2"/>
      <c r="J10" s="2"/>
      <c r="K10" s="2"/>
    </row>
    <row r="11" spans="1:11" ht="12.75" customHeight="1" x14ac:dyDescent="0.2">
      <c r="A11" s="29">
        <v>8</v>
      </c>
      <c r="B11" s="30" t="s">
        <v>8</v>
      </c>
      <c r="C11" s="30"/>
      <c r="D11" s="20"/>
      <c r="E11" s="20"/>
      <c r="F11" s="2"/>
      <c r="G11" s="2"/>
      <c r="H11" s="2"/>
      <c r="I11" s="2"/>
      <c r="J11" s="2"/>
      <c r="K11" s="2"/>
    </row>
    <row r="12" spans="1:11" ht="12.75" customHeight="1" x14ac:dyDescent="0.2">
      <c r="A12" s="29">
        <v>9</v>
      </c>
      <c r="B12" s="30" t="s">
        <v>900</v>
      </c>
      <c r="C12" s="30"/>
      <c r="D12" s="20"/>
      <c r="E12" s="20"/>
      <c r="F12" s="2"/>
      <c r="G12" s="2"/>
      <c r="H12" s="2"/>
      <c r="I12" s="2"/>
      <c r="J12" s="2"/>
      <c r="K12" s="2"/>
    </row>
    <row r="13" spans="1:11" ht="12.75" customHeight="1" x14ac:dyDescent="0.2">
      <c r="A13" s="29">
        <v>10</v>
      </c>
      <c r="B13" s="30" t="s">
        <v>901</v>
      </c>
      <c r="C13" s="30"/>
      <c r="D13" s="20"/>
      <c r="E13" s="20"/>
      <c r="F13" s="2"/>
      <c r="G13" s="2"/>
      <c r="H13" s="2"/>
      <c r="I13" s="2"/>
      <c r="J13" s="2"/>
      <c r="K13" s="2"/>
    </row>
    <row r="14" spans="1:11" ht="12.75" customHeight="1" x14ac:dyDescent="0.2">
      <c r="A14" s="29">
        <v>11</v>
      </c>
      <c r="B14" s="30" t="s">
        <v>9</v>
      </c>
      <c r="C14" s="30"/>
      <c r="D14" s="20"/>
      <c r="E14" s="20"/>
      <c r="F14" s="2"/>
      <c r="G14" s="2"/>
      <c r="H14" s="2"/>
      <c r="I14" s="2"/>
      <c r="J14" s="2"/>
      <c r="K14" s="2"/>
    </row>
    <row r="15" spans="1:11" ht="12.75" customHeight="1" x14ac:dyDescent="0.2">
      <c r="A15" s="29">
        <v>12</v>
      </c>
      <c r="B15" s="30" t="s">
        <v>902</v>
      </c>
      <c r="C15" s="30"/>
      <c r="D15" s="20"/>
      <c r="E15" s="20"/>
      <c r="F15" s="2"/>
      <c r="G15" s="2"/>
      <c r="H15" s="2"/>
      <c r="I15" s="2"/>
      <c r="J15" s="2"/>
      <c r="K15" s="2"/>
    </row>
    <row r="16" spans="1:11" ht="12.75" customHeight="1" x14ac:dyDescent="0.2">
      <c r="A16" s="29">
        <v>13</v>
      </c>
      <c r="B16" s="30" t="s">
        <v>903</v>
      </c>
      <c r="C16" s="30"/>
      <c r="D16" s="20"/>
      <c r="E16" s="20"/>
      <c r="F16" s="2"/>
      <c r="G16" s="2"/>
      <c r="H16" s="2"/>
      <c r="I16" s="2"/>
      <c r="J16" s="2"/>
      <c r="K16" s="2"/>
    </row>
    <row r="17" spans="1:11" ht="12.75" customHeight="1" x14ac:dyDescent="0.2">
      <c r="A17" s="29">
        <v>14</v>
      </c>
      <c r="B17" s="30" t="s">
        <v>10</v>
      </c>
      <c r="C17" s="30"/>
      <c r="D17" s="20"/>
      <c r="E17" s="20"/>
      <c r="F17" s="2"/>
      <c r="G17" s="2"/>
      <c r="H17" s="2"/>
      <c r="I17" s="2"/>
      <c r="J17" s="2"/>
      <c r="K17" s="2"/>
    </row>
    <row r="18" spans="1:11" ht="12.75" customHeight="1" x14ac:dyDescent="0.2">
      <c r="A18" s="29">
        <v>15</v>
      </c>
      <c r="B18" s="30" t="s">
        <v>904</v>
      </c>
      <c r="C18" s="30"/>
      <c r="D18" s="20"/>
      <c r="E18" s="20"/>
      <c r="F18" s="2"/>
      <c r="G18" s="2"/>
      <c r="H18" s="2"/>
      <c r="I18" s="2"/>
      <c r="J18" s="2"/>
      <c r="K18" s="2"/>
    </row>
    <row r="19" spans="1:11" ht="12.75" customHeight="1" x14ac:dyDescent="0.2">
      <c r="A19" s="29">
        <v>16</v>
      </c>
      <c r="B19" s="30" t="s">
        <v>905</v>
      </c>
      <c r="C19" s="30"/>
      <c r="D19" s="20"/>
      <c r="E19" s="20"/>
      <c r="F19" s="2"/>
      <c r="G19" s="2"/>
      <c r="H19" s="2"/>
      <c r="I19" s="2"/>
      <c r="J19" s="2"/>
      <c r="K19" s="2"/>
    </row>
    <row r="20" spans="1:11" ht="12.75" customHeight="1" x14ac:dyDescent="0.2">
      <c r="A20" s="29">
        <v>17</v>
      </c>
      <c r="B20" s="30" t="s">
        <v>193</v>
      </c>
      <c r="C20" s="30"/>
      <c r="D20" s="20"/>
      <c r="E20" s="20"/>
      <c r="F20" s="2"/>
      <c r="G20" s="2"/>
      <c r="H20" s="2"/>
      <c r="I20" s="2"/>
      <c r="J20" s="2"/>
      <c r="K20" s="2"/>
    </row>
    <row r="21" spans="1:11" ht="12.75" customHeight="1" x14ac:dyDescent="0.2">
      <c r="A21" s="29">
        <v>18</v>
      </c>
      <c r="B21" s="30" t="s">
        <v>194</v>
      </c>
      <c r="C21" s="30"/>
      <c r="D21" s="20"/>
      <c r="E21" s="20"/>
      <c r="F21" s="2"/>
      <c r="G21" s="2"/>
      <c r="H21" s="2"/>
      <c r="I21" s="2"/>
      <c r="J21" s="2"/>
      <c r="K21" s="2"/>
    </row>
    <row r="22" spans="1:11" ht="12.75" customHeight="1" x14ac:dyDescent="0.2">
      <c r="A22" s="29">
        <v>19</v>
      </c>
      <c r="B22" s="30" t="s">
        <v>906</v>
      </c>
      <c r="C22" s="30"/>
      <c r="D22" s="20"/>
      <c r="E22" s="20"/>
      <c r="F22" s="2"/>
      <c r="G22" s="2"/>
      <c r="H22" s="2"/>
      <c r="I22" s="2"/>
      <c r="J22" s="2"/>
      <c r="K22" s="2"/>
    </row>
    <row r="23" spans="1:11" ht="12.75" customHeight="1" x14ac:dyDescent="0.2">
      <c r="A23" s="29">
        <v>20</v>
      </c>
      <c r="B23" s="30" t="s">
        <v>907</v>
      </c>
      <c r="C23" s="30"/>
      <c r="D23" s="20"/>
      <c r="E23" s="20"/>
      <c r="F23" s="2"/>
      <c r="G23" s="2"/>
      <c r="H23" s="2"/>
      <c r="I23" s="2"/>
      <c r="J23" s="2"/>
      <c r="K23" s="2"/>
    </row>
    <row r="24" spans="1:11" ht="12.75" customHeight="1" x14ac:dyDescent="0.2">
      <c r="A24" s="29">
        <v>21</v>
      </c>
      <c r="B24" s="30" t="s">
        <v>908</v>
      </c>
      <c r="C24" s="30"/>
      <c r="D24" s="20"/>
      <c r="E24" s="20"/>
      <c r="F24" s="2"/>
      <c r="G24" s="2"/>
      <c r="H24" s="2"/>
      <c r="I24" s="2"/>
      <c r="J24" s="2"/>
      <c r="K24" s="2"/>
    </row>
    <row r="25" spans="1:11" ht="12.75" customHeight="1" x14ac:dyDescent="0.2">
      <c r="A25" s="29">
        <v>22</v>
      </c>
      <c r="B25" s="30" t="s">
        <v>909</v>
      </c>
      <c r="C25" s="30"/>
      <c r="D25" s="20"/>
      <c r="E25" s="20"/>
      <c r="F25" s="2"/>
      <c r="G25" s="2"/>
      <c r="H25" s="2"/>
      <c r="I25" s="2"/>
      <c r="J25" s="2"/>
      <c r="K25" s="2"/>
    </row>
    <row r="26" spans="1:11" ht="12.75" customHeight="1" x14ac:dyDescent="0.2">
      <c r="A26" s="29">
        <v>23</v>
      </c>
      <c r="B26" s="30" t="s">
        <v>910</v>
      </c>
      <c r="C26" s="30"/>
      <c r="D26" s="20"/>
      <c r="E26" s="20"/>
      <c r="F26" s="2"/>
      <c r="G26" s="2"/>
      <c r="H26" s="2"/>
      <c r="I26" s="2"/>
      <c r="J26" s="2"/>
      <c r="K26" s="2"/>
    </row>
    <row r="27" spans="1:11" ht="12.75" customHeight="1" x14ac:dyDescent="0.2">
      <c r="A27" s="29">
        <v>24</v>
      </c>
      <c r="B27" s="30" t="s">
        <v>911</v>
      </c>
      <c r="C27" s="30"/>
      <c r="D27" s="20"/>
      <c r="E27" s="20"/>
      <c r="F27" s="2"/>
      <c r="G27" s="2"/>
      <c r="H27" s="2"/>
      <c r="I27" s="2"/>
      <c r="J27" s="2"/>
      <c r="K27" s="2"/>
    </row>
    <row r="28" spans="1:11" ht="12.75" customHeight="1" x14ac:dyDescent="0.2">
      <c r="A28" s="29">
        <v>25</v>
      </c>
      <c r="B28" s="30" t="s">
        <v>912</v>
      </c>
      <c r="C28" s="30"/>
      <c r="D28" s="20"/>
      <c r="E28" s="20"/>
      <c r="F28" s="2"/>
      <c r="G28" s="2"/>
      <c r="H28" s="2"/>
      <c r="I28" s="2"/>
      <c r="J28" s="2"/>
      <c r="K28" s="2"/>
    </row>
    <row r="29" spans="1:11" ht="12.75" customHeight="1" x14ac:dyDescent="0.2">
      <c r="A29" s="29">
        <v>26</v>
      </c>
      <c r="B29" s="30" t="s">
        <v>913</v>
      </c>
      <c r="C29" s="30"/>
      <c r="D29" s="20"/>
      <c r="E29" s="20"/>
      <c r="F29" s="2"/>
      <c r="G29" s="2"/>
      <c r="H29" s="2"/>
      <c r="I29" s="2"/>
      <c r="J29" s="2"/>
      <c r="K29" s="2"/>
    </row>
    <row r="30" spans="1:11" ht="12.75" customHeight="1" x14ac:dyDescent="0.2">
      <c r="A30" s="29">
        <v>27</v>
      </c>
      <c r="B30" s="30" t="s">
        <v>914</v>
      </c>
      <c r="C30" s="30"/>
      <c r="D30" s="20"/>
      <c r="E30" s="20"/>
      <c r="F30" s="2"/>
      <c r="G30" s="2"/>
      <c r="H30" s="2"/>
      <c r="I30" s="2"/>
      <c r="J30" s="2"/>
      <c r="K30" s="2"/>
    </row>
    <row r="31" spans="1:11" ht="12.75" customHeight="1" x14ac:dyDescent="0.2">
      <c r="A31" s="29">
        <v>28</v>
      </c>
      <c r="B31" s="30" t="s">
        <v>915</v>
      </c>
      <c r="C31" s="30"/>
      <c r="D31" s="20"/>
      <c r="E31" s="20"/>
      <c r="F31" s="2"/>
      <c r="G31" s="2"/>
      <c r="H31" s="2"/>
      <c r="I31" s="2"/>
      <c r="J31" s="2"/>
      <c r="K31" s="2"/>
    </row>
    <row r="32" spans="1:11" ht="12.75" customHeight="1" x14ac:dyDescent="0.2">
      <c r="A32" s="29">
        <v>29</v>
      </c>
      <c r="B32" s="30" t="s">
        <v>916</v>
      </c>
      <c r="C32" s="30"/>
      <c r="D32" s="20"/>
      <c r="E32" s="20"/>
      <c r="F32" s="2"/>
      <c r="G32" s="2"/>
      <c r="H32" s="2"/>
      <c r="I32" s="2"/>
      <c r="J32" s="2"/>
      <c r="K32" s="2"/>
    </row>
    <row r="33" spans="1:11" ht="12.75" customHeight="1" x14ac:dyDescent="0.2">
      <c r="A33" s="29">
        <v>30</v>
      </c>
      <c r="B33" s="30" t="s">
        <v>917</v>
      </c>
      <c r="C33" s="30"/>
      <c r="D33" s="20"/>
      <c r="E33" s="20"/>
      <c r="F33" s="2"/>
      <c r="G33" s="2"/>
      <c r="H33" s="2"/>
      <c r="I33" s="2"/>
      <c r="J33" s="2"/>
      <c r="K33" s="2"/>
    </row>
    <row r="34" spans="1:11" ht="12.75" customHeight="1" x14ac:dyDescent="0.2">
      <c r="A34" s="29">
        <v>31</v>
      </c>
      <c r="B34" s="30" t="s">
        <v>12</v>
      </c>
      <c r="C34" s="30"/>
      <c r="D34" s="20"/>
      <c r="E34" s="20"/>
      <c r="F34" s="2"/>
      <c r="G34" s="2"/>
      <c r="H34" s="2"/>
      <c r="I34" s="2"/>
      <c r="J34" s="2"/>
      <c r="K34" s="2"/>
    </row>
    <row r="35" spans="1:11" ht="12.75" customHeight="1" x14ac:dyDescent="0.2">
      <c r="A35" s="29">
        <v>32</v>
      </c>
      <c r="B35" s="30" t="s">
        <v>918</v>
      </c>
      <c r="C35" s="30"/>
      <c r="D35" s="20"/>
      <c r="E35" s="20"/>
      <c r="F35" s="2"/>
      <c r="G35" s="2"/>
      <c r="H35" s="2"/>
      <c r="I35" s="2"/>
      <c r="J35" s="2"/>
      <c r="K35" s="2"/>
    </row>
    <row r="36" spans="1:11" ht="12.75" customHeight="1" x14ac:dyDescent="0.2">
      <c r="A36" s="29">
        <v>33</v>
      </c>
      <c r="B36" s="30" t="s">
        <v>919</v>
      </c>
      <c r="C36" s="30"/>
      <c r="D36" s="20"/>
      <c r="E36" s="20"/>
      <c r="F36" s="2"/>
      <c r="G36" s="2"/>
      <c r="H36" s="2"/>
      <c r="I36" s="2"/>
      <c r="J36" s="2"/>
      <c r="K36" s="2"/>
    </row>
    <row r="37" spans="1:11" ht="12.75" customHeight="1" x14ac:dyDescent="0.2">
      <c r="A37" s="29">
        <v>34</v>
      </c>
      <c r="B37" s="30" t="s">
        <v>920</v>
      </c>
      <c r="C37" s="30"/>
      <c r="D37" s="20"/>
      <c r="E37" s="20"/>
      <c r="F37" s="2"/>
      <c r="G37" s="2"/>
      <c r="H37" s="2"/>
      <c r="I37" s="2"/>
      <c r="J37" s="2"/>
      <c r="K37" s="2"/>
    </row>
    <row r="38" spans="1:11" ht="12.75" customHeight="1" x14ac:dyDescent="0.2">
      <c r="A38" s="29">
        <v>35</v>
      </c>
      <c r="B38" s="30" t="s">
        <v>262</v>
      </c>
      <c r="C38" s="30"/>
      <c r="D38" s="20"/>
      <c r="E38" s="20"/>
      <c r="F38" s="2"/>
      <c r="G38" s="2"/>
      <c r="H38" s="2"/>
      <c r="I38" s="2"/>
      <c r="J38" s="2"/>
      <c r="K38" s="2"/>
    </row>
    <row r="39" spans="1:11" ht="12.75" customHeight="1" x14ac:dyDescent="0.2">
      <c r="A39" s="29">
        <v>36</v>
      </c>
      <c r="B39" s="30" t="s">
        <v>921</v>
      </c>
      <c r="C39" s="30"/>
      <c r="D39" s="20"/>
      <c r="E39" s="20"/>
      <c r="F39" s="2"/>
      <c r="G39" s="2"/>
      <c r="H39" s="2"/>
      <c r="I39" s="2"/>
      <c r="J39" s="2"/>
      <c r="K39" s="2"/>
    </row>
    <row r="40" spans="1:11" ht="12.75" customHeight="1" x14ac:dyDescent="0.2">
      <c r="A40" s="29">
        <v>37</v>
      </c>
      <c r="B40" s="30" t="s">
        <v>922</v>
      </c>
      <c r="C40" s="30"/>
      <c r="D40" s="20"/>
      <c r="E40" s="20"/>
      <c r="F40" s="2"/>
      <c r="G40" s="2"/>
      <c r="H40" s="2"/>
      <c r="I40" s="2"/>
      <c r="J40" s="2"/>
      <c r="K40" s="2"/>
    </row>
    <row r="41" spans="1:11" ht="12.75" customHeight="1" x14ac:dyDescent="0.2">
      <c r="A41" s="29">
        <v>38</v>
      </c>
      <c r="B41" s="30" t="s">
        <v>923</v>
      </c>
      <c r="C41" s="30"/>
      <c r="D41" s="20"/>
      <c r="E41" s="20"/>
      <c r="F41" s="2"/>
      <c r="G41" s="2"/>
      <c r="H41" s="2"/>
      <c r="I41" s="2"/>
      <c r="J41" s="2"/>
      <c r="K41" s="2"/>
    </row>
    <row r="42" spans="1:11" ht="12.75" customHeight="1" x14ac:dyDescent="0.2">
      <c r="A42" s="29">
        <v>39</v>
      </c>
      <c r="B42" s="30" t="s">
        <v>924</v>
      </c>
      <c r="C42" s="30"/>
      <c r="D42" s="20"/>
      <c r="E42" s="20"/>
      <c r="F42" s="2"/>
      <c r="G42" s="2"/>
      <c r="H42" s="2"/>
      <c r="I42" s="2"/>
      <c r="J42" s="2"/>
      <c r="K42" s="2"/>
    </row>
    <row r="43" spans="1:11" ht="12.75" customHeight="1" x14ac:dyDescent="0.2">
      <c r="A43" s="29">
        <v>40</v>
      </c>
      <c r="B43" s="30" t="s">
        <v>925</v>
      </c>
      <c r="C43" s="30"/>
      <c r="D43" s="20"/>
      <c r="E43" s="20"/>
      <c r="F43" s="2"/>
      <c r="G43" s="2"/>
      <c r="H43" s="2"/>
      <c r="I43" s="2"/>
      <c r="J43" s="2"/>
      <c r="K43" s="2"/>
    </row>
    <row r="44" spans="1:11" ht="12.75" customHeight="1" x14ac:dyDescent="0.2">
      <c r="A44" s="29">
        <v>41</v>
      </c>
      <c r="B44" s="30" t="s">
        <v>926</v>
      </c>
      <c r="C44" s="30"/>
      <c r="D44" s="20"/>
      <c r="E44" s="20"/>
      <c r="F44" s="2"/>
      <c r="G44" s="2"/>
      <c r="H44" s="2"/>
      <c r="I44" s="2"/>
      <c r="J44" s="2"/>
      <c r="K44" s="2"/>
    </row>
    <row r="45" spans="1:11" ht="12.75" customHeight="1" x14ac:dyDescent="0.2">
      <c r="A45" s="29">
        <v>42</v>
      </c>
      <c r="B45" s="30" t="s">
        <v>927</v>
      </c>
      <c r="C45" s="30"/>
      <c r="D45" s="20"/>
      <c r="E45" s="20"/>
      <c r="F45" s="2"/>
      <c r="G45" s="2"/>
      <c r="H45" s="2"/>
      <c r="I45" s="2"/>
      <c r="J45" s="2"/>
      <c r="K45" s="2"/>
    </row>
    <row r="46" spans="1:11" ht="12.75" customHeight="1" x14ac:dyDescent="0.2">
      <c r="A46" s="29">
        <v>43</v>
      </c>
      <c r="B46" s="30" t="s">
        <v>195</v>
      </c>
      <c r="C46" s="30"/>
      <c r="D46" s="20"/>
      <c r="E46" s="20"/>
      <c r="F46" s="2"/>
      <c r="G46" s="2"/>
      <c r="H46" s="2"/>
      <c r="I46" s="2"/>
      <c r="J46" s="2"/>
      <c r="K46" s="2"/>
    </row>
    <row r="47" spans="1:11" ht="12.75" customHeight="1" x14ac:dyDescent="0.2">
      <c r="A47" s="29">
        <v>44</v>
      </c>
      <c r="B47" s="30" t="s">
        <v>928</v>
      </c>
      <c r="C47" s="30"/>
      <c r="D47" s="20"/>
      <c r="E47" s="20"/>
      <c r="F47" s="2"/>
      <c r="G47" s="2"/>
      <c r="H47" s="2"/>
      <c r="I47" s="2"/>
      <c r="J47" s="2"/>
      <c r="K47" s="2"/>
    </row>
    <row r="48" spans="1:11" ht="12.75" customHeight="1" x14ac:dyDescent="0.2">
      <c r="A48" s="29">
        <v>45</v>
      </c>
      <c r="B48" s="30" t="s">
        <v>13</v>
      </c>
      <c r="C48" s="30"/>
      <c r="D48" s="20"/>
      <c r="E48" s="20"/>
      <c r="F48" s="2"/>
      <c r="G48" s="2"/>
      <c r="H48" s="2"/>
      <c r="I48" s="2"/>
      <c r="J48" s="2"/>
      <c r="K48" s="2"/>
    </row>
    <row r="49" spans="1:11" ht="12.75" customHeight="1" x14ac:dyDescent="0.2">
      <c r="A49" s="29">
        <v>46</v>
      </c>
      <c r="B49" s="30" t="s">
        <v>929</v>
      </c>
      <c r="C49" s="30"/>
      <c r="D49" s="20"/>
      <c r="E49" s="20"/>
      <c r="F49" s="2"/>
      <c r="G49" s="2"/>
      <c r="H49" s="2"/>
      <c r="I49" s="2"/>
      <c r="J49" s="2"/>
      <c r="K49" s="2"/>
    </row>
    <row r="50" spans="1:11" ht="12.75" customHeight="1" x14ac:dyDescent="0.2">
      <c r="A50" s="29">
        <v>47</v>
      </c>
      <c r="B50" s="30" t="s">
        <v>930</v>
      </c>
      <c r="C50" s="30"/>
      <c r="D50" s="20"/>
      <c r="E50" s="20"/>
      <c r="F50" s="2"/>
      <c r="G50" s="2"/>
      <c r="H50" s="2"/>
      <c r="I50" s="2"/>
      <c r="J50" s="2"/>
      <c r="K50" s="2"/>
    </row>
    <row r="51" spans="1:11" ht="12.75" customHeight="1" x14ac:dyDescent="0.2">
      <c r="A51" s="29">
        <v>48</v>
      </c>
      <c r="B51" s="30" t="s">
        <v>931</v>
      </c>
      <c r="C51" s="30"/>
      <c r="D51" s="20"/>
      <c r="E51" s="20"/>
      <c r="F51" s="2"/>
      <c r="G51" s="2"/>
      <c r="H51" s="2"/>
      <c r="I51" s="2"/>
      <c r="J51" s="2"/>
      <c r="K51" s="2"/>
    </row>
    <row r="52" spans="1:11" ht="12.75" customHeight="1" x14ac:dyDescent="0.2">
      <c r="A52" s="29">
        <v>49</v>
      </c>
      <c r="B52" s="30" t="s">
        <v>932</v>
      </c>
      <c r="C52" s="30"/>
      <c r="D52" s="20"/>
      <c r="E52" s="20"/>
      <c r="F52" s="2"/>
      <c r="G52" s="2"/>
      <c r="H52" s="2"/>
      <c r="I52" s="2"/>
      <c r="J52" s="2"/>
      <c r="K52" s="2"/>
    </row>
    <row r="53" spans="1:11" ht="12.75" customHeight="1" x14ac:dyDescent="0.2">
      <c r="A53" s="29">
        <v>50</v>
      </c>
      <c r="B53" s="30" t="s">
        <v>933</v>
      </c>
      <c r="C53" s="30"/>
      <c r="D53" s="20"/>
      <c r="E53" s="20"/>
      <c r="F53" s="2"/>
      <c r="G53" s="2"/>
      <c r="H53" s="2"/>
      <c r="I53" s="2"/>
      <c r="J53" s="2"/>
      <c r="K53" s="2"/>
    </row>
    <row r="54" spans="1:11" ht="12.75" customHeight="1" x14ac:dyDescent="0.2">
      <c r="A54" s="29">
        <v>51</v>
      </c>
      <c r="B54" s="30" t="s">
        <v>934</v>
      </c>
      <c r="C54" s="30"/>
      <c r="D54" s="20"/>
      <c r="E54" s="20"/>
      <c r="F54" s="2"/>
      <c r="G54" s="2"/>
      <c r="H54" s="2"/>
      <c r="I54" s="2"/>
      <c r="J54" s="2"/>
      <c r="K54" s="2"/>
    </row>
    <row r="55" spans="1:11" ht="12.75" customHeight="1" x14ac:dyDescent="0.2">
      <c r="A55" s="29">
        <v>52</v>
      </c>
      <c r="B55" s="30" t="s">
        <v>14</v>
      </c>
      <c r="C55" s="30"/>
      <c r="D55" s="20"/>
      <c r="E55" s="20"/>
      <c r="F55" s="2"/>
      <c r="G55" s="2"/>
      <c r="H55" s="2"/>
      <c r="I55" s="2"/>
      <c r="J55" s="2"/>
      <c r="K55" s="2"/>
    </row>
    <row r="56" spans="1:11" ht="12.75" customHeight="1" x14ac:dyDescent="0.2">
      <c r="A56" s="29">
        <v>53</v>
      </c>
      <c r="B56" s="30" t="s">
        <v>935</v>
      </c>
      <c r="C56" s="30"/>
      <c r="D56" s="20"/>
      <c r="E56" s="20"/>
      <c r="F56" s="2"/>
      <c r="G56" s="2"/>
      <c r="H56" s="2"/>
      <c r="I56" s="2"/>
      <c r="J56" s="2"/>
      <c r="K56" s="2"/>
    </row>
    <row r="57" spans="1:11" ht="12.75" customHeight="1" x14ac:dyDescent="0.2">
      <c r="A57" s="29">
        <v>54</v>
      </c>
      <c r="B57" s="30" t="s">
        <v>936</v>
      </c>
      <c r="C57" s="30"/>
      <c r="D57" s="20"/>
      <c r="E57" s="20"/>
      <c r="F57" s="2"/>
      <c r="G57" s="2"/>
      <c r="H57" s="2"/>
      <c r="I57" s="2"/>
      <c r="J57" s="2"/>
      <c r="K57" s="2"/>
    </row>
    <row r="58" spans="1:11" ht="12.75" customHeight="1" x14ac:dyDescent="0.2">
      <c r="A58" s="29">
        <v>55</v>
      </c>
      <c r="B58" s="30" t="s">
        <v>197</v>
      </c>
      <c r="C58" s="30"/>
      <c r="D58" s="20"/>
      <c r="E58" s="20"/>
      <c r="F58" s="2"/>
      <c r="G58" s="2"/>
      <c r="H58" s="2"/>
      <c r="I58" s="2"/>
      <c r="J58" s="2"/>
      <c r="K58" s="2"/>
    </row>
    <row r="59" spans="1:11" ht="12.75" customHeight="1" x14ac:dyDescent="0.2">
      <c r="A59" s="29">
        <v>56</v>
      </c>
      <c r="B59" s="30" t="s">
        <v>937</v>
      </c>
      <c r="C59" s="30"/>
      <c r="D59" s="20"/>
      <c r="E59" s="20"/>
      <c r="F59" s="2"/>
      <c r="G59" s="2"/>
      <c r="H59" s="2"/>
      <c r="I59" s="2"/>
      <c r="J59" s="2"/>
      <c r="K59" s="2"/>
    </row>
    <row r="60" spans="1:11" ht="12.75" customHeight="1" x14ac:dyDescent="0.2">
      <c r="A60" s="29">
        <v>57</v>
      </c>
      <c r="B60" s="30" t="s">
        <v>15</v>
      </c>
      <c r="C60" s="30"/>
      <c r="D60" s="20"/>
      <c r="E60" s="20"/>
      <c r="F60" s="2"/>
      <c r="G60" s="2"/>
      <c r="H60" s="2"/>
      <c r="I60" s="2"/>
      <c r="J60" s="2"/>
      <c r="K60" s="2"/>
    </row>
    <row r="61" spans="1:11" ht="12.75" customHeight="1" x14ac:dyDescent="0.2">
      <c r="A61" s="29">
        <v>58</v>
      </c>
      <c r="B61" s="30" t="s">
        <v>53</v>
      </c>
      <c r="C61" s="30"/>
      <c r="D61" s="20"/>
      <c r="E61" s="20"/>
      <c r="F61" s="2"/>
      <c r="G61" s="2"/>
      <c r="H61" s="2"/>
      <c r="I61" s="2"/>
      <c r="J61" s="2"/>
      <c r="K61" s="2"/>
    </row>
    <row r="62" spans="1:11" ht="12.75" customHeight="1" x14ac:dyDescent="0.2">
      <c r="A62" s="29">
        <v>59</v>
      </c>
      <c r="B62" s="30" t="s">
        <v>16</v>
      </c>
      <c r="C62" s="30"/>
      <c r="D62" s="20"/>
      <c r="E62" s="20"/>
      <c r="F62" s="2"/>
      <c r="G62" s="2"/>
      <c r="H62" s="2"/>
      <c r="I62" s="2"/>
      <c r="J62" s="2"/>
      <c r="K62" s="2"/>
    </row>
    <row r="63" spans="1:11" ht="12.75" customHeight="1" x14ac:dyDescent="0.2">
      <c r="A63" s="29">
        <v>60</v>
      </c>
      <c r="B63" s="30" t="s">
        <v>199</v>
      </c>
      <c r="C63" s="30"/>
      <c r="D63" s="20"/>
      <c r="E63" s="20"/>
      <c r="F63" s="2"/>
      <c r="G63" s="2"/>
      <c r="H63" s="2"/>
      <c r="I63" s="2"/>
      <c r="J63" s="2"/>
      <c r="K63" s="2"/>
    </row>
    <row r="64" spans="1:11" ht="12.75" customHeight="1" x14ac:dyDescent="0.2">
      <c r="A64" s="29">
        <v>61</v>
      </c>
      <c r="B64" s="30" t="s">
        <v>938</v>
      </c>
      <c r="C64" s="30"/>
      <c r="D64" s="20"/>
      <c r="E64" s="20"/>
      <c r="F64" s="2"/>
      <c r="G64" s="2"/>
      <c r="H64" s="2"/>
      <c r="I64" s="2"/>
      <c r="J64" s="2"/>
      <c r="K64" s="2"/>
    </row>
    <row r="65" spans="1:11" ht="12.75" customHeight="1" x14ac:dyDescent="0.2">
      <c r="A65" s="29">
        <v>62</v>
      </c>
      <c r="B65" s="30" t="s">
        <v>200</v>
      </c>
      <c r="C65" s="30"/>
      <c r="D65" s="20"/>
      <c r="E65" s="20"/>
      <c r="F65" s="2"/>
      <c r="G65" s="2"/>
      <c r="H65" s="2"/>
      <c r="I65" s="2"/>
      <c r="J65" s="2"/>
      <c r="K65" s="2"/>
    </row>
    <row r="66" spans="1:11" ht="12.75" customHeight="1" x14ac:dyDescent="0.2">
      <c r="A66" s="29">
        <v>63</v>
      </c>
      <c r="B66" s="30" t="s">
        <v>39</v>
      </c>
      <c r="C66" s="30"/>
      <c r="D66" s="20"/>
      <c r="E66" s="20"/>
      <c r="F66" s="2"/>
      <c r="G66" s="2"/>
      <c r="H66" s="2"/>
      <c r="I66" s="2"/>
      <c r="J66" s="2"/>
      <c r="K66" s="2"/>
    </row>
    <row r="67" spans="1:11" ht="12.75" customHeight="1" x14ac:dyDescent="0.2">
      <c r="A67" s="30"/>
      <c r="B67" s="4" t="s">
        <v>72</v>
      </c>
      <c r="C67" s="4">
        <f>SUM(C4:C66)</f>
        <v>0</v>
      </c>
      <c r="D67" s="12">
        <f>SUM(D4:D66)</f>
        <v>0</v>
      </c>
      <c r="E67" s="12">
        <f>SUM(E4:E66)</f>
        <v>0</v>
      </c>
      <c r="F67" s="2"/>
      <c r="G67" s="2"/>
      <c r="H67" s="2"/>
      <c r="I67" s="2"/>
      <c r="J67" s="2"/>
      <c r="K67" s="2"/>
    </row>
    <row r="68" spans="1:11" ht="12.75" customHeight="1" x14ac:dyDescent="0.2">
      <c r="A68" s="2"/>
      <c r="B68" s="2"/>
      <c r="C68" s="10" t="s">
        <v>58</v>
      </c>
      <c r="D68" s="2"/>
      <c r="E68" s="2"/>
      <c r="F68" s="2"/>
      <c r="G68" s="2"/>
      <c r="H68" s="2"/>
      <c r="I68" s="2"/>
      <c r="J68" s="2"/>
      <c r="K68" s="2"/>
    </row>
    <row r="69" spans="1:11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1">
    <mergeCell ref="A1:E1"/>
  </mergeCells>
  <pageMargins left="0.7" right="0.7" top="0.75" bottom="0.75" header="0" footer="0"/>
  <pageSetup orientation="portrait" r:id="rId1"/>
  <colBreaks count="1" manualBreakCount="1">
    <brk id="9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10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4.28515625" defaultRowHeight="15" customHeight="1" x14ac:dyDescent="0.2"/>
  <cols>
    <col min="1" max="1" width="7" customWidth="1"/>
    <col min="2" max="2" width="28.85546875" customWidth="1"/>
    <col min="3" max="3" width="13" customWidth="1"/>
    <col min="4" max="4" width="11.140625" customWidth="1"/>
    <col min="5" max="5" width="10.42578125" customWidth="1"/>
    <col min="6" max="6" width="11.140625" customWidth="1"/>
    <col min="7" max="14" width="9" customWidth="1"/>
  </cols>
  <sheetData>
    <row r="1" spans="1:14" ht="12.75" customHeight="1" x14ac:dyDescent="0.2">
      <c r="A1" s="70"/>
      <c r="B1" s="623" t="s">
        <v>939</v>
      </c>
      <c r="C1" s="456"/>
      <c r="D1" s="456"/>
      <c r="E1" s="456"/>
      <c r="F1" s="456"/>
      <c r="G1" s="456"/>
      <c r="H1" s="36"/>
      <c r="I1" s="36"/>
      <c r="J1" s="36"/>
      <c r="K1" s="36"/>
      <c r="L1" s="36"/>
      <c r="M1" s="36"/>
      <c r="N1" s="36"/>
    </row>
    <row r="2" spans="1:14" ht="12.75" customHeight="1" x14ac:dyDescent="0.2">
      <c r="A2" s="70"/>
      <c r="B2" s="36"/>
      <c r="C2" s="28"/>
      <c r="D2" s="28"/>
      <c r="E2" s="28"/>
      <c r="F2" s="624" t="s">
        <v>940</v>
      </c>
      <c r="G2" s="465"/>
      <c r="H2" s="36"/>
      <c r="I2" s="36"/>
      <c r="J2" s="36"/>
      <c r="K2" s="36"/>
      <c r="L2" s="36"/>
      <c r="M2" s="36"/>
      <c r="N2" s="36"/>
    </row>
    <row r="3" spans="1:14" ht="12.75" customHeight="1" x14ac:dyDescent="0.2">
      <c r="A3" s="34" t="s">
        <v>0</v>
      </c>
      <c r="B3" s="34" t="s">
        <v>239</v>
      </c>
      <c r="C3" s="71" t="s">
        <v>941</v>
      </c>
      <c r="D3" s="71" t="s">
        <v>942</v>
      </c>
      <c r="E3" s="71" t="s">
        <v>943</v>
      </c>
      <c r="F3" s="71" t="s">
        <v>944</v>
      </c>
      <c r="G3" s="71" t="s">
        <v>945</v>
      </c>
      <c r="H3" s="36"/>
      <c r="I3" s="36"/>
      <c r="J3" s="36"/>
      <c r="K3" s="36"/>
      <c r="L3" s="36"/>
      <c r="M3" s="36"/>
      <c r="N3" s="36"/>
    </row>
    <row r="4" spans="1:14" ht="12.75" customHeight="1" x14ac:dyDescent="0.2">
      <c r="A4" s="72">
        <v>1</v>
      </c>
      <c r="B4" s="30" t="s">
        <v>191</v>
      </c>
      <c r="C4" s="21"/>
      <c r="D4" s="21"/>
      <c r="E4" s="21"/>
      <c r="F4" s="21"/>
      <c r="G4" s="21"/>
      <c r="H4" s="36"/>
      <c r="I4" s="36"/>
      <c r="J4" s="36"/>
      <c r="K4" s="36"/>
      <c r="L4" s="36"/>
      <c r="M4" s="36"/>
      <c r="N4" s="36"/>
    </row>
    <row r="5" spans="1:14" ht="12.75" customHeight="1" x14ac:dyDescent="0.2">
      <c r="A5" s="72">
        <v>2</v>
      </c>
      <c r="B5" s="30" t="s">
        <v>192</v>
      </c>
      <c r="C5" s="21"/>
      <c r="D5" s="21"/>
      <c r="E5" s="21"/>
      <c r="F5" s="21"/>
      <c r="G5" s="21"/>
      <c r="H5" s="36"/>
      <c r="I5" s="36"/>
      <c r="J5" s="36"/>
      <c r="K5" s="36"/>
      <c r="L5" s="36"/>
      <c r="M5" s="36"/>
      <c r="N5" s="36"/>
    </row>
    <row r="6" spans="1:14" ht="12.75" customHeight="1" x14ac:dyDescent="0.2">
      <c r="A6" s="72">
        <v>3</v>
      </c>
      <c r="B6" s="30" t="s">
        <v>6</v>
      </c>
      <c r="C6" s="21"/>
      <c r="D6" s="21"/>
      <c r="E6" s="21"/>
      <c r="F6" s="21"/>
      <c r="G6" s="21"/>
      <c r="H6" s="36"/>
      <c r="I6" s="36"/>
      <c r="J6" s="36"/>
      <c r="K6" s="36"/>
      <c r="L6" s="36"/>
      <c r="M6" s="36"/>
      <c r="N6" s="36"/>
    </row>
    <row r="7" spans="1:14" ht="12.75" customHeight="1" x14ac:dyDescent="0.2">
      <c r="A7" s="72">
        <v>4</v>
      </c>
      <c r="B7" s="30" t="s">
        <v>7</v>
      </c>
      <c r="C7" s="21"/>
      <c r="D7" s="21"/>
      <c r="E7" s="21"/>
      <c r="F7" s="21"/>
      <c r="G7" s="21"/>
      <c r="H7" s="36"/>
      <c r="I7" s="36"/>
      <c r="J7" s="36"/>
      <c r="K7" s="36"/>
      <c r="L7" s="36"/>
      <c r="M7" s="36"/>
      <c r="N7" s="36"/>
    </row>
    <row r="8" spans="1:14" ht="12.75" customHeight="1" x14ac:dyDescent="0.2">
      <c r="A8" s="72">
        <v>5</v>
      </c>
      <c r="B8" s="30" t="s">
        <v>8</v>
      </c>
      <c r="C8" s="21"/>
      <c r="D8" s="21"/>
      <c r="E8" s="21"/>
      <c r="F8" s="21"/>
      <c r="G8" s="21"/>
      <c r="H8" s="36"/>
      <c r="I8" s="36"/>
      <c r="J8" s="36"/>
      <c r="K8" s="36"/>
      <c r="L8" s="36"/>
      <c r="M8" s="36"/>
      <c r="N8" s="36"/>
    </row>
    <row r="9" spans="1:14" ht="12.75" customHeight="1" x14ac:dyDescent="0.2">
      <c r="A9" s="72">
        <v>6</v>
      </c>
      <c r="B9" s="30" t="s">
        <v>9</v>
      </c>
      <c r="C9" s="21"/>
      <c r="D9" s="21"/>
      <c r="E9" s="21"/>
      <c r="F9" s="21"/>
      <c r="G9" s="21"/>
      <c r="H9" s="36"/>
      <c r="I9" s="36"/>
      <c r="J9" s="36"/>
      <c r="K9" s="36"/>
      <c r="L9" s="36"/>
      <c r="M9" s="36"/>
      <c r="N9" s="36"/>
    </row>
    <row r="10" spans="1:14" ht="12.75" customHeight="1" x14ac:dyDescent="0.2">
      <c r="A10" s="72">
        <v>7</v>
      </c>
      <c r="B10" s="30" t="s">
        <v>10</v>
      </c>
      <c r="C10" s="21"/>
      <c r="D10" s="21"/>
      <c r="E10" s="21"/>
      <c r="F10" s="21"/>
      <c r="G10" s="21"/>
      <c r="H10" s="36"/>
      <c r="I10" s="36"/>
      <c r="J10" s="36"/>
      <c r="K10" s="36"/>
      <c r="L10" s="36"/>
      <c r="M10" s="36"/>
      <c r="N10" s="36"/>
    </row>
    <row r="11" spans="1:14" ht="12.75" customHeight="1" x14ac:dyDescent="0.2">
      <c r="A11" s="72">
        <v>8</v>
      </c>
      <c r="B11" s="30" t="s">
        <v>193</v>
      </c>
      <c r="C11" s="21"/>
      <c r="D11" s="21"/>
      <c r="E11" s="21"/>
      <c r="F11" s="21"/>
      <c r="G11" s="21"/>
      <c r="H11" s="36"/>
      <c r="I11" s="36"/>
      <c r="J11" s="36"/>
      <c r="K11" s="36"/>
      <c r="L11" s="36"/>
      <c r="M11" s="36"/>
      <c r="N11" s="36"/>
    </row>
    <row r="12" spans="1:14" ht="12.75" customHeight="1" x14ac:dyDescent="0.2">
      <c r="A12" s="72">
        <v>9</v>
      </c>
      <c r="B12" s="30" t="s">
        <v>194</v>
      </c>
      <c r="C12" s="21"/>
      <c r="D12" s="21"/>
      <c r="E12" s="21"/>
      <c r="F12" s="21"/>
      <c r="G12" s="21"/>
      <c r="H12" s="36"/>
      <c r="I12" s="36"/>
      <c r="J12" s="36"/>
      <c r="K12" s="36"/>
      <c r="L12" s="36"/>
      <c r="M12" s="36"/>
      <c r="N12" s="36"/>
    </row>
    <row r="13" spans="1:14" ht="12.75" customHeight="1" x14ac:dyDescent="0.2">
      <c r="A13" s="72">
        <v>10</v>
      </c>
      <c r="B13" s="30" t="s">
        <v>252</v>
      </c>
      <c r="C13" s="21"/>
      <c r="D13" s="21"/>
      <c r="E13" s="21"/>
      <c r="F13" s="21"/>
      <c r="G13" s="21"/>
      <c r="H13" s="36"/>
      <c r="I13" s="36"/>
      <c r="J13" s="36"/>
      <c r="K13" s="36"/>
      <c r="L13" s="36"/>
      <c r="M13" s="36"/>
      <c r="N13" s="36"/>
    </row>
    <row r="14" spans="1:14" ht="12.75" customHeight="1" x14ac:dyDescent="0.2">
      <c r="A14" s="72">
        <v>11</v>
      </c>
      <c r="B14" s="30" t="s">
        <v>11</v>
      </c>
      <c r="C14" s="21"/>
      <c r="D14" s="21"/>
      <c r="E14" s="21"/>
      <c r="F14" s="21"/>
      <c r="G14" s="21"/>
      <c r="H14" s="36"/>
      <c r="I14" s="36"/>
      <c r="J14" s="36"/>
      <c r="K14" s="36"/>
      <c r="L14" s="36"/>
      <c r="M14" s="36"/>
      <c r="N14" s="36"/>
    </row>
    <row r="15" spans="1:14" ht="12.75" customHeight="1" x14ac:dyDescent="0.2">
      <c r="A15" s="72">
        <v>12</v>
      </c>
      <c r="B15" s="30" t="s">
        <v>12</v>
      </c>
      <c r="C15" s="21"/>
      <c r="D15" s="21"/>
      <c r="E15" s="21"/>
      <c r="F15" s="21"/>
      <c r="G15" s="21"/>
      <c r="H15" s="36"/>
      <c r="I15" s="36"/>
      <c r="J15" s="36"/>
      <c r="K15" s="36"/>
      <c r="L15" s="36"/>
      <c r="M15" s="36"/>
      <c r="N15" s="36"/>
    </row>
    <row r="16" spans="1:14" ht="12.75" customHeight="1" x14ac:dyDescent="0.2">
      <c r="A16" s="72">
        <v>13</v>
      </c>
      <c r="B16" s="30" t="s">
        <v>195</v>
      </c>
      <c r="C16" s="21"/>
      <c r="D16" s="21"/>
      <c r="E16" s="21"/>
      <c r="F16" s="21"/>
      <c r="G16" s="21"/>
      <c r="H16" s="36"/>
      <c r="I16" s="36"/>
      <c r="J16" s="36"/>
      <c r="K16" s="36"/>
      <c r="L16" s="36"/>
      <c r="M16" s="36"/>
      <c r="N16" s="36"/>
    </row>
    <row r="17" spans="1:14" ht="12.75" customHeight="1" x14ac:dyDescent="0.2">
      <c r="A17" s="72">
        <v>14</v>
      </c>
      <c r="B17" s="30" t="s">
        <v>196</v>
      </c>
      <c r="C17" s="21"/>
      <c r="D17" s="21"/>
      <c r="E17" s="21"/>
      <c r="F17" s="21"/>
      <c r="G17" s="21"/>
      <c r="H17" s="36"/>
      <c r="I17" s="36"/>
      <c r="J17" s="36"/>
      <c r="K17" s="36"/>
      <c r="L17" s="36"/>
      <c r="M17" s="36"/>
      <c r="N17" s="36"/>
    </row>
    <row r="18" spans="1:14" ht="12.75" customHeight="1" x14ac:dyDescent="0.2">
      <c r="A18" s="72">
        <v>15</v>
      </c>
      <c r="B18" s="30" t="s">
        <v>13</v>
      </c>
      <c r="C18" s="21"/>
      <c r="D18" s="21"/>
      <c r="E18" s="21"/>
      <c r="F18" s="21"/>
      <c r="G18" s="21"/>
      <c r="H18" s="36"/>
      <c r="I18" s="36"/>
      <c r="J18" s="36"/>
      <c r="K18" s="36"/>
      <c r="L18" s="36"/>
      <c r="M18" s="36"/>
      <c r="N18" s="36"/>
    </row>
    <row r="19" spans="1:14" ht="12.75" customHeight="1" x14ac:dyDescent="0.2">
      <c r="A19" s="72">
        <v>16</v>
      </c>
      <c r="B19" s="30" t="s">
        <v>14</v>
      </c>
      <c r="C19" s="21"/>
      <c r="D19" s="21"/>
      <c r="E19" s="21"/>
      <c r="F19" s="21"/>
      <c r="G19" s="21"/>
      <c r="H19" s="36"/>
      <c r="I19" s="36"/>
      <c r="J19" s="36"/>
      <c r="K19" s="36"/>
      <c r="L19" s="36"/>
      <c r="M19" s="36"/>
      <c r="N19" s="36"/>
    </row>
    <row r="20" spans="1:14" ht="12.75" customHeight="1" x14ac:dyDescent="0.2">
      <c r="A20" s="72">
        <v>17</v>
      </c>
      <c r="B20" s="30" t="s">
        <v>197</v>
      </c>
      <c r="C20" s="21"/>
      <c r="D20" s="21"/>
      <c r="E20" s="21"/>
      <c r="F20" s="21"/>
      <c r="G20" s="21"/>
      <c r="H20" s="36"/>
      <c r="I20" s="36"/>
      <c r="J20" s="36"/>
      <c r="K20" s="36"/>
      <c r="L20" s="36"/>
      <c r="M20" s="36"/>
      <c r="N20" s="36"/>
    </row>
    <row r="21" spans="1:14" ht="12.75" customHeight="1" x14ac:dyDescent="0.2">
      <c r="A21" s="72">
        <v>18</v>
      </c>
      <c r="B21" s="30" t="s">
        <v>15</v>
      </c>
      <c r="C21" s="21"/>
      <c r="D21" s="21"/>
      <c r="E21" s="21"/>
      <c r="F21" s="21"/>
      <c r="G21" s="21"/>
      <c r="H21" s="36"/>
      <c r="I21" s="36"/>
      <c r="J21" s="36"/>
      <c r="K21" s="36"/>
      <c r="L21" s="36"/>
      <c r="M21" s="36"/>
      <c r="N21" s="36"/>
    </row>
    <row r="22" spans="1:14" ht="12.75" customHeight="1" x14ac:dyDescent="0.2">
      <c r="A22" s="72">
        <v>19</v>
      </c>
      <c r="B22" s="30" t="s">
        <v>16</v>
      </c>
      <c r="C22" s="21"/>
      <c r="D22" s="21"/>
      <c r="E22" s="21"/>
      <c r="F22" s="21"/>
      <c r="G22" s="21"/>
      <c r="H22" s="36"/>
      <c r="I22" s="36"/>
      <c r="J22" s="36"/>
      <c r="K22" s="36"/>
      <c r="L22" s="36"/>
      <c r="M22" s="36"/>
      <c r="N22" s="36"/>
    </row>
    <row r="23" spans="1:14" ht="12.75" customHeight="1" x14ac:dyDescent="0.2">
      <c r="A23" s="72">
        <v>20</v>
      </c>
      <c r="B23" s="30" t="s">
        <v>199</v>
      </c>
      <c r="C23" s="21"/>
      <c r="D23" s="21"/>
      <c r="E23" s="21"/>
      <c r="F23" s="21"/>
      <c r="G23" s="21"/>
      <c r="H23" s="36"/>
      <c r="I23" s="36"/>
      <c r="J23" s="36"/>
      <c r="K23" s="36"/>
      <c r="L23" s="36"/>
      <c r="M23" s="36"/>
      <c r="N23" s="36"/>
    </row>
    <row r="24" spans="1:14" ht="12.75" customHeight="1" x14ac:dyDescent="0.2">
      <c r="A24" s="72">
        <v>21</v>
      </c>
      <c r="B24" s="30" t="s">
        <v>200</v>
      </c>
      <c r="C24" s="21"/>
      <c r="D24" s="21"/>
      <c r="E24" s="21"/>
      <c r="F24" s="21"/>
      <c r="G24" s="21"/>
      <c r="H24" s="36"/>
      <c r="I24" s="36"/>
      <c r="J24" s="36"/>
      <c r="K24" s="36"/>
      <c r="L24" s="36"/>
      <c r="M24" s="36"/>
      <c r="N24" s="36"/>
    </row>
    <row r="25" spans="1:14" ht="12.75" customHeight="1" x14ac:dyDescent="0.2">
      <c r="A25" s="34"/>
      <c r="B25" s="32" t="s">
        <v>946</v>
      </c>
      <c r="C25" s="23"/>
      <c r="D25" s="23"/>
      <c r="E25" s="23"/>
      <c r="F25" s="23"/>
      <c r="G25" s="23"/>
      <c r="H25" s="38"/>
      <c r="I25" s="38"/>
      <c r="J25" s="38"/>
      <c r="K25" s="38"/>
      <c r="L25" s="38"/>
      <c r="M25" s="38"/>
      <c r="N25" s="38"/>
    </row>
    <row r="26" spans="1:14" ht="12.75" customHeight="1" x14ac:dyDescent="0.2">
      <c r="A26" s="72">
        <v>22</v>
      </c>
      <c r="B26" s="30" t="s">
        <v>947</v>
      </c>
      <c r="C26" s="21"/>
      <c r="D26" s="21"/>
      <c r="E26" s="21"/>
      <c r="F26" s="21"/>
      <c r="G26" s="21"/>
      <c r="H26" s="36"/>
      <c r="I26" s="36"/>
      <c r="J26" s="36"/>
      <c r="K26" s="36"/>
      <c r="L26" s="36"/>
      <c r="M26" s="36"/>
      <c r="N26" s="36"/>
    </row>
    <row r="27" spans="1:14" ht="12.75" customHeight="1" x14ac:dyDescent="0.2">
      <c r="A27" s="72">
        <v>23</v>
      </c>
      <c r="B27" s="30" t="s">
        <v>247</v>
      </c>
      <c r="C27" s="21"/>
      <c r="D27" s="21"/>
      <c r="E27" s="21"/>
      <c r="F27" s="21"/>
      <c r="G27" s="21"/>
      <c r="H27" s="36"/>
      <c r="I27" s="36"/>
      <c r="J27" s="36"/>
      <c r="K27" s="36"/>
      <c r="L27" s="36"/>
      <c r="M27" s="36"/>
      <c r="N27" s="36"/>
    </row>
    <row r="28" spans="1:14" ht="12.75" customHeight="1" x14ac:dyDescent="0.2">
      <c r="A28" s="72">
        <v>24</v>
      </c>
      <c r="B28" s="30" t="s">
        <v>19</v>
      </c>
      <c r="C28" s="21"/>
      <c r="D28" s="21"/>
      <c r="E28" s="21"/>
      <c r="F28" s="21"/>
      <c r="G28" s="21"/>
      <c r="H28" s="36"/>
      <c r="I28" s="36"/>
      <c r="J28" s="36"/>
      <c r="K28" s="36"/>
      <c r="L28" s="36"/>
      <c r="M28" s="36"/>
      <c r="N28" s="36"/>
    </row>
    <row r="29" spans="1:14" ht="12.75" customHeight="1" x14ac:dyDescent="0.2">
      <c r="A29" s="72">
        <v>25</v>
      </c>
      <c r="B29" s="30" t="s">
        <v>948</v>
      </c>
      <c r="C29" s="21"/>
      <c r="D29" s="21"/>
      <c r="E29" s="21"/>
      <c r="F29" s="21"/>
      <c r="G29" s="21"/>
      <c r="H29" s="36"/>
      <c r="I29" s="36"/>
      <c r="J29" s="36"/>
      <c r="K29" s="36"/>
      <c r="L29" s="36"/>
      <c r="M29" s="36"/>
      <c r="N29" s="36"/>
    </row>
    <row r="30" spans="1:14" ht="12.75" customHeight="1" x14ac:dyDescent="0.2">
      <c r="A30" s="72">
        <v>26</v>
      </c>
      <c r="B30" s="30" t="s">
        <v>248</v>
      </c>
      <c r="C30" s="21"/>
      <c r="D30" s="21"/>
      <c r="E30" s="21"/>
      <c r="F30" s="21"/>
      <c r="G30" s="21"/>
      <c r="H30" s="36"/>
      <c r="I30" s="36"/>
      <c r="J30" s="36"/>
      <c r="K30" s="36"/>
      <c r="L30" s="36"/>
      <c r="M30" s="36"/>
      <c r="N30" s="36"/>
    </row>
    <row r="31" spans="1:14" ht="12.75" customHeight="1" x14ac:dyDescent="0.2">
      <c r="A31" s="72">
        <v>27</v>
      </c>
      <c r="B31" s="30" t="s">
        <v>949</v>
      </c>
      <c r="C31" s="21"/>
      <c r="D31" s="21"/>
      <c r="E31" s="21"/>
      <c r="F31" s="21"/>
      <c r="G31" s="21"/>
      <c r="H31" s="36"/>
      <c r="I31" s="36"/>
      <c r="J31" s="36"/>
      <c r="K31" s="36"/>
      <c r="L31" s="36"/>
      <c r="M31" s="36"/>
      <c r="N31" s="36"/>
    </row>
    <row r="32" spans="1:14" ht="12.75" customHeight="1" x14ac:dyDescent="0.2">
      <c r="A32" s="72">
        <v>28</v>
      </c>
      <c r="B32" s="30" t="s">
        <v>950</v>
      </c>
      <c r="C32" s="21"/>
      <c r="D32" s="21"/>
      <c r="E32" s="21"/>
      <c r="F32" s="21"/>
      <c r="G32" s="21"/>
      <c r="H32" s="36"/>
      <c r="I32" s="36"/>
      <c r="J32" s="36"/>
      <c r="K32" s="36"/>
      <c r="L32" s="36"/>
      <c r="M32" s="36"/>
      <c r="N32" s="36"/>
    </row>
    <row r="33" spans="1:14" ht="12.75" customHeight="1" x14ac:dyDescent="0.2">
      <c r="A33" s="72">
        <v>29</v>
      </c>
      <c r="B33" s="30" t="s">
        <v>249</v>
      </c>
      <c r="C33" s="21"/>
      <c r="D33" s="21"/>
      <c r="E33" s="21"/>
      <c r="F33" s="21"/>
      <c r="G33" s="21"/>
      <c r="H33" s="36"/>
      <c r="I33" s="36"/>
      <c r="J33" s="36"/>
      <c r="K33" s="36"/>
      <c r="L33" s="36"/>
      <c r="M33" s="36"/>
      <c r="N33" s="36"/>
    </row>
    <row r="34" spans="1:14" ht="12.75" customHeight="1" x14ac:dyDescent="0.2">
      <c r="A34" s="72">
        <v>30</v>
      </c>
      <c r="B34" s="30" t="s">
        <v>250</v>
      </c>
      <c r="C34" s="21"/>
      <c r="D34" s="21"/>
      <c r="E34" s="21"/>
      <c r="F34" s="21"/>
      <c r="G34" s="21"/>
      <c r="H34" s="36"/>
      <c r="I34" s="36"/>
      <c r="J34" s="36"/>
      <c r="K34" s="36"/>
      <c r="L34" s="36"/>
      <c r="M34" s="36"/>
      <c r="N34" s="36"/>
    </row>
    <row r="35" spans="1:14" ht="12.75" customHeight="1" x14ac:dyDescent="0.2">
      <c r="A35" s="72">
        <v>31</v>
      </c>
      <c r="B35" s="30" t="s">
        <v>251</v>
      </c>
      <c r="C35" s="21"/>
      <c r="D35" s="21"/>
      <c r="E35" s="21"/>
      <c r="F35" s="21"/>
      <c r="G35" s="21"/>
      <c r="H35" s="36"/>
      <c r="I35" s="36"/>
      <c r="J35" s="36"/>
      <c r="K35" s="36"/>
      <c r="L35" s="36"/>
      <c r="M35" s="36"/>
      <c r="N35" s="36"/>
    </row>
    <row r="36" spans="1:14" ht="12.75" customHeight="1" x14ac:dyDescent="0.2">
      <c r="A36" s="72">
        <v>32</v>
      </c>
      <c r="B36" s="30" t="s">
        <v>951</v>
      </c>
      <c r="C36" s="21"/>
      <c r="D36" s="21"/>
      <c r="E36" s="21"/>
      <c r="F36" s="21"/>
      <c r="G36" s="21"/>
      <c r="H36" s="36"/>
      <c r="I36" s="36"/>
      <c r="J36" s="36"/>
      <c r="K36" s="36"/>
      <c r="L36" s="36"/>
      <c r="M36" s="36"/>
      <c r="N36" s="36"/>
    </row>
    <row r="37" spans="1:14" ht="12.75" customHeight="1" x14ac:dyDescent="0.2">
      <c r="A37" s="72">
        <v>33</v>
      </c>
      <c r="B37" s="30" t="s">
        <v>253</v>
      </c>
      <c r="C37" s="21"/>
      <c r="D37" s="21"/>
      <c r="E37" s="21"/>
      <c r="F37" s="21"/>
      <c r="G37" s="21"/>
      <c r="H37" s="36"/>
      <c r="I37" s="36"/>
      <c r="J37" s="36"/>
      <c r="K37" s="36"/>
      <c r="L37" s="36"/>
      <c r="M37" s="36"/>
      <c r="N37" s="36"/>
    </row>
    <row r="38" spans="1:14" ht="12.75" customHeight="1" x14ac:dyDescent="0.2">
      <c r="A38" s="72">
        <v>34</v>
      </c>
      <c r="B38" s="30" t="s">
        <v>254</v>
      </c>
      <c r="C38" s="21"/>
      <c r="D38" s="21"/>
      <c r="E38" s="21"/>
      <c r="F38" s="21"/>
      <c r="G38" s="21"/>
      <c r="H38" s="36"/>
      <c r="I38" s="36"/>
      <c r="J38" s="36"/>
      <c r="K38" s="36"/>
      <c r="L38" s="36"/>
      <c r="M38" s="36"/>
      <c r="N38" s="36"/>
    </row>
    <row r="39" spans="1:14" ht="12.75" customHeight="1" x14ac:dyDescent="0.2">
      <c r="A39" s="72">
        <v>35</v>
      </c>
      <c r="B39" s="30" t="s">
        <v>208</v>
      </c>
      <c r="C39" s="21"/>
      <c r="D39" s="21"/>
      <c r="E39" s="21"/>
      <c r="F39" s="21"/>
      <c r="G39" s="21"/>
      <c r="H39" s="36"/>
      <c r="I39" s="36"/>
      <c r="J39" s="36"/>
      <c r="K39" s="36"/>
      <c r="L39" s="36"/>
      <c r="M39" s="36"/>
      <c r="N39" s="36"/>
    </row>
    <row r="40" spans="1:14" ht="12.75" customHeight="1" x14ac:dyDescent="0.2">
      <c r="A40" s="72">
        <v>36</v>
      </c>
      <c r="B40" s="30" t="s">
        <v>214</v>
      </c>
      <c r="C40" s="21"/>
      <c r="D40" s="21"/>
      <c r="E40" s="21"/>
      <c r="F40" s="21"/>
      <c r="G40" s="21"/>
      <c r="H40" s="36"/>
      <c r="I40" s="36"/>
      <c r="J40" s="36"/>
      <c r="K40" s="36"/>
      <c r="L40" s="36"/>
      <c r="M40" s="36"/>
      <c r="N40" s="36"/>
    </row>
    <row r="41" spans="1:14" ht="12.75" customHeight="1" x14ac:dyDescent="0.2">
      <c r="A41" s="72">
        <v>37</v>
      </c>
      <c r="B41" s="30" t="s">
        <v>255</v>
      </c>
      <c r="C41" s="21"/>
      <c r="D41" s="21"/>
      <c r="E41" s="21"/>
      <c r="F41" s="21"/>
      <c r="G41" s="21"/>
      <c r="H41" s="36"/>
      <c r="I41" s="36"/>
      <c r="J41" s="36"/>
      <c r="K41" s="36"/>
      <c r="L41" s="36"/>
      <c r="M41" s="36"/>
      <c r="N41" s="36"/>
    </row>
    <row r="42" spans="1:14" ht="12.75" customHeight="1" x14ac:dyDescent="0.2">
      <c r="A42" s="72">
        <v>38</v>
      </c>
      <c r="B42" s="30" t="s">
        <v>256</v>
      </c>
      <c r="C42" s="21"/>
      <c r="D42" s="21"/>
      <c r="E42" s="21"/>
      <c r="F42" s="21"/>
      <c r="G42" s="21"/>
      <c r="H42" s="36"/>
      <c r="I42" s="36"/>
      <c r="J42" s="36"/>
      <c r="K42" s="36"/>
      <c r="L42" s="36"/>
      <c r="M42" s="36"/>
      <c r="N42" s="36"/>
    </row>
    <row r="43" spans="1:14" ht="12.75" customHeight="1" x14ac:dyDescent="0.2">
      <c r="A43" s="72">
        <v>39</v>
      </c>
      <c r="B43" s="30" t="s">
        <v>257</v>
      </c>
      <c r="C43" s="21"/>
      <c r="D43" s="21"/>
      <c r="E43" s="21"/>
      <c r="F43" s="21"/>
      <c r="G43" s="21"/>
      <c r="H43" s="36"/>
      <c r="I43" s="36"/>
      <c r="J43" s="36"/>
      <c r="K43" s="36"/>
      <c r="L43" s="36"/>
      <c r="M43" s="36"/>
      <c r="N43" s="36"/>
    </row>
    <row r="44" spans="1:14" ht="12.75" customHeight="1" x14ac:dyDescent="0.2">
      <c r="A44" s="72">
        <v>40</v>
      </c>
      <c r="B44" s="30" t="s">
        <v>258</v>
      </c>
      <c r="C44" s="21"/>
      <c r="D44" s="21"/>
      <c r="E44" s="21"/>
      <c r="F44" s="21"/>
      <c r="G44" s="21"/>
      <c r="H44" s="36"/>
      <c r="I44" s="36"/>
      <c r="J44" s="36"/>
      <c r="K44" s="36"/>
      <c r="L44" s="36"/>
      <c r="M44" s="36"/>
      <c r="N44" s="36"/>
    </row>
    <row r="45" spans="1:14" ht="12.75" customHeight="1" x14ac:dyDescent="0.2">
      <c r="A45" s="72">
        <v>41</v>
      </c>
      <c r="B45" s="30" t="s">
        <v>952</v>
      </c>
      <c r="C45" s="21"/>
      <c r="D45" s="21"/>
      <c r="E45" s="21"/>
      <c r="F45" s="21"/>
      <c r="G45" s="21"/>
      <c r="H45" s="36"/>
      <c r="I45" s="36"/>
      <c r="J45" s="36"/>
      <c r="K45" s="36"/>
      <c r="L45" s="36"/>
      <c r="M45" s="36"/>
      <c r="N45" s="36"/>
    </row>
    <row r="46" spans="1:14" ht="12.75" customHeight="1" x14ac:dyDescent="0.2">
      <c r="A46" s="72">
        <v>42</v>
      </c>
      <c r="B46" s="30" t="s">
        <v>259</v>
      </c>
      <c r="C46" s="21"/>
      <c r="D46" s="21"/>
      <c r="E46" s="21"/>
      <c r="F46" s="21"/>
      <c r="G46" s="21"/>
      <c r="H46" s="36"/>
      <c r="I46" s="36"/>
      <c r="J46" s="36"/>
      <c r="K46" s="36"/>
      <c r="L46" s="36"/>
      <c r="M46" s="36"/>
      <c r="N46" s="36"/>
    </row>
    <row r="47" spans="1:14" ht="12.75" customHeight="1" x14ac:dyDescent="0.2">
      <c r="A47" s="72"/>
      <c r="B47" s="32" t="s">
        <v>953</v>
      </c>
      <c r="C47" s="23"/>
      <c r="D47" s="23"/>
      <c r="E47" s="23"/>
      <c r="F47" s="23"/>
      <c r="G47" s="23"/>
      <c r="H47" s="36"/>
      <c r="I47" s="36"/>
      <c r="J47" s="36"/>
      <c r="K47" s="36"/>
      <c r="L47" s="36"/>
      <c r="M47" s="36"/>
      <c r="N47" s="36"/>
    </row>
    <row r="48" spans="1:14" ht="12.75" customHeight="1" x14ac:dyDescent="0.2">
      <c r="A48" s="72">
        <v>43</v>
      </c>
      <c r="B48" s="30" t="s">
        <v>220</v>
      </c>
      <c r="C48" s="21"/>
      <c r="D48" s="21"/>
      <c r="E48" s="21"/>
      <c r="F48" s="21"/>
      <c r="G48" s="21"/>
      <c r="H48" s="36"/>
      <c r="I48" s="36"/>
      <c r="J48" s="36"/>
      <c r="K48" s="36"/>
      <c r="L48" s="36"/>
      <c r="M48" s="36"/>
      <c r="N48" s="36"/>
    </row>
    <row r="49" spans="1:14" ht="12.75" customHeight="1" x14ac:dyDescent="0.2">
      <c r="A49" s="72">
        <v>44</v>
      </c>
      <c r="B49" s="30" t="s">
        <v>221</v>
      </c>
      <c r="C49" s="21"/>
      <c r="D49" s="21"/>
      <c r="E49" s="21"/>
      <c r="F49" s="21"/>
      <c r="G49" s="21"/>
      <c r="H49" s="36"/>
      <c r="I49" s="36"/>
      <c r="J49" s="36"/>
      <c r="K49" s="36"/>
      <c r="L49" s="36"/>
      <c r="M49" s="36"/>
      <c r="N49" s="36"/>
    </row>
    <row r="50" spans="1:14" ht="12.75" customHeight="1" x14ac:dyDescent="0.2">
      <c r="A50" s="72">
        <v>45</v>
      </c>
      <c r="B50" s="30" t="s">
        <v>42</v>
      </c>
      <c r="C50" s="21"/>
      <c r="D50" s="21"/>
      <c r="E50" s="21"/>
      <c r="F50" s="21"/>
      <c r="G50" s="21"/>
      <c r="H50" s="36"/>
      <c r="I50" s="36"/>
      <c r="J50" s="36"/>
      <c r="K50" s="36"/>
      <c r="L50" s="36"/>
      <c r="M50" s="36"/>
      <c r="N50" s="36"/>
    </row>
    <row r="51" spans="1:14" ht="12.75" customHeight="1" x14ac:dyDescent="0.2">
      <c r="A51" s="34"/>
      <c r="B51" s="32" t="s">
        <v>954</v>
      </c>
      <c r="C51" s="23"/>
      <c r="D51" s="23"/>
      <c r="E51" s="23"/>
      <c r="F51" s="23"/>
      <c r="G51" s="23"/>
      <c r="H51" s="38"/>
      <c r="I51" s="38"/>
      <c r="J51" s="38"/>
      <c r="K51" s="38"/>
      <c r="L51" s="38"/>
      <c r="M51" s="38"/>
      <c r="N51" s="38"/>
    </row>
    <row r="52" spans="1:14" ht="12.75" customHeight="1" x14ac:dyDescent="0.2">
      <c r="A52" s="34"/>
      <c r="B52" s="35" t="s">
        <v>5</v>
      </c>
      <c r="C52" s="73">
        <f>C51+C47+C25</f>
        <v>0</v>
      </c>
      <c r="D52" s="73">
        <f>D51+D47+D25</f>
        <v>0</v>
      </c>
      <c r="E52" s="23" t="e">
        <f>D52*100/C52</f>
        <v>#DIV/0!</v>
      </c>
      <c r="F52" s="73">
        <f>F51+F47+F25</f>
        <v>0</v>
      </c>
      <c r="G52" s="23" t="e">
        <f>F52*100/C52</f>
        <v>#DIV/0!</v>
      </c>
      <c r="H52" s="36"/>
      <c r="I52" s="36"/>
      <c r="J52" s="36"/>
      <c r="K52" s="36"/>
      <c r="L52" s="36"/>
      <c r="M52" s="36"/>
      <c r="N52" s="36"/>
    </row>
    <row r="53" spans="1:14" ht="12.75" customHeight="1" x14ac:dyDescent="0.2">
      <c r="A53" s="70"/>
      <c r="B53" s="36"/>
      <c r="C53" s="28"/>
      <c r="D53" s="74" t="s">
        <v>58</v>
      </c>
      <c r="E53" s="28"/>
      <c r="F53" s="28"/>
      <c r="G53" s="28"/>
      <c r="H53" s="36"/>
      <c r="I53" s="36"/>
      <c r="J53" s="36"/>
      <c r="K53" s="36"/>
      <c r="L53" s="36"/>
      <c r="M53" s="36"/>
      <c r="N53" s="36"/>
    </row>
    <row r="54" spans="1:14" ht="12.75" customHeight="1" x14ac:dyDescent="0.2">
      <c r="A54" s="70"/>
      <c r="B54" s="36"/>
      <c r="C54" s="28"/>
      <c r="D54" s="28"/>
      <c r="E54" s="28"/>
      <c r="F54" s="28"/>
      <c r="G54" s="28"/>
      <c r="H54" s="36"/>
      <c r="I54" s="36"/>
      <c r="J54" s="36"/>
      <c r="K54" s="36"/>
      <c r="L54" s="36"/>
      <c r="M54" s="36"/>
      <c r="N54" s="36"/>
    </row>
    <row r="55" spans="1:14" ht="12.75" customHeight="1" x14ac:dyDescent="0.2">
      <c r="A55" s="70"/>
      <c r="B55" s="36"/>
      <c r="C55" s="28"/>
      <c r="D55" s="28"/>
      <c r="E55" s="28"/>
      <c r="F55" s="28"/>
      <c r="G55" s="28"/>
      <c r="H55" s="36"/>
      <c r="I55" s="36"/>
      <c r="J55" s="36"/>
      <c r="K55" s="36"/>
      <c r="L55" s="36"/>
      <c r="M55" s="36"/>
      <c r="N55" s="36"/>
    </row>
    <row r="56" spans="1:14" ht="12.75" customHeight="1" x14ac:dyDescent="0.2">
      <c r="A56" s="70"/>
      <c r="B56" s="36"/>
      <c r="C56" s="28"/>
      <c r="D56" s="28"/>
      <c r="E56" s="28"/>
      <c r="F56" s="28"/>
      <c r="G56" s="28"/>
      <c r="H56" s="36"/>
      <c r="I56" s="36"/>
      <c r="J56" s="36"/>
      <c r="K56" s="36"/>
      <c r="L56" s="36"/>
      <c r="M56" s="36"/>
      <c r="N56" s="36"/>
    </row>
    <row r="57" spans="1:14" ht="12.75" customHeight="1" x14ac:dyDescent="0.2">
      <c r="A57" s="70"/>
      <c r="B57" s="36"/>
      <c r="C57" s="28"/>
      <c r="D57" s="28"/>
      <c r="E57" s="28"/>
      <c r="F57" s="28"/>
      <c r="G57" s="28"/>
      <c r="H57" s="36"/>
      <c r="I57" s="36"/>
      <c r="J57" s="36"/>
      <c r="K57" s="36"/>
      <c r="L57" s="36"/>
      <c r="M57" s="36"/>
      <c r="N57" s="36"/>
    </row>
    <row r="58" spans="1:14" ht="12.75" customHeight="1" x14ac:dyDescent="0.2">
      <c r="A58" s="70"/>
      <c r="B58" s="36"/>
      <c r="C58" s="28"/>
      <c r="D58" s="28"/>
      <c r="E58" s="28"/>
      <c r="F58" s="28"/>
      <c r="G58" s="28"/>
      <c r="H58" s="36"/>
      <c r="I58" s="36"/>
      <c r="J58" s="36"/>
      <c r="K58" s="36"/>
      <c r="L58" s="36"/>
      <c r="M58" s="36"/>
      <c r="N58" s="36"/>
    </row>
    <row r="59" spans="1:14" ht="12.75" customHeight="1" x14ac:dyDescent="0.2">
      <c r="A59" s="70"/>
      <c r="B59" s="36"/>
      <c r="C59" s="28"/>
      <c r="D59" s="28"/>
      <c r="E59" s="28"/>
      <c r="F59" s="28"/>
      <c r="G59" s="28"/>
      <c r="H59" s="36"/>
      <c r="I59" s="36"/>
      <c r="J59" s="36"/>
      <c r="K59" s="36"/>
      <c r="L59" s="36"/>
      <c r="M59" s="36"/>
      <c r="N59" s="36"/>
    </row>
    <row r="60" spans="1:14" ht="12.75" customHeight="1" x14ac:dyDescent="0.2">
      <c r="A60" s="70"/>
      <c r="B60" s="36"/>
      <c r="C60" s="28"/>
      <c r="D60" s="28"/>
      <c r="E60" s="28"/>
      <c r="F60" s="28"/>
      <c r="G60" s="28"/>
      <c r="H60" s="36"/>
      <c r="I60" s="36"/>
      <c r="J60" s="36"/>
      <c r="K60" s="36"/>
      <c r="L60" s="36"/>
      <c r="M60" s="36"/>
      <c r="N60" s="36"/>
    </row>
    <row r="61" spans="1:14" ht="12.75" customHeight="1" x14ac:dyDescent="0.2">
      <c r="A61" s="70"/>
      <c r="B61" s="36"/>
      <c r="C61" s="28"/>
      <c r="D61" s="28"/>
      <c r="E61" s="28"/>
      <c r="F61" s="28"/>
      <c r="G61" s="28"/>
      <c r="H61" s="36"/>
      <c r="I61" s="36"/>
      <c r="J61" s="36"/>
      <c r="K61" s="36"/>
      <c r="L61" s="36"/>
      <c r="M61" s="36"/>
      <c r="N61" s="36"/>
    </row>
    <row r="62" spans="1:14" ht="12.75" customHeight="1" x14ac:dyDescent="0.2">
      <c r="A62" s="70"/>
      <c r="B62" s="36"/>
      <c r="C62" s="28"/>
      <c r="D62" s="28"/>
      <c r="E62" s="28"/>
      <c r="F62" s="28"/>
      <c r="G62" s="28"/>
      <c r="H62" s="36"/>
      <c r="I62" s="36"/>
      <c r="J62" s="36"/>
      <c r="K62" s="36"/>
      <c r="L62" s="36"/>
      <c r="M62" s="36"/>
      <c r="N62" s="36"/>
    </row>
    <row r="63" spans="1:14" ht="12.75" customHeight="1" x14ac:dyDescent="0.2">
      <c r="A63" s="70"/>
      <c r="B63" s="36"/>
      <c r="C63" s="28"/>
      <c r="D63" s="28"/>
      <c r="E63" s="28"/>
      <c r="F63" s="28"/>
      <c r="G63" s="28"/>
      <c r="H63" s="36"/>
      <c r="I63" s="36"/>
      <c r="J63" s="36"/>
      <c r="K63" s="36"/>
      <c r="L63" s="36"/>
      <c r="M63" s="36"/>
      <c r="N63" s="36"/>
    </row>
    <row r="64" spans="1:14" ht="12.75" customHeight="1" x14ac:dyDescent="0.2">
      <c r="A64" s="70"/>
      <c r="B64" s="36"/>
      <c r="C64" s="28"/>
      <c r="D64" s="28"/>
      <c r="E64" s="28"/>
      <c r="F64" s="28"/>
      <c r="G64" s="28"/>
      <c r="H64" s="36"/>
      <c r="I64" s="36"/>
      <c r="J64" s="36"/>
      <c r="K64" s="36"/>
      <c r="L64" s="36"/>
      <c r="M64" s="36"/>
      <c r="N64" s="36"/>
    </row>
    <row r="65" spans="1:14" ht="12.75" customHeight="1" x14ac:dyDescent="0.2">
      <c r="A65" s="70"/>
      <c r="B65" s="36"/>
      <c r="C65" s="28"/>
      <c r="D65" s="28"/>
      <c r="E65" s="28"/>
      <c r="F65" s="28"/>
      <c r="G65" s="28"/>
      <c r="H65" s="36"/>
      <c r="I65" s="36"/>
      <c r="J65" s="36"/>
      <c r="K65" s="36"/>
      <c r="L65" s="36"/>
      <c r="M65" s="36"/>
      <c r="N65" s="36"/>
    </row>
    <row r="66" spans="1:14" ht="12.75" customHeight="1" x14ac:dyDescent="0.2">
      <c r="A66" s="70"/>
      <c r="B66" s="36"/>
      <c r="C66" s="28"/>
      <c r="D66" s="28"/>
      <c r="E66" s="28"/>
      <c r="F66" s="28"/>
      <c r="G66" s="28"/>
      <c r="H66" s="36"/>
      <c r="I66" s="36"/>
      <c r="J66" s="36"/>
      <c r="K66" s="36"/>
      <c r="L66" s="36"/>
      <c r="M66" s="36"/>
      <c r="N66" s="36"/>
    </row>
    <row r="67" spans="1:14" ht="12.75" customHeight="1" x14ac:dyDescent="0.2">
      <c r="A67" s="70"/>
      <c r="B67" s="36"/>
      <c r="C67" s="28"/>
      <c r="D67" s="28"/>
      <c r="E67" s="28"/>
      <c r="F67" s="28"/>
      <c r="G67" s="28"/>
      <c r="H67" s="36"/>
      <c r="I67" s="36"/>
      <c r="J67" s="36"/>
      <c r="K67" s="36"/>
      <c r="L67" s="36"/>
      <c r="M67" s="36"/>
      <c r="N67" s="36"/>
    </row>
    <row r="68" spans="1:14" ht="12.75" customHeight="1" x14ac:dyDescent="0.2">
      <c r="A68" s="70"/>
      <c r="B68" s="36"/>
      <c r="C68" s="28"/>
      <c r="D68" s="28"/>
      <c r="E68" s="28"/>
      <c r="F68" s="28"/>
      <c r="G68" s="28"/>
      <c r="H68" s="36"/>
      <c r="I68" s="36"/>
      <c r="J68" s="36"/>
      <c r="K68" s="36"/>
      <c r="L68" s="36"/>
      <c r="M68" s="36"/>
      <c r="N68" s="36"/>
    </row>
    <row r="69" spans="1:14" ht="12.75" customHeight="1" x14ac:dyDescent="0.2">
      <c r="A69" s="70"/>
      <c r="B69" s="36"/>
      <c r="C69" s="28"/>
      <c r="D69" s="28"/>
      <c r="E69" s="28"/>
      <c r="F69" s="28"/>
      <c r="G69" s="28"/>
      <c r="H69" s="36"/>
      <c r="I69" s="36"/>
      <c r="J69" s="36"/>
      <c r="K69" s="36"/>
      <c r="L69" s="36"/>
      <c r="M69" s="36"/>
      <c r="N69" s="36"/>
    </row>
    <row r="70" spans="1:14" ht="12.75" customHeight="1" x14ac:dyDescent="0.2">
      <c r="A70" s="70"/>
      <c r="B70" s="36"/>
      <c r="C70" s="28"/>
      <c r="D70" s="28"/>
      <c r="E70" s="28"/>
      <c r="F70" s="28"/>
      <c r="G70" s="28"/>
      <c r="H70" s="36"/>
      <c r="I70" s="36"/>
      <c r="J70" s="36"/>
      <c r="K70" s="36"/>
      <c r="L70" s="36"/>
      <c r="M70" s="36"/>
      <c r="N70" s="36"/>
    </row>
    <row r="71" spans="1:14" ht="12.75" customHeight="1" x14ac:dyDescent="0.2">
      <c r="A71" s="70"/>
      <c r="B71" s="36"/>
      <c r="C71" s="28"/>
      <c r="D71" s="28"/>
      <c r="E71" s="28"/>
      <c r="F71" s="28"/>
      <c r="G71" s="28"/>
      <c r="H71" s="36"/>
      <c r="I71" s="36"/>
      <c r="J71" s="36"/>
      <c r="K71" s="36"/>
      <c r="L71" s="36"/>
      <c r="M71" s="36"/>
      <c r="N71" s="36"/>
    </row>
    <row r="72" spans="1:14" ht="12.75" customHeight="1" x14ac:dyDescent="0.2">
      <c r="A72" s="70"/>
      <c r="B72" s="36"/>
      <c r="C72" s="28"/>
      <c r="D72" s="28"/>
      <c r="E72" s="28"/>
      <c r="F72" s="28"/>
      <c r="G72" s="28"/>
      <c r="H72" s="36"/>
      <c r="I72" s="36"/>
      <c r="J72" s="36"/>
      <c r="K72" s="36"/>
      <c r="L72" s="36"/>
      <c r="M72" s="36"/>
      <c r="N72" s="36"/>
    </row>
    <row r="73" spans="1:14" ht="12.75" customHeight="1" x14ac:dyDescent="0.2">
      <c r="A73" s="70"/>
      <c r="B73" s="36"/>
      <c r="C73" s="28"/>
      <c r="D73" s="28"/>
      <c r="E73" s="28"/>
      <c r="F73" s="28"/>
      <c r="G73" s="28"/>
      <c r="H73" s="36"/>
      <c r="I73" s="36"/>
      <c r="J73" s="36"/>
      <c r="K73" s="36"/>
      <c r="L73" s="36"/>
      <c r="M73" s="36"/>
      <c r="N73" s="36"/>
    </row>
    <row r="74" spans="1:14" ht="12.75" customHeight="1" x14ac:dyDescent="0.2">
      <c r="A74" s="70"/>
      <c r="B74" s="36"/>
      <c r="C74" s="28"/>
      <c r="D74" s="28"/>
      <c r="E74" s="28"/>
      <c r="F74" s="28"/>
      <c r="G74" s="28"/>
      <c r="H74" s="36"/>
      <c r="I74" s="36"/>
      <c r="J74" s="36"/>
      <c r="K74" s="36"/>
      <c r="L74" s="36"/>
      <c r="M74" s="36"/>
      <c r="N74" s="36"/>
    </row>
    <row r="75" spans="1:14" ht="12.75" customHeight="1" x14ac:dyDescent="0.2">
      <c r="A75" s="70"/>
      <c r="B75" s="36"/>
      <c r="C75" s="28"/>
      <c r="D75" s="28"/>
      <c r="E75" s="28"/>
      <c r="F75" s="28"/>
      <c r="G75" s="28"/>
      <c r="H75" s="36"/>
      <c r="I75" s="36"/>
      <c r="J75" s="36"/>
      <c r="K75" s="36"/>
      <c r="L75" s="36"/>
      <c r="M75" s="36"/>
      <c r="N75" s="36"/>
    </row>
    <row r="76" spans="1:14" ht="12.75" customHeight="1" x14ac:dyDescent="0.2">
      <c r="A76" s="70"/>
      <c r="B76" s="36"/>
      <c r="C76" s="28"/>
      <c r="D76" s="28"/>
      <c r="E76" s="28"/>
      <c r="F76" s="28"/>
      <c r="G76" s="28"/>
      <c r="H76" s="36"/>
      <c r="I76" s="36"/>
      <c r="J76" s="36"/>
      <c r="K76" s="36"/>
      <c r="L76" s="36"/>
      <c r="M76" s="36"/>
      <c r="N76" s="36"/>
    </row>
    <row r="77" spans="1:14" ht="12.75" customHeight="1" x14ac:dyDescent="0.2">
      <c r="A77" s="70"/>
      <c r="B77" s="36"/>
      <c r="C77" s="28"/>
      <c r="D77" s="28"/>
      <c r="E77" s="28"/>
      <c r="F77" s="28"/>
      <c r="G77" s="28"/>
      <c r="H77" s="36"/>
      <c r="I77" s="36"/>
      <c r="J77" s="36"/>
      <c r="K77" s="36"/>
      <c r="L77" s="36"/>
      <c r="M77" s="36"/>
      <c r="N77" s="36"/>
    </row>
    <row r="78" spans="1:14" ht="12.75" customHeight="1" x14ac:dyDescent="0.2">
      <c r="A78" s="70"/>
      <c r="B78" s="36"/>
      <c r="C78" s="28"/>
      <c r="D78" s="28"/>
      <c r="E78" s="28"/>
      <c r="F78" s="28"/>
      <c r="G78" s="28"/>
      <c r="H78" s="36"/>
      <c r="I78" s="36"/>
      <c r="J78" s="36"/>
      <c r="K78" s="36"/>
      <c r="L78" s="36"/>
      <c r="M78" s="36"/>
      <c r="N78" s="36"/>
    </row>
    <row r="79" spans="1:14" ht="12.75" customHeight="1" x14ac:dyDescent="0.2">
      <c r="A79" s="70"/>
      <c r="B79" s="36"/>
      <c r="C79" s="28"/>
      <c r="D79" s="28"/>
      <c r="E79" s="28"/>
      <c r="F79" s="28"/>
      <c r="G79" s="28"/>
      <c r="H79" s="36"/>
      <c r="I79" s="36"/>
      <c r="J79" s="36"/>
      <c r="K79" s="36"/>
      <c r="L79" s="36"/>
      <c r="M79" s="36"/>
      <c r="N79" s="36"/>
    </row>
    <row r="80" spans="1:14" ht="12.75" customHeight="1" x14ac:dyDescent="0.2">
      <c r="A80" s="70"/>
      <c r="B80" s="36"/>
      <c r="C80" s="28"/>
      <c r="D80" s="28"/>
      <c r="E80" s="28"/>
      <c r="F80" s="28"/>
      <c r="G80" s="28"/>
      <c r="H80" s="36"/>
      <c r="I80" s="36"/>
      <c r="J80" s="36"/>
      <c r="K80" s="36"/>
      <c r="L80" s="36"/>
      <c r="M80" s="36"/>
      <c r="N80" s="36"/>
    </row>
    <row r="81" spans="1:14" ht="12.75" customHeight="1" x14ac:dyDescent="0.2">
      <c r="A81" s="70"/>
      <c r="B81" s="36"/>
      <c r="C81" s="28"/>
      <c r="D81" s="28"/>
      <c r="E81" s="28"/>
      <c r="F81" s="28"/>
      <c r="G81" s="28"/>
      <c r="H81" s="36"/>
      <c r="I81" s="36"/>
      <c r="J81" s="36"/>
      <c r="K81" s="36"/>
      <c r="L81" s="36"/>
      <c r="M81" s="36"/>
      <c r="N81" s="36"/>
    </row>
    <row r="82" spans="1:14" ht="12.75" customHeight="1" x14ac:dyDescent="0.2">
      <c r="A82" s="70"/>
      <c r="B82" s="36"/>
      <c r="C82" s="28"/>
      <c r="D82" s="28"/>
      <c r="E82" s="28"/>
      <c r="F82" s="28"/>
      <c r="G82" s="28"/>
      <c r="H82" s="36"/>
      <c r="I82" s="36"/>
      <c r="J82" s="36"/>
      <c r="K82" s="36"/>
      <c r="L82" s="36"/>
      <c r="M82" s="36"/>
      <c r="N82" s="36"/>
    </row>
    <row r="83" spans="1:14" ht="12.75" customHeight="1" x14ac:dyDescent="0.2">
      <c r="A83" s="70"/>
      <c r="B83" s="36"/>
      <c r="C83" s="28"/>
      <c r="D83" s="28"/>
      <c r="E83" s="28"/>
      <c r="F83" s="28"/>
      <c r="G83" s="28"/>
      <c r="H83" s="36"/>
      <c r="I83" s="36"/>
      <c r="J83" s="36"/>
      <c r="K83" s="36"/>
      <c r="L83" s="36"/>
      <c r="M83" s="36"/>
      <c r="N83" s="36"/>
    </row>
    <row r="84" spans="1:14" ht="12.75" customHeight="1" x14ac:dyDescent="0.2">
      <c r="A84" s="70"/>
      <c r="B84" s="36"/>
      <c r="C84" s="28"/>
      <c r="D84" s="28"/>
      <c r="E84" s="28"/>
      <c r="F84" s="28"/>
      <c r="G84" s="28"/>
      <c r="H84" s="36"/>
      <c r="I84" s="36"/>
      <c r="J84" s="36"/>
      <c r="K84" s="36"/>
      <c r="L84" s="36"/>
      <c r="M84" s="36"/>
      <c r="N84" s="36"/>
    </row>
    <row r="85" spans="1:14" ht="12.75" customHeight="1" x14ac:dyDescent="0.2">
      <c r="A85" s="70"/>
      <c r="B85" s="36"/>
      <c r="C85" s="28"/>
      <c r="D85" s="28"/>
      <c r="E85" s="28"/>
      <c r="F85" s="28"/>
      <c r="G85" s="28"/>
      <c r="H85" s="36"/>
      <c r="I85" s="36"/>
      <c r="J85" s="36"/>
      <c r="K85" s="36"/>
      <c r="L85" s="36"/>
      <c r="M85" s="36"/>
      <c r="N85" s="36"/>
    </row>
    <row r="86" spans="1:14" ht="12.75" customHeight="1" x14ac:dyDescent="0.2">
      <c r="A86" s="70"/>
      <c r="B86" s="36"/>
      <c r="C86" s="28"/>
      <c r="D86" s="28"/>
      <c r="E86" s="28"/>
      <c r="F86" s="28"/>
      <c r="G86" s="28"/>
      <c r="H86" s="36"/>
      <c r="I86" s="36"/>
      <c r="J86" s="36"/>
      <c r="K86" s="36"/>
      <c r="L86" s="36"/>
      <c r="M86" s="36"/>
      <c r="N86" s="36"/>
    </row>
    <row r="87" spans="1:14" ht="12.75" customHeight="1" x14ac:dyDescent="0.2">
      <c r="A87" s="70"/>
      <c r="B87" s="36"/>
      <c r="C87" s="28"/>
      <c r="D87" s="28"/>
      <c r="E87" s="28"/>
      <c r="F87" s="28"/>
      <c r="G87" s="28"/>
      <c r="H87" s="36"/>
      <c r="I87" s="36"/>
      <c r="J87" s="36"/>
      <c r="K87" s="36"/>
      <c r="L87" s="36"/>
      <c r="M87" s="36"/>
      <c r="N87" s="36"/>
    </row>
    <row r="88" spans="1:14" ht="12.75" customHeight="1" x14ac:dyDescent="0.2">
      <c r="A88" s="70"/>
      <c r="B88" s="36"/>
      <c r="C88" s="28"/>
      <c r="D88" s="28"/>
      <c r="E88" s="28"/>
      <c r="F88" s="28"/>
      <c r="G88" s="28"/>
      <c r="H88" s="36"/>
      <c r="I88" s="36"/>
      <c r="J88" s="36"/>
      <c r="K88" s="36"/>
      <c r="L88" s="36"/>
      <c r="M88" s="36"/>
      <c r="N88" s="36"/>
    </row>
    <row r="89" spans="1:14" ht="12.75" customHeight="1" x14ac:dyDescent="0.2">
      <c r="A89" s="70"/>
      <c r="B89" s="36"/>
      <c r="C89" s="28"/>
      <c r="D89" s="28"/>
      <c r="E89" s="28"/>
      <c r="F89" s="28"/>
      <c r="G89" s="28"/>
      <c r="H89" s="36"/>
      <c r="I89" s="36"/>
      <c r="J89" s="36"/>
      <c r="K89" s="36"/>
      <c r="L89" s="36"/>
      <c r="M89" s="36"/>
      <c r="N89" s="36"/>
    </row>
    <row r="90" spans="1:14" ht="12.75" customHeight="1" x14ac:dyDescent="0.2">
      <c r="A90" s="70"/>
      <c r="B90" s="36"/>
      <c r="C90" s="28"/>
      <c r="D90" s="28"/>
      <c r="E90" s="28"/>
      <c r="F90" s="28"/>
      <c r="G90" s="28"/>
      <c r="H90" s="36"/>
      <c r="I90" s="36"/>
      <c r="J90" s="36"/>
      <c r="K90" s="36"/>
      <c r="L90" s="36"/>
      <c r="M90" s="36"/>
      <c r="N90" s="36"/>
    </row>
    <row r="91" spans="1:14" ht="12.75" customHeight="1" x14ac:dyDescent="0.2">
      <c r="A91" s="70"/>
      <c r="B91" s="36"/>
      <c r="C91" s="28"/>
      <c r="D91" s="28"/>
      <c r="E91" s="28"/>
      <c r="F91" s="28"/>
      <c r="G91" s="28"/>
      <c r="H91" s="36"/>
      <c r="I91" s="36"/>
      <c r="J91" s="36"/>
      <c r="K91" s="36"/>
      <c r="L91" s="36"/>
      <c r="M91" s="36"/>
      <c r="N91" s="36"/>
    </row>
    <row r="92" spans="1:14" ht="12.75" customHeight="1" x14ac:dyDescent="0.2">
      <c r="A92" s="70"/>
      <c r="B92" s="36"/>
      <c r="C92" s="28"/>
      <c r="D92" s="28"/>
      <c r="E92" s="28"/>
      <c r="F92" s="28"/>
      <c r="G92" s="28"/>
      <c r="H92" s="36"/>
      <c r="I92" s="36"/>
      <c r="J92" s="36"/>
      <c r="K92" s="36"/>
      <c r="L92" s="36"/>
      <c r="M92" s="36"/>
      <c r="N92" s="36"/>
    </row>
    <row r="93" spans="1:14" ht="12.75" customHeight="1" x14ac:dyDescent="0.2">
      <c r="A93" s="70"/>
      <c r="B93" s="36"/>
      <c r="C93" s="28"/>
      <c r="D93" s="28"/>
      <c r="E93" s="28"/>
      <c r="F93" s="28"/>
      <c r="G93" s="28"/>
      <c r="H93" s="36"/>
      <c r="I93" s="36"/>
      <c r="J93" s="36"/>
      <c r="K93" s="36"/>
      <c r="L93" s="36"/>
      <c r="M93" s="36"/>
      <c r="N93" s="36"/>
    </row>
    <row r="94" spans="1:14" ht="12.75" customHeight="1" x14ac:dyDescent="0.2">
      <c r="A94" s="70"/>
      <c r="B94" s="36"/>
      <c r="C94" s="28"/>
      <c r="D94" s="28"/>
      <c r="E94" s="28"/>
      <c r="F94" s="28"/>
      <c r="G94" s="28"/>
      <c r="H94" s="36"/>
      <c r="I94" s="36"/>
      <c r="J94" s="36"/>
      <c r="K94" s="36"/>
      <c r="L94" s="36"/>
      <c r="M94" s="36"/>
      <c r="N94" s="36"/>
    </row>
    <row r="95" spans="1:14" ht="12.75" customHeight="1" x14ac:dyDescent="0.2">
      <c r="A95" s="70"/>
      <c r="B95" s="36"/>
      <c r="C95" s="28"/>
      <c r="D95" s="28"/>
      <c r="E95" s="28"/>
      <c r="F95" s="28"/>
      <c r="G95" s="28"/>
      <c r="H95" s="36"/>
      <c r="I95" s="36"/>
      <c r="J95" s="36"/>
      <c r="K95" s="36"/>
      <c r="L95" s="36"/>
      <c r="M95" s="36"/>
      <c r="N95" s="36"/>
    </row>
    <row r="96" spans="1:14" ht="12.75" customHeight="1" x14ac:dyDescent="0.2">
      <c r="A96" s="70"/>
      <c r="B96" s="36"/>
      <c r="C96" s="28"/>
      <c r="D96" s="28"/>
      <c r="E96" s="28"/>
      <c r="F96" s="28"/>
      <c r="G96" s="28"/>
      <c r="H96" s="36"/>
      <c r="I96" s="36"/>
      <c r="J96" s="36"/>
      <c r="K96" s="36"/>
      <c r="L96" s="36"/>
      <c r="M96" s="36"/>
      <c r="N96" s="36"/>
    </row>
    <row r="97" spans="1:14" ht="12.75" customHeight="1" x14ac:dyDescent="0.2">
      <c r="A97" s="70"/>
      <c r="B97" s="36"/>
      <c r="C97" s="28"/>
      <c r="D97" s="28"/>
      <c r="E97" s="28"/>
      <c r="F97" s="28"/>
      <c r="G97" s="28"/>
      <c r="H97" s="36"/>
      <c r="I97" s="36"/>
      <c r="J97" s="36"/>
      <c r="K97" s="36"/>
      <c r="L97" s="36"/>
      <c r="M97" s="36"/>
      <c r="N97" s="36"/>
    </row>
    <row r="98" spans="1:14" ht="12.75" customHeight="1" x14ac:dyDescent="0.2">
      <c r="A98" s="70"/>
      <c r="B98" s="36"/>
      <c r="C98" s="28"/>
      <c r="D98" s="28"/>
      <c r="E98" s="28"/>
      <c r="F98" s="28"/>
      <c r="G98" s="28"/>
      <c r="H98" s="36"/>
      <c r="I98" s="36"/>
      <c r="J98" s="36"/>
      <c r="K98" s="36"/>
      <c r="L98" s="36"/>
      <c r="M98" s="36"/>
      <c r="N98" s="36"/>
    </row>
    <row r="99" spans="1:14" ht="12.75" customHeight="1" x14ac:dyDescent="0.2">
      <c r="A99" s="70"/>
      <c r="B99" s="36"/>
      <c r="C99" s="28"/>
      <c r="D99" s="28"/>
      <c r="E99" s="28"/>
      <c r="F99" s="28"/>
      <c r="G99" s="28"/>
      <c r="H99" s="36"/>
      <c r="I99" s="36"/>
      <c r="J99" s="36"/>
      <c r="K99" s="36"/>
      <c r="L99" s="36"/>
      <c r="M99" s="36"/>
      <c r="N99" s="36"/>
    </row>
    <row r="100" spans="1:14" ht="12.75" customHeight="1" x14ac:dyDescent="0.2">
      <c r="A100" s="70"/>
      <c r="B100" s="36"/>
      <c r="C100" s="28"/>
      <c r="D100" s="28"/>
      <c r="E100" s="28"/>
      <c r="F100" s="28"/>
      <c r="G100" s="28"/>
      <c r="H100" s="36"/>
      <c r="I100" s="36"/>
      <c r="J100" s="36"/>
      <c r="K100" s="36"/>
      <c r="L100" s="36"/>
      <c r="M100" s="36"/>
      <c r="N100" s="36"/>
    </row>
  </sheetData>
  <mergeCells count="2">
    <mergeCell ref="B1:G1"/>
    <mergeCell ref="F2:G2"/>
  </mergeCells>
  <pageMargins left="1.45" right="0.7" top="0.5" bottom="0.5" header="0" footer="0"/>
  <pageSetup orientation="portrait" r:id="rId1"/>
  <rowBreaks count="1" manualBreakCount="1">
    <brk id="5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1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28515625" defaultRowHeight="15" customHeight="1" x14ac:dyDescent="0.2"/>
  <cols>
    <col min="1" max="1" width="36" customWidth="1"/>
    <col min="2" max="2" width="10.85546875" customWidth="1"/>
    <col min="3" max="11" width="9" customWidth="1"/>
  </cols>
  <sheetData>
    <row r="1" spans="1:11" ht="12.75" customHeight="1" x14ac:dyDescent="0.25">
      <c r="A1" s="625" t="s">
        <v>955</v>
      </c>
      <c r="B1" s="456"/>
      <c r="C1" s="456"/>
      <c r="D1" s="456"/>
      <c r="E1" s="456"/>
      <c r="F1" s="456"/>
      <c r="G1" s="75"/>
      <c r="H1" s="75"/>
      <c r="I1" s="75"/>
      <c r="J1" s="75"/>
      <c r="K1" s="75"/>
    </row>
    <row r="2" spans="1:11" ht="12.75" customHeight="1" x14ac:dyDescent="0.2">
      <c r="A2" s="75"/>
      <c r="B2" s="75"/>
      <c r="C2" s="75"/>
      <c r="D2" s="75" t="s">
        <v>956</v>
      </c>
      <c r="E2" s="75"/>
      <c r="F2" s="75"/>
      <c r="G2" s="75"/>
      <c r="H2" s="75"/>
      <c r="I2" s="75"/>
      <c r="J2" s="75"/>
      <c r="K2" s="75"/>
    </row>
    <row r="3" spans="1:11" ht="12.75" customHeight="1" x14ac:dyDescent="0.2">
      <c r="A3" s="76" t="s">
        <v>239</v>
      </c>
      <c r="B3" s="77" t="s">
        <v>941</v>
      </c>
      <c r="C3" s="77" t="s">
        <v>942</v>
      </c>
      <c r="D3" s="77" t="s">
        <v>943</v>
      </c>
      <c r="E3" s="77" t="s">
        <v>944</v>
      </c>
      <c r="F3" s="77" t="s">
        <v>945</v>
      </c>
      <c r="G3" s="75"/>
      <c r="H3" s="75"/>
      <c r="I3" s="75"/>
      <c r="J3" s="75"/>
      <c r="K3" s="75"/>
    </row>
    <row r="4" spans="1:11" ht="15" customHeight="1" x14ac:dyDescent="0.2">
      <c r="A4" s="78" t="s">
        <v>191</v>
      </c>
      <c r="B4" s="79">
        <v>17.739999999999998</v>
      </c>
      <c r="C4" s="79">
        <v>15.53</v>
      </c>
      <c r="D4" s="79">
        <v>87.5</v>
      </c>
      <c r="E4" s="79">
        <v>10.43</v>
      </c>
      <c r="F4" s="79">
        <v>58.8</v>
      </c>
      <c r="G4" s="75"/>
      <c r="H4" s="75"/>
      <c r="I4" s="75"/>
      <c r="J4" s="75"/>
      <c r="K4" s="75"/>
    </row>
    <row r="5" spans="1:11" ht="15" customHeight="1" x14ac:dyDescent="0.2">
      <c r="A5" s="78" t="s">
        <v>192</v>
      </c>
      <c r="B5" s="79">
        <v>1.46</v>
      </c>
      <c r="C5" s="79">
        <v>1.01</v>
      </c>
      <c r="D5" s="79">
        <v>69.3</v>
      </c>
      <c r="E5" s="79">
        <v>0.94</v>
      </c>
      <c r="F5" s="79">
        <v>64.5</v>
      </c>
      <c r="G5" s="75"/>
      <c r="H5" s="75"/>
      <c r="I5" s="75"/>
      <c r="J5" s="75"/>
      <c r="K5" s="75"/>
    </row>
    <row r="6" spans="1:11" ht="15" customHeight="1" x14ac:dyDescent="0.2">
      <c r="A6" s="78" t="s">
        <v>6</v>
      </c>
      <c r="B6" s="79">
        <v>20.89</v>
      </c>
      <c r="C6" s="79">
        <v>16.18</v>
      </c>
      <c r="D6" s="79">
        <v>77.400000000000006</v>
      </c>
      <c r="E6" s="79">
        <v>12.2</v>
      </c>
      <c r="F6" s="79">
        <v>58.4</v>
      </c>
      <c r="G6" s="75"/>
      <c r="H6" s="75"/>
      <c r="I6" s="75"/>
      <c r="J6" s="75"/>
      <c r="K6" s="75"/>
    </row>
    <row r="7" spans="1:11" ht="15" customHeight="1" x14ac:dyDescent="0.2">
      <c r="A7" s="78" t="s">
        <v>7</v>
      </c>
      <c r="B7" s="79">
        <v>66.290000000000006</v>
      </c>
      <c r="C7" s="79">
        <v>54.92</v>
      </c>
      <c r="D7" s="79">
        <v>82.8</v>
      </c>
      <c r="E7" s="79">
        <v>33.21</v>
      </c>
      <c r="F7" s="79">
        <v>50.1</v>
      </c>
      <c r="G7" s="75"/>
      <c r="H7" s="75"/>
      <c r="I7" s="75"/>
      <c r="J7" s="75"/>
      <c r="K7" s="75"/>
    </row>
    <row r="8" spans="1:11" ht="15" customHeight="1" x14ac:dyDescent="0.2">
      <c r="A8" s="78" t="s">
        <v>8</v>
      </c>
      <c r="B8" s="79">
        <v>14.13</v>
      </c>
      <c r="C8" s="79">
        <v>10.57</v>
      </c>
      <c r="D8" s="79">
        <v>74.8</v>
      </c>
      <c r="E8" s="79">
        <v>5.85</v>
      </c>
      <c r="F8" s="79">
        <v>41.4</v>
      </c>
      <c r="G8" s="75"/>
      <c r="H8" s="75"/>
      <c r="I8" s="75"/>
      <c r="J8" s="75"/>
      <c r="K8" s="75"/>
    </row>
    <row r="9" spans="1:11" ht="15" customHeight="1" x14ac:dyDescent="0.2">
      <c r="A9" s="78" t="s">
        <v>9</v>
      </c>
      <c r="B9" s="79">
        <v>20.29</v>
      </c>
      <c r="C9" s="79">
        <v>15.96</v>
      </c>
      <c r="D9" s="79">
        <v>78.599999999999994</v>
      </c>
      <c r="E9" s="79">
        <v>10.93</v>
      </c>
      <c r="F9" s="79">
        <v>53.8</v>
      </c>
      <c r="G9" s="75"/>
      <c r="H9" s="75"/>
      <c r="I9" s="75"/>
      <c r="J9" s="75"/>
      <c r="K9" s="75"/>
    </row>
    <row r="10" spans="1:11" ht="15" customHeight="1" x14ac:dyDescent="0.2">
      <c r="A10" s="78" t="s">
        <v>10</v>
      </c>
      <c r="B10" s="79">
        <v>40.770000000000003</v>
      </c>
      <c r="C10" s="79">
        <v>37.07</v>
      </c>
      <c r="D10" s="79">
        <v>90.9</v>
      </c>
      <c r="E10" s="79">
        <v>26.12</v>
      </c>
      <c r="F10" s="79">
        <v>64.099999999999994</v>
      </c>
      <c r="G10" s="75"/>
      <c r="H10" s="75"/>
      <c r="I10" s="75"/>
      <c r="J10" s="75"/>
      <c r="K10" s="75"/>
    </row>
    <row r="11" spans="1:11" ht="15" customHeight="1" x14ac:dyDescent="0.2">
      <c r="A11" s="78" t="s">
        <v>193</v>
      </c>
      <c r="B11" s="79">
        <v>4.05</v>
      </c>
      <c r="C11" s="79">
        <v>2.86</v>
      </c>
      <c r="D11" s="79">
        <v>70.5</v>
      </c>
      <c r="E11" s="79">
        <v>2.06</v>
      </c>
      <c r="F11" s="79">
        <v>50.8</v>
      </c>
      <c r="G11" s="75"/>
      <c r="H11" s="75"/>
      <c r="I11" s="75"/>
      <c r="J11" s="75"/>
      <c r="K11" s="75"/>
    </row>
    <row r="12" spans="1:11" ht="15" customHeight="1" x14ac:dyDescent="0.2">
      <c r="A12" s="78" t="s">
        <v>194</v>
      </c>
      <c r="B12" s="79">
        <v>3.59</v>
      </c>
      <c r="C12" s="79">
        <v>3.22</v>
      </c>
      <c r="D12" s="79">
        <v>89.9</v>
      </c>
      <c r="E12" s="79">
        <v>2.0699999999999998</v>
      </c>
      <c r="F12" s="79">
        <v>57.6</v>
      </c>
      <c r="G12" s="75"/>
      <c r="H12" s="75"/>
      <c r="I12" s="75"/>
      <c r="J12" s="75"/>
      <c r="K12" s="75"/>
    </row>
    <row r="13" spans="1:11" ht="15" customHeight="1" x14ac:dyDescent="0.2">
      <c r="A13" s="78" t="s">
        <v>252</v>
      </c>
      <c r="B13" s="79">
        <v>4.67</v>
      </c>
      <c r="C13" s="79">
        <v>3.31</v>
      </c>
      <c r="D13" s="79">
        <v>70.900000000000006</v>
      </c>
      <c r="E13" s="79">
        <v>2.4300000000000002</v>
      </c>
      <c r="F13" s="79">
        <v>52</v>
      </c>
      <c r="G13" s="75"/>
      <c r="H13" s="75"/>
      <c r="I13" s="75"/>
      <c r="J13" s="75"/>
      <c r="K13" s="75"/>
    </row>
    <row r="14" spans="1:11" ht="15" customHeight="1" x14ac:dyDescent="0.2">
      <c r="A14" s="78" t="s">
        <v>11</v>
      </c>
      <c r="B14" s="79">
        <v>1.79</v>
      </c>
      <c r="C14" s="79">
        <v>1.38</v>
      </c>
      <c r="D14" s="79">
        <v>77.099999999999994</v>
      </c>
      <c r="E14" s="79">
        <v>0.73</v>
      </c>
      <c r="F14" s="79">
        <v>41</v>
      </c>
      <c r="G14" s="75"/>
      <c r="H14" s="75"/>
      <c r="I14" s="75"/>
      <c r="J14" s="75"/>
      <c r="K14" s="75"/>
    </row>
    <row r="15" spans="1:11" ht="15" customHeight="1" x14ac:dyDescent="0.2">
      <c r="A15" s="78" t="s">
        <v>12</v>
      </c>
      <c r="B15" s="79">
        <v>1.91</v>
      </c>
      <c r="C15" s="79">
        <v>1.47</v>
      </c>
      <c r="D15" s="79">
        <v>77</v>
      </c>
      <c r="E15" s="79">
        <v>0.8</v>
      </c>
      <c r="F15" s="79">
        <v>42</v>
      </c>
      <c r="G15" s="75"/>
      <c r="H15" s="75"/>
      <c r="I15" s="75"/>
      <c r="J15" s="75"/>
      <c r="K15" s="75"/>
    </row>
    <row r="16" spans="1:11" ht="15" customHeight="1" x14ac:dyDescent="0.2">
      <c r="A16" s="78" t="s">
        <v>195</v>
      </c>
      <c r="B16" s="79">
        <v>4.3099999999999996</v>
      </c>
      <c r="C16" s="79">
        <v>2.92</v>
      </c>
      <c r="D16" s="79">
        <v>67.8</v>
      </c>
      <c r="E16" s="79">
        <v>2.62</v>
      </c>
      <c r="F16" s="79">
        <v>60.9</v>
      </c>
      <c r="G16" s="75"/>
      <c r="H16" s="75"/>
      <c r="I16" s="75"/>
      <c r="J16" s="75"/>
      <c r="K16" s="75"/>
    </row>
    <row r="17" spans="1:11" ht="15" customHeight="1" x14ac:dyDescent="0.2">
      <c r="A17" s="78" t="s">
        <v>196</v>
      </c>
      <c r="B17" s="79">
        <v>0.94</v>
      </c>
      <c r="C17" s="79">
        <v>0.81</v>
      </c>
      <c r="D17" s="79">
        <v>85.8</v>
      </c>
      <c r="E17" s="79">
        <v>0.62</v>
      </c>
      <c r="F17" s="79">
        <v>66.099999999999994</v>
      </c>
      <c r="G17" s="75"/>
      <c r="H17" s="75"/>
      <c r="I17" s="75"/>
      <c r="J17" s="75"/>
      <c r="K17" s="75"/>
    </row>
    <row r="18" spans="1:11" ht="15" customHeight="1" x14ac:dyDescent="0.2">
      <c r="A18" s="78" t="s">
        <v>13</v>
      </c>
      <c r="B18" s="79">
        <v>28.07</v>
      </c>
      <c r="C18" s="79">
        <v>25.99</v>
      </c>
      <c r="D18" s="79">
        <v>92.6</v>
      </c>
      <c r="E18" s="79">
        <v>19.03</v>
      </c>
      <c r="F18" s="79">
        <v>67.8</v>
      </c>
      <c r="G18" s="75"/>
      <c r="H18" s="75"/>
      <c r="I18" s="75"/>
      <c r="J18" s="75"/>
      <c r="K18" s="75"/>
    </row>
    <row r="19" spans="1:11" ht="15" customHeight="1" x14ac:dyDescent="0.2">
      <c r="A19" s="78" t="s">
        <v>14</v>
      </c>
      <c r="B19" s="79">
        <v>214.91</v>
      </c>
      <c r="C19" s="79">
        <v>173.98</v>
      </c>
      <c r="D19" s="79">
        <v>81</v>
      </c>
      <c r="E19" s="79">
        <v>88.35</v>
      </c>
      <c r="F19" s="79">
        <v>41.1</v>
      </c>
      <c r="G19" s="75"/>
      <c r="H19" s="75"/>
      <c r="I19" s="75"/>
      <c r="J19" s="75"/>
      <c r="K19" s="75"/>
    </row>
    <row r="20" spans="1:11" ht="15" customHeight="1" x14ac:dyDescent="0.2">
      <c r="A20" s="78" t="s">
        <v>197</v>
      </c>
      <c r="B20" s="79">
        <v>3.95</v>
      </c>
      <c r="C20" s="79">
        <v>3.28</v>
      </c>
      <c r="D20" s="79">
        <v>83.2</v>
      </c>
      <c r="E20" s="79">
        <v>2.34</v>
      </c>
      <c r="F20" s="79">
        <v>59.4</v>
      </c>
      <c r="G20" s="75"/>
      <c r="H20" s="75"/>
      <c r="I20" s="75"/>
      <c r="J20" s="75"/>
      <c r="K20" s="75"/>
    </row>
    <row r="21" spans="1:11" ht="15" customHeight="1" x14ac:dyDescent="0.2">
      <c r="A21" s="78" t="s">
        <v>15</v>
      </c>
      <c r="B21" s="79">
        <v>11.26</v>
      </c>
      <c r="C21" s="79">
        <v>9.08</v>
      </c>
      <c r="D21" s="79">
        <v>80.599999999999994</v>
      </c>
      <c r="E21" s="79">
        <v>3.11</v>
      </c>
      <c r="F21" s="79">
        <v>27.6</v>
      </c>
      <c r="G21" s="75"/>
      <c r="H21" s="75"/>
      <c r="I21" s="75"/>
      <c r="J21" s="75"/>
      <c r="K21" s="75"/>
    </row>
    <row r="22" spans="1:11" ht="15" customHeight="1" x14ac:dyDescent="0.2">
      <c r="A22" s="78" t="s">
        <v>16</v>
      </c>
      <c r="B22" s="79">
        <v>25.71</v>
      </c>
      <c r="C22" s="79">
        <v>20.68</v>
      </c>
      <c r="D22" s="79">
        <v>80.400000000000006</v>
      </c>
      <c r="E22" s="79">
        <v>9.66</v>
      </c>
      <c r="F22" s="79">
        <v>37.6</v>
      </c>
      <c r="G22" s="75"/>
      <c r="H22" s="75"/>
      <c r="I22" s="75"/>
      <c r="J22" s="75"/>
      <c r="K22" s="75"/>
    </row>
    <row r="23" spans="1:11" ht="15" customHeight="1" x14ac:dyDescent="0.2">
      <c r="A23" s="78" t="s">
        <v>199</v>
      </c>
      <c r="B23" s="79">
        <v>0.57999999999999996</v>
      </c>
      <c r="C23" s="79">
        <v>0.42</v>
      </c>
      <c r="D23" s="79">
        <v>71.3</v>
      </c>
      <c r="E23" s="79">
        <v>0.32</v>
      </c>
      <c r="F23" s="79">
        <v>55.6</v>
      </c>
      <c r="G23" s="75"/>
      <c r="H23" s="75"/>
      <c r="I23" s="75"/>
      <c r="J23" s="75"/>
      <c r="K23" s="75"/>
    </row>
    <row r="24" spans="1:11" ht="15" customHeight="1" x14ac:dyDescent="0.2">
      <c r="A24" s="78" t="s">
        <v>200</v>
      </c>
      <c r="B24" s="79">
        <v>2.44</v>
      </c>
      <c r="C24" s="79">
        <v>1.88</v>
      </c>
      <c r="D24" s="79">
        <v>77.099999999999994</v>
      </c>
      <c r="E24" s="79">
        <v>1.63</v>
      </c>
      <c r="F24" s="79">
        <v>66.900000000000006</v>
      </c>
      <c r="G24" s="75"/>
      <c r="H24" s="75"/>
      <c r="I24" s="75"/>
      <c r="J24" s="75"/>
      <c r="K24" s="75"/>
    </row>
    <row r="25" spans="1:11" ht="15" customHeight="1" x14ac:dyDescent="0.2">
      <c r="A25" s="78" t="s">
        <v>947</v>
      </c>
      <c r="B25" s="79">
        <v>7.22</v>
      </c>
      <c r="C25" s="79">
        <v>7.22</v>
      </c>
      <c r="D25" s="79">
        <v>100</v>
      </c>
      <c r="E25" s="79">
        <v>7.22</v>
      </c>
      <c r="F25" s="79">
        <v>100</v>
      </c>
      <c r="G25" s="75"/>
      <c r="H25" s="75"/>
      <c r="I25" s="75"/>
      <c r="J25" s="75"/>
      <c r="K25" s="75"/>
    </row>
    <row r="26" spans="1:11" ht="15" customHeight="1" x14ac:dyDescent="0.2">
      <c r="A26" s="78" t="s">
        <v>247</v>
      </c>
      <c r="B26" s="79">
        <v>6.09</v>
      </c>
      <c r="C26" s="79">
        <v>4.16</v>
      </c>
      <c r="D26" s="79">
        <v>68.3</v>
      </c>
      <c r="E26" s="79">
        <v>4</v>
      </c>
      <c r="F26" s="79">
        <v>65.7</v>
      </c>
      <c r="G26" s="75"/>
      <c r="H26" s="75"/>
      <c r="I26" s="75"/>
      <c r="J26" s="75"/>
      <c r="K26" s="75"/>
    </row>
    <row r="27" spans="1:11" ht="15" customHeight="1" x14ac:dyDescent="0.2">
      <c r="A27" s="78" t="s">
        <v>19</v>
      </c>
      <c r="B27" s="79">
        <v>4.16</v>
      </c>
      <c r="C27" s="79">
        <v>2.34</v>
      </c>
      <c r="D27" s="79">
        <v>56.2</v>
      </c>
      <c r="E27" s="79">
        <v>1.82</v>
      </c>
      <c r="F27" s="79">
        <v>43.7</v>
      </c>
      <c r="G27" s="75"/>
      <c r="H27" s="75"/>
      <c r="I27" s="75"/>
      <c r="J27" s="75"/>
      <c r="K27" s="75"/>
    </row>
    <row r="28" spans="1:11" ht="15" customHeight="1" x14ac:dyDescent="0.2">
      <c r="A28" s="78" t="s">
        <v>248</v>
      </c>
      <c r="B28" s="79">
        <v>0.04</v>
      </c>
      <c r="C28" s="79">
        <v>0.02</v>
      </c>
      <c r="D28" s="79">
        <v>63.3</v>
      </c>
      <c r="E28" s="79">
        <v>0.01</v>
      </c>
      <c r="F28" s="79">
        <v>15</v>
      </c>
      <c r="G28" s="75"/>
      <c r="H28" s="75"/>
      <c r="I28" s="75"/>
      <c r="J28" s="75"/>
      <c r="K28" s="75"/>
    </row>
    <row r="29" spans="1:11" ht="15" customHeight="1" x14ac:dyDescent="0.2">
      <c r="A29" s="78" t="s">
        <v>949</v>
      </c>
      <c r="B29" s="79">
        <v>0.36</v>
      </c>
      <c r="C29" s="79">
        <v>0.21</v>
      </c>
      <c r="D29" s="79">
        <v>57.4</v>
      </c>
      <c r="E29" s="79">
        <v>0.19</v>
      </c>
      <c r="F29" s="79">
        <v>52.9</v>
      </c>
      <c r="G29" s="75"/>
      <c r="H29" s="75"/>
      <c r="I29" s="75"/>
      <c r="J29" s="75"/>
      <c r="K29" s="75"/>
    </row>
    <row r="30" spans="1:11" ht="15" customHeight="1" x14ac:dyDescent="0.2">
      <c r="A30" s="78" t="s">
        <v>950</v>
      </c>
      <c r="B30" s="79">
        <v>0.01</v>
      </c>
      <c r="C30" s="79">
        <v>0</v>
      </c>
      <c r="D30" s="79">
        <v>56.6</v>
      </c>
      <c r="E30" s="79">
        <v>0</v>
      </c>
      <c r="F30" s="79">
        <v>46.2</v>
      </c>
      <c r="G30" s="75"/>
      <c r="H30" s="75"/>
      <c r="I30" s="75"/>
      <c r="J30" s="75"/>
      <c r="K30" s="75"/>
    </row>
    <row r="31" spans="1:11" ht="15" customHeight="1" x14ac:dyDescent="0.2">
      <c r="A31" s="78" t="s">
        <v>249</v>
      </c>
      <c r="B31" s="79">
        <v>0.28999999999999998</v>
      </c>
      <c r="C31" s="79">
        <v>0.23</v>
      </c>
      <c r="D31" s="79">
        <v>79.3</v>
      </c>
      <c r="E31" s="79">
        <v>0.18</v>
      </c>
      <c r="F31" s="79">
        <v>61.3</v>
      </c>
      <c r="G31" s="75"/>
      <c r="H31" s="75"/>
      <c r="I31" s="75"/>
      <c r="J31" s="75"/>
      <c r="K31" s="75"/>
    </row>
    <row r="32" spans="1:11" ht="15" customHeight="1" x14ac:dyDescent="0.2">
      <c r="A32" s="78" t="s">
        <v>250</v>
      </c>
      <c r="B32" s="79">
        <v>6.77</v>
      </c>
      <c r="C32" s="79">
        <v>4.76</v>
      </c>
      <c r="D32" s="79">
        <v>70.400000000000006</v>
      </c>
      <c r="E32" s="79">
        <v>4.62</v>
      </c>
      <c r="F32" s="79">
        <v>68.2</v>
      </c>
      <c r="G32" s="75"/>
      <c r="H32" s="75"/>
      <c r="I32" s="75"/>
      <c r="J32" s="75"/>
      <c r="K32" s="75"/>
    </row>
    <row r="33" spans="1:11" ht="15" customHeight="1" x14ac:dyDescent="0.2">
      <c r="A33" s="78" t="s">
        <v>251</v>
      </c>
      <c r="B33" s="79">
        <v>7.48</v>
      </c>
      <c r="C33" s="79">
        <v>5.14</v>
      </c>
      <c r="D33" s="79">
        <v>68.7</v>
      </c>
      <c r="E33" s="79">
        <v>4.82</v>
      </c>
      <c r="F33" s="79">
        <v>64.5</v>
      </c>
      <c r="G33" s="75"/>
      <c r="H33" s="75"/>
      <c r="I33" s="75"/>
      <c r="J33" s="75"/>
      <c r="K33" s="75"/>
    </row>
    <row r="34" spans="1:11" ht="15" customHeight="1" x14ac:dyDescent="0.2">
      <c r="A34" s="78" t="s">
        <v>951</v>
      </c>
      <c r="B34" s="79">
        <v>2.0299999999999998</v>
      </c>
      <c r="C34" s="79">
        <v>1.86</v>
      </c>
      <c r="D34" s="79">
        <v>91.4</v>
      </c>
      <c r="E34" s="79">
        <v>1.84</v>
      </c>
      <c r="F34" s="79">
        <v>90.7</v>
      </c>
      <c r="G34" s="75"/>
      <c r="H34" s="75"/>
      <c r="I34" s="75"/>
      <c r="J34" s="75"/>
      <c r="K34" s="75"/>
    </row>
    <row r="35" spans="1:11" ht="15" customHeight="1" x14ac:dyDescent="0.2">
      <c r="A35" s="78" t="s">
        <v>253</v>
      </c>
      <c r="B35" s="79">
        <v>1.07</v>
      </c>
      <c r="C35" s="79">
        <v>0.94</v>
      </c>
      <c r="D35" s="79">
        <v>87.3</v>
      </c>
      <c r="E35" s="79">
        <v>0.94</v>
      </c>
      <c r="F35" s="79">
        <v>87.3</v>
      </c>
      <c r="G35" s="75"/>
      <c r="H35" s="75"/>
      <c r="I35" s="75"/>
      <c r="J35" s="75"/>
      <c r="K35" s="75"/>
    </row>
    <row r="36" spans="1:11" ht="15" customHeight="1" x14ac:dyDescent="0.2">
      <c r="A36" s="78" t="s">
        <v>254</v>
      </c>
      <c r="B36" s="79">
        <v>0.03</v>
      </c>
      <c r="C36" s="79">
        <v>0.01</v>
      </c>
      <c r="D36" s="79">
        <v>47.9</v>
      </c>
      <c r="E36" s="79">
        <v>0</v>
      </c>
      <c r="F36" s="79">
        <v>0</v>
      </c>
      <c r="G36" s="75"/>
      <c r="H36" s="75"/>
      <c r="I36" s="75"/>
      <c r="J36" s="75"/>
      <c r="K36" s="75"/>
    </row>
    <row r="37" spans="1:11" ht="15" customHeight="1" x14ac:dyDescent="0.2">
      <c r="A37" s="78" t="s">
        <v>208</v>
      </c>
      <c r="B37" s="79">
        <v>0.36</v>
      </c>
      <c r="C37" s="79">
        <v>0.25</v>
      </c>
      <c r="D37" s="79">
        <v>69.900000000000006</v>
      </c>
      <c r="E37" s="79">
        <v>0.23</v>
      </c>
      <c r="F37" s="79">
        <v>62.5</v>
      </c>
      <c r="G37" s="75"/>
      <c r="H37" s="75"/>
      <c r="I37" s="75"/>
      <c r="J37" s="75"/>
      <c r="K37" s="75"/>
    </row>
    <row r="38" spans="1:11" ht="15" customHeight="1" x14ac:dyDescent="0.2">
      <c r="A38" s="78" t="s">
        <v>214</v>
      </c>
      <c r="B38" s="79">
        <v>0.12</v>
      </c>
      <c r="C38" s="79">
        <v>0.08</v>
      </c>
      <c r="D38" s="79">
        <v>61.4</v>
      </c>
      <c r="E38" s="79">
        <v>0.04</v>
      </c>
      <c r="F38" s="79">
        <v>29</v>
      </c>
      <c r="G38" s="75"/>
      <c r="H38" s="75"/>
      <c r="I38" s="75"/>
      <c r="J38" s="75"/>
      <c r="K38" s="75"/>
    </row>
    <row r="39" spans="1:11" ht="15" customHeight="1" x14ac:dyDescent="0.2">
      <c r="A39" s="78" t="s">
        <v>255</v>
      </c>
      <c r="B39" s="79">
        <v>1.08</v>
      </c>
      <c r="C39" s="79">
        <v>0.9</v>
      </c>
      <c r="D39" s="79">
        <v>82.6</v>
      </c>
      <c r="E39" s="79">
        <v>0.75</v>
      </c>
      <c r="F39" s="79">
        <v>69.599999999999994</v>
      </c>
      <c r="G39" s="75"/>
      <c r="H39" s="75"/>
      <c r="I39" s="75"/>
      <c r="J39" s="75"/>
      <c r="K39" s="75"/>
    </row>
    <row r="40" spans="1:11" ht="15" customHeight="1" x14ac:dyDescent="0.2">
      <c r="A40" s="78" t="s">
        <v>256</v>
      </c>
      <c r="B40" s="79">
        <v>0.05</v>
      </c>
      <c r="C40" s="79">
        <v>0.03</v>
      </c>
      <c r="D40" s="79">
        <v>55.4</v>
      </c>
      <c r="E40" s="79">
        <v>0.03</v>
      </c>
      <c r="F40" s="79">
        <v>49.2</v>
      </c>
      <c r="G40" s="75"/>
      <c r="H40" s="75"/>
      <c r="I40" s="75"/>
      <c r="J40" s="75"/>
      <c r="K40" s="75"/>
    </row>
    <row r="41" spans="1:11" ht="15" customHeight="1" x14ac:dyDescent="0.2">
      <c r="A41" s="78" t="s">
        <v>257</v>
      </c>
      <c r="B41" s="79">
        <v>1.56</v>
      </c>
      <c r="C41" s="79">
        <v>1.28</v>
      </c>
      <c r="D41" s="79">
        <v>82.3</v>
      </c>
      <c r="E41" s="79">
        <v>0.88</v>
      </c>
      <c r="F41" s="79">
        <v>56.4</v>
      </c>
      <c r="G41" s="75"/>
      <c r="H41" s="75"/>
      <c r="I41" s="75"/>
      <c r="J41" s="75"/>
      <c r="K41" s="75"/>
    </row>
    <row r="42" spans="1:11" ht="15" customHeight="1" x14ac:dyDescent="0.2">
      <c r="A42" s="78" t="s">
        <v>258</v>
      </c>
      <c r="B42" s="79">
        <v>7.0000000000000007E-2</v>
      </c>
      <c r="C42" s="79">
        <v>0.05</v>
      </c>
      <c r="D42" s="79">
        <v>66.8</v>
      </c>
      <c r="E42" s="79">
        <v>0.03</v>
      </c>
      <c r="F42" s="79">
        <v>35.299999999999997</v>
      </c>
      <c r="G42" s="75"/>
      <c r="H42" s="75"/>
      <c r="I42" s="75"/>
      <c r="J42" s="75"/>
      <c r="K42" s="75"/>
    </row>
    <row r="43" spans="1:11" ht="15" customHeight="1" x14ac:dyDescent="0.2">
      <c r="A43" s="78" t="s">
        <v>259</v>
      </c>
      <c r="B43" s="79">
        <v>0.54</v>
      </c>
      <c r="C43" s="79">
        <v>0.34</v>
      </c>
      <c r="D43" s="79">
        <v>62.8</v>
      </c>
      <c r="E43" s="79">
        <v>0.21</v>
      </c>
      <c r="F43" s="79">
        <v>38.5</v>
      </c>
      <c r="G43" s="75"/>
      <c r="H43" s="75"/>
      <c r="I43" s="75"/>
      <c r="J43" s="75"/>
      <c r="K43" s="75"/>
    </row>
    <row r="44" spans="1:11" ht="15" customHeight="1" x14ac:dyDescent="0.2">
      <c r="A44" s="78" t="s">
        <v>7</v>
      </c>
      <c r="B44" s="79">
        <v>20.8</v>
      </c>
      <c r="C44" s="79">
        <v>16.43</v>
      </c>
      <c r="D44" s="79">
        <v>79</v>
      </c>
      <c r="E44" s="79">
        <v>9.66</v>
      </c>
      <c r="F44" s="79">
        <v>46.4</v>
      </c>
      <c r="G44" s="75"/>
      <c r="H44" s="75"/>
      <c r="I44" s="75"/>
      <c r="J44" s="75"/>
      <c r="K44" s="75"/>
    </row>
    <row r="45" spans="1:11" ht="15" customHeight="1" x14ac:dyDescent="0.2">
      <c r="A45" s="78" t="s">
        <v>10</v>
      </c>
      <c r="B45" s="79">
        <v>8.77</v>
      </c>
      <c r="C45" s="79">
        <v>6.95</v>
      </c>
      <c r="D45" s="79">
        <v>79.2</v>
      </c>
      <c r="E45" s="79">
        <v>4.84</v>
      </c>
      <c r="F45" s="79">
        <v>55.2</v>
      </c>
      <c r="G45" s="75"/>
      <c r="H45" s="75"/>
      <c r="I45" s="75"/>
      <c r="J45" s="75"/>
      <c r="K45" s="75"/>
    </row>
    <row r="46" spans="1:11" ht="15" customHeight="1" x14ac:dyDescent="0.2">
      <c r="A46" s="78" t="s">
        <v>14</v>
      </c>
      <c r="B46" s="79">
        <v>22.89</v>
      </c>
      <c r="C46" s="79">
        <v>16.96</v>
      </c>
      <c r="D46" s="79">
        <v>74.099999999999994</v>
      </c>
      <c r="E46" s="79">
        <v>0</v>
      </c>
      <c r="F46" s="79">
        <v>0</v>
      </c>
      <c r="G46" s="75"/>
      <c r="H46" s="75"/>
      <c r="I46" s="75"/>
      <c r="J46" s="75"/>
      <c r="K46" s="75"/>
    </row>
    <row r="47" spans="1:11" ht="15" customHeight="1" x14ac:dyDescent="0.2">
      <c r="A47" s="80"/>
      <c r="B47" s="81">
        <v>581.55999999999995</v>
      </c>
      <c r="C47" s="81">
        <v>472.69</v>
      </c>
      <c r="D47" s="81">
        <v>81.28</v>
      </c>
      <c r="E47" s="81">
        <v>277.8</v>
      </c>
      <c r="F47" s="81">
        <v>47.77</v>
      </c>
      <c r="G47" s="75"/>
      <c r="H47" s="75"/>
      <c r="I47" s="75"/>
      <c r="J47" s="75"/>
      <c r="K47" s="75"/>
    </row>
    <row r="48" spans="1:11" ht="15" customHeight="1" x14ac:dyDescent="0.2">
      <c r="A48" s="75"/>
      <c r="B48" s="75"/>
      <c r="C48" s="75" t="s">
        <v>957</v>
      </c>
      <c r="D48" s="75"/>
      <c r="E48" s="75"/>
      <c r="F48" s="75"/>
      <c r="G48" s="75"/>
      <c r="H48" s="75"/>
      <c r="I48" s="75"/>
      <c r="J48" s="75"/>
      <c r="K48" s="75"/>
    </row>
    <row r="49" spans="1:11" ht="12.75" customHeight="1" x14ac:dyDescent="0.2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</row>
    <row r="50" spans="1:11" ht="12.75" customHeight="1" x14ac:dyDescent="0.2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</row>
    <row r="51" spans="1:11" ht="12.75" customHeight="1" x14ac:dyDescent="0.2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</row>
    <row r="52" spans="1:11" ht="12.75" customHeight="1" x14ac:dyDescent="0.2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</row>
    <row r="53" spans="1:11" ht="12.75" customHeight="1" x14ac:dyDescent="0.2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</row>
    <row r="54" spans="1:11" ht="12.75" customHeight="1" x14ac:dyDescent="0.2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</row>
    <row r="55" spans="1:11" ht="12.75" customHeight="1" x14ac:dyDescent="0.2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</row>
    <row r="56" spans="1:11" ht="12.75" customHeight="1" x14ac:dyDescent="0.2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</row>
    <row r="57" spans="1:11" ht="12.75" customHeight="1" x14ac:dyDescent="0.2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</row>
    <row r="58" spans="1:11" ht="12.75" customHeight="1" x14ac:dyDescent="0.2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</row>
    <row r="59" spans="1:11" ht="12.75" customHeight="1" x14ac:dyDescent="0.2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</row>
    <row r="60" spans="1:11" ht="12.75" customHeight="1" x14ac:dyDescent="0.2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</row>
    <row r="61" spans="1:11" ht="12.75" customHeight="1" x14ac:dyDescent="0.2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</row>
    <row r="62" spans="1:11" ht="12.75" customHeight="1" x14ac:dyDescent="0.2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</row>
    <row r="63" spans="1:11" ht="12.75" customHeight="1" x14ac:dyDescent="0.2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</row>
    <row r="64" spans="1:11" ht="12.75" customHeight="1" x14ac:dyDescent="0.2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</row>
    <row r="65" spans="1:11" ht="12.75" customHeight="1" x14ac:dyDescent="0.2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</row>
    <row r="66" spans="1:11" ht="12.75" customHeight="1" x14ac:dyDescent="0.2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</row>
    <row r="67" spans="1:11" ht="12.75" customHeight="1" x14ac:dyDescent="0.2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</row>
    <row r="68" spans="1:11" ht="12.75" customHeight="1" x14ac:dyDescent="0.2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</row>
    <row r="69" spans="1:11" ht="12.75" customHeight="1" x14ac:dyDescent="0.2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</row>
    <row r="70" spans="1:11" ht="12.75" customHeight="1" x14ac:dyDescent="0.2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</row>
    <row r="71" spans="1:11" ht="12.75" customHeight="1" x14ac:dyDescent="0.2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</row>
    <row r="72" spans="1:11" ht="12.75" customHeight="1" x14ac:dyDescent="0.2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</row>
    <row r="73" spans="1:11" ht="12.75" customHeight="1" x14ac:dyDescent="0.2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</row>
    <row r="74" spans="1:11" ht="12.75" customHeight="1" x14ac:dyDescent="0.2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</row>
    <row r="75" spans="1:11" ht="12.75" customHeight="1" x14ac:dyDescent="0.2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</row>
    <row r="76" spans="1:11" ht="12.75" customHeight="1" x14ac:dyDescent="0.2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</row>
    <row r="77" spans="1:11" ht="12.75" customHeight="1" x14ac:dyDescent="0.2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</row>
    <row r="78" spans="1:11" ht="12.75" customHeight="1" x14ac:dyDescent="0.2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</row>
    <row r="79" spans="1:11" ht="12.75" customHeight="1" x14ac:dyDescent="0.2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</row>
    <row r="80" spans="1:11" ht="12.75" customHeight="1" x14ac:dyDescent="0.2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</row>
    <row r="81" spans="1:11" ht="12.75" customHeight="1" x14ac:dyDescent="0.2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</row>
    <row r="82" spans="1:11" ht="12.75" customHeight="1" x14ac:dyDescent="0.2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</row>
    <row r="83" spans="1:11" ht="12.75" customHeight="1" x14ac:dyDescent="0.2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</row>
    <row r="84" spans="1:11" ht="12.75" customHeight="1" x14ac:dyDescent="0.2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</row>
    <row r="85" spans="1:11" ht="12.75" customHeight="1" x14ac:dyDescent="0.2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</row>
    <row r="86" spans="1:11" ht="12.75" customHeight="1" x14ac:dyDescent="0.2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</row>
    <row r="87" spans="1:11" ht="12.75" customHeight="1" x14ac:dyDescent="0.2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</row>
    <row r="88" spans="1:11" ht="12.75" customHeight="1" x14ac:dyDescent="0.2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</row>
    <row r="89" spans="1:11" ht="12.75" customHeight="1" x14ac:dyDescent="0.2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</row>
    <row r="90" spans="1:11" ht="12.75" customHeight="1" x14ac:dyDescent="0.2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</row>
    <row r="91" spans="1:11" ht="12.75" customHeight="1" x14ac:dyDescent="0.2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</row>
    <row r="92" spans="1:11" ht="12.75" customHeight="1" x14ac:dyDescent="0.2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</row>
    <row r="93" spans="1:11" ht="12.75" customHeight="1" x14ac:dyDescent="0.2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</row>
    <row r="94" spans="1:11" ht="12.75" customHeight="1" x14ac:dyDescent="0.2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</row>
    <row r="95" spans="1:11" ht="12.75" customHeight="1" x14ac:dyDescent="0.2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</row>
    <row r="96" spans="1:11" ht="12.75" customHeight="1" x14ac:dyDescent="0.2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</row>
    <row r="97" spans="1:11" ht="12.75" customHeight="1" x14ac:dyDescent="0.2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</row>
    <row r="98" spans="1:11" ht="12.75" customHeight="1" x14ac:dyDescent="0.2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</row>
    <row r="99" spans="1:11" ht="12.75" customHeight="1" x14ac:dyDescent="0.2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</row>
    <row r="100" spans="1:11" ht="12.75" customHeight="1" x14ac:dyDescent="0.2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</row>
  </sheetData>
  <mergeCells count="1">
    <mergeCell ref="A1:F1"/>
  </mergeCells>
  <pageMargins left="1.45" right="0.7" top="0.75" bottom="0.75" header="0" footer="0"/>
  <pageSetup scale="85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100"/>
  <sheetViews>
    <sheetView workbookViewId="0"/>
  </sheetViews>
  <sheetFormatPr defaultColWidth="14.28515625" defaultRowHeight="15" customHeight="1" x14ac:dyDescent="0.2"/>
  <cols>
    <col min="1" max="11" width="8.85546875" customWidth="1"/>
  </cols>
  <sheetData>
    <row r="1" ht="13.5" customHeight="1" x14ac:dyDescent="0.2"/>
    <row r="2" ht="13.5" customHeight="1" x14ac:dyDescent="0.2"/>
    <row r="3" ht="13.5" customHeight="1" x14ac:dyDescent="0.2"/>
    <row r="4" ht="13.5" customHeight="1" x14ac:dyDescent="0.2"/>
    <row r="5" ht="13.5" customHeight="1" x14ac:dyDescent="0.2"/>
    <row r="6" ht="13.5" customHeight="1" x14ac:dyDescent="0.2"/>
    <row r="7" ht="13.5" customHeight="1" x14ac:dyDescent="0.2"/>
    <row r="8" ht="13.5" customHeight="1" x14ac:dyDescent="0.2"/>
    <row r="9" ht="13.5" customHeight="1" x14ac:dyDescent="0.2"/>
    <row r="10" ht="13.5" customHeight="1" x14ac:dyDescent="0.2"/>
    <row r="11" ht="13.5" customHeight="1" x14ac:dyDescent="0.2"/>
    <row r="12" ht="13.5" customHeight="1" x14ac:dyDescent="0.2"/>
    <row r="13" ht="13.5" customHeight="1" x14ac:dyDescent="0.2"/>
    <row r="14" ht="13.5" customHeight="1" x14ac:dyDescent="0.2"/>
    <row r="15" ht="13.5" customHeight="1" x14ac:dyDescent="0.2"/>
    <row r="1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25</vt:i4>
      </vt:variant>
    </vt:vector>
  </HeadingPairs>
  <TitlesOfParts>
    <vt:vector size="60" baseType="lpstr">
      <vt:lpstr>Branch ATM_1</vt:lpstr>
      <vt:lpstr>CD Ratio_2</vt:lpstr>
      <vt:lpstr>CD Ratio_3(i)</vt:lpstr>
      <vt:lpstr>CD Ratio_3(ii)Dist</vt:lpstr>
      <vt:lpstr>OutstandingAgri_4</vt:lpstr>
      <vt:lpstr>MSMEoutstanding_5</vt:lpstr>
      <vt:lpstr>Pri Sec_outstanding_6</vt:lpstr>
      <vt:lpstr>Weaker Sec_7</vt:lpstr>
      <vt:lpstr>NPS_OS_8</vt:lpstr>
      <vt:lpstr>ACP_Agri_9(i)</vt:lpstr>
      <vt:lpstr>ACP_Agri_9(ii)</vt:lpstr>
      <vt:lpstr>ACP_MSME_10</vt:lpstr>
      <vt:lpstr>ACP_PS_11(i)</vt:lpstr>
      <vt:lpstr>ACP_PS_11(ii)</vt:lpstr>
      <vt:lpstr>ACP_NPS_12</vt:lpstr>
      <vt:lpstr>NPA_13</vt:lpstr>
      <vt:lpstr>NPA_PS_14</vt:lpstr>
      <vt:lpstr>NPA_NPS_15</vt:lpstr>
      <vt:lpstr>NPA_Govt. Sch16</vt:lpstr>
      <vt:lpstr>KCC_17</vt:lpstr>
      <vt:lpstr>Education Loan_18</vt:lpstr>
      <vt:lpstr>SHGs_19</vt:lpstr>
      <vt:lpstr>Restructured Acs_33</vt:lpstr>
      <vt:lpstr>Minority_OS_20</vt:lpstr>
      <vt:lpstr>SCST_OS_22</vt:lpstr>
      <vt:lpstr>SCST_Disb_23</vt:lpstr>
      <vt:lpstr>Women_24</vt:lpstr>
      <vt:lpstr>PMJDY_25</vt:lpstr>
      <vt:lpstr>RSETIs_26</vt:lpstr>
      <vt:lpstr>MUDRA_27</vt:lpstr>
      <vt:lpstr>SUI_28_Dist.</vt:lpstr>
      <vt:lpstr>PMAY_29</vt:lpstr>
      <vt:lpstr>Aadh_Auh_31</vt:lpstr>
      <vt:lpstr>Aadhaar Auth_31</vt:lpstr>
      <vt:lpstr>Sheet1</vt:lpstr>
      <vt:lpstr>'ACP_Agri_9(i)'!Print_Area</vt:lpstr>
      <vt:lpstr>'ACP_Agri_9(ii)'!Print_Area</vt:lpstr>
      <vt:lpstr>ACP_MSME_10!Print_Area</vt:lpstr>
      <vt:lpstr>ACP_NPS_12!Print_Area</vt:lpstr>
      <vt:lpstr>'ACP_PS_11(i)'!Print_Area</vt:lpstr>
      <vt:lpstr>'ACP_PS_11(ii)'!Print_Area</vt:lpstr>
      <vt:lpstr>'Branch ATM_1'!Print_Area</vt:lpstr>
      <vt:lpstr>'CD Ratio_2'!Print_Area</vt:lpstr>
      <vt:lpstr>'CD Ratio_3(i)'!Print_Area</vt:lpstr>
      <vt:lpstr>'CD Ratio_3(ii)Dist'!Print_Area</vt:lpstr>
      <vt:lpstr>'Education Loan_18'!Print_Area</vt:lpstr>
      <vt:lpstr>KCC_17!Print_Area</vt:lpstr>
      <vt:lpstr>Minority_OS_20!Print_Area</vt:lpstr>
      <vt:lpstr>MSMEoutstanding_5!Print_Area</vt:lpstr>
      <vt:lpstr>NPA_13!Print_Area</vt:lpstr>
      <vt:lpstr>'NPA_Govt. Sch16'!Print_Area</vt:lpstr>
      <vt:lpstr>NPA_NPS_15!Print_Area</vt:lpstr>
      <vt:lpstr>NPA_PS_14!Print_Area</vt:lpstr>
      <vt:lpstr>NPS_OS_8!Print_Area</vt:lpstr>
      <vt:lpstr>OutstandingAgri_4!Print_Area</vt:lpstr>
      <vt:lpstr>'Pri Sec_outstanding_6'!Print_Area</vt:lpstr>
      <vt:lpstr>SCST_Disb_23!Print_Area</vt:lpstr>
      <vt:lpstr>SCST_OS_22!Print_Area</vt:lpstr>
      <vt:lpstr>'Weaker Sec_7'!Print_Area</vt:lpstr>
      <vt:lpstr>Women_24!Print_Area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MISHRA</dc:creator>
  <cp:lastModifiedBy>01104_ZAO</cp:lastModifiedBy>
  <cp:lastPrinted>2026-09-21T12:13:45Z</cp:lastPrinted>
  <dcterms:created xsi:type="dcterms:W3CDTF">2015-10-29T06:25:08Z</dcterms:created>
  <dcterms:modified xsi:type="dcterms:W3CDTF">2026-09-25T10:19:15Z</dcterms:modified>
</cp:coreProperties>
</file>