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Branch ATM_1" sheetId="1" r:id="rId1"/>
    <sheet name="CD Ratio_2" sheetId="2" r:id="rId2"/>
    <sheet name="CD Ratio_3(i)" sheetId="3" r:id="rId3"/>
    <sheet name="CD Ratio_3(ii)Dist" sheetId="4" r:id="rId4"/>
    <sheet name="OutstandingAgri_4" sheetId="5" r:id="rId5"/>
    <sheet name="MSMEoutstanding_5" sheetId="6" r:id="rId6"/>
    <sheet name="Pri Sec_outstanding_6" sheetId="7" r:id="rId7"/>
    <sheet name="Weaker Sec_7" sheetId="8" r:id="rId8"/>
    <sheet name="NPS_OS_8" sheetId="9" r:id="rId9"/>
    <sheet name="ACP_Agri_9(i)" sheetId="10" r:id="rId10"/>
    <sheet name="ACP_Agri_9(ii)" sheetId="11" r:id="rId11"/>
    <sheet name="ACP_MSME_10" sheetId="12" r:id="rId12"/>
    <sheet name="ACP_PS_11(i)" sheetId="13" r:id="rId13"/>
    <sheet name="ACP_PS_11(ii)" sheetId="14" r:id="rId14"/>
    <sheet name="ACP_NPS_12" sheetId="15" r:id="rId15"/>
    <sheet name="NPA_13" sheetId="16" r:id="rId16"/>
    <sheet name="NPA_PS_14" sheetId="17" r:id="rId17"/>
    <sheet name="NPA_NPS_15" sheetId="18" r:id="rId18"/>
    <sheet name="NPA_Govt. Sch16" sheetId="19" r:id="rId19"/>
    <sheet name="KCC_17" sheetId="20" r:id="rId20"/>
    <sheet name="Education Loan_18" sheetId="21" r:id="rId21"/>
    <sheet name="SHGs_19" sheetId="22" r:id="rId22"/>
    <sheet name="Restructured Acs_33" sheetId="23" state="hidden" r:id="rId23"/>
    <sheet name="Minority_OS_20" sheetId="24" r:id="rId24"/>
    <sheet name="Minority_Disb_21" sheetId="25" r:id="rId25"/>
    <sheet name="SCST_OS_22" sheetId="26" r:id="rId26"/>
    <sheet name="SCST_Disb_23" sheetId="27" r:id="rId27"/>
    <sheet name="Women_24" sheetId="28" r:id="rId28"/>
    <sheet name="PMJDY_25" sheetId="29" state="hidden" r:id="rId29"/>
    <sheet name="RSETIs_26" sheetId="30" state="hidden" r:id="rId30"/>
    <sheet name="MUDRA_27" sheetId="31" state="hidden" r:id="rId31"/>
    <sheet name="SUI_28_Dist." sheetId="32" state="hidden" r:id="rId32"/>
    <sheet name="PMAY_29" sheetId="33" state="hidden" r:id="rId33"/>
    <sheet name="Aadh_Auh_31" sheetId="34" state="hidden" r:id="rId34"/>
    <sheet name="Aadhaar Auth_31" sheetId="35" state="hidden" r:id="rId35"/>
    <sheet name="Sheet1" sheetId="36" state="hidden" r:id="rId36"/>
  </sheets>
  <definedNames>
    <definedName name="_xlnm._FilterDatabase" localSheetId="9" hidden="1">'ACP_Agri_9(i)'!$H$5:$K$51</definedName>
    <definedName name="_xlnm._FilterDatabase" localSheetId="10" hidden="1">'ACP_Agri_9(ii)'!$M$5:$P$56</definedName>
    <definedName name="_xlnm._FilterDatabase" localSheetId="11" hidden="1">ACP_MSME_10!$C$5:$P$56</definedName>
    <definedName name="_xlnm._FilterDatabase" localSheetId="13" hidden="1">'ACP_PS_11(ii)'!$S$5:$T$56</definedName>
    <definedName name="_xlnm._FilterDatabase" localSheetId="1" hidden="1">'CD Ratio_2'!$F$5:$H$54</definedName>
    <definedName name="_xlnm._FilterDatabase" localSheetId="2" hidden="1">'CD Ratio_3(i)'!$C$5:$J$54</definedName>
    <definedName name="_xlnm._FilterDatabase" localSheetId="3" hidden="1">'CD Ratio_3(ii)Dist'!$A$3:$E$56</definedName>
    <definedName name="_xlnm._FilterDatabase" localSheetId="5" hidden="1">MSMEoutstanding_5!$C$5:$N$48</definedName>
    <definedName name="_xlnm._FilterDatabase" localSheetId="4" hidden="1">OutstandingAgri_4!$C$5:$L$47</definedName>
    <definedName name="_xlnm._FilterDatabase" localSheetId="6" hidden="1">'Pri Sec_outstanding_6'!$C$5:$P$52</definedName>
    <definedName name="CompanyName">#REF!</definedName>
    <definedName name="CustomerLookup">#REF!</definedName>
    <definedName name="Invoice_No">#REF!</definedName>
    <definedName name="_xlnm.Print_Area" localSheetId="9">'ACP_Agri_9(i)'!$A$1:$L$58</definedName>
    <definedName name="_xlnm.Print_Area" localSheetId="10">'ACP_Agri_9(ii)'!$A$1:$Q$58</definedName>
    <definedName name="_xlnm.Print_Area" localSheetId="11">ACP_MSME_10!$A$1:$Q$58</definedName>
    <definedName name="_xlnm.Print_Area" localSheetId="14">ACP_NPS_12!$A$1:$Q$58</definedName>
    <definedName name="_xlnm.Print_Area" localSheetId="12">'ACP_PS_11(i)'!$A$1:$Q$58</definedName>
    <definedName name="_xlnm.Print_Area" localSheetId="13">'ACP_PS_11(ii)'!$A$1:$U$58</definedName>
    <definedName name="_xlnm.Print_Area" localSheetId="0">'Branch ATM_1'!$A$1:$G$63</definedName>
    <definedName name="_xlnm.Print_Area" localSheetId="1">'CD Ratio_2'!$A$1:$K$60</definedName>
    <definedName name="_xlnm.Print_Area" localSheetId="2">'CD Ratio_3(i)'!$A$1:$J$59</definedName>
    <definedName name="_xlnm.Print_Area" localSheetId="3">'CD Ratio_3(ii)Dist'!$A$1:$E$57</definedName>
    <definedName name="_xlnm.Print_Area" localSheetId="20">'Education Loan_18'!$A$1:$N$58</definedName>
    <definedName name="_xlnm.Print_Area" localSheetId="19">KCC_17!$A$1:$F$58</definedName>
    <definedName name="_xlnm.Print_Area" localSheetId="24">Minority_Disb_21!$A$1:$P$58</definedName>
    <definedName name="_xlnm.Print_Area" localSheetId="23">Minority_OS_20!$A$1:$P$58</definedName>
    <definedName name="_xlnm.Print_Area" localSheetId="5">MSMEoutstanding_5!$A$1:$O$58</definedName>
    <definedName name="_xlnm.Print_Area" localSheetId="15">NPA_13!$A$1:$G$58</definedName>
    <definedName name="_xlnm.Print_Area" localSheetId="18">'NPA_Govt. Sch16'!$A$1:$AA$58</definedName>
    <definedName name="_xlnm.Print_Area" localSheetId="17">NPA_NPS_15!$A$1:$K$58</definedName>
    <definedName name="_xlnm.Print_Area" localSheetId="16">NPA_PS_14!$A$1:$Q$58</definedName>
    <definedName name="_xlnm.Print_Area" localSheetId="8">NPS_OS_8!$A$1:$N$58</definedName>
    <definedName name="_xlnm.Print_Area" localSheetId="4">OutstandingAgri_4!$A$1:$M$58</definedName>
    <definedName name="_xlnm.Print_Area" localSheetId="6">'Pri Sec_outstanding_6'!$A$1:$Q$58</definedName>
    <definedName name="_xlnm.Print_Area" localSheetId="26">SCST_Disb_23!$A$1:$F$58</definedName>
    <definedName name="_xlnm.Print_Area" localSheetId="25">SCST_OS_22!$A$1:$F$58</definedName>
    <definedName name="_xlnm.Print_Area" localSheetId="21">SHGs_19!$A$1:$J$58</definedName>
    <definedName name="_xlnm.Print_Area" localSheetId="7">'Weaker Sec_7'!$A$1:$S$57</definedName>
    <definedName name="_xlnm.Print_Area" localSheetId="27">Women_24!$A$1:$H$58</definedName>
    <definedName name="rngInvoice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0" i="14" l="1"/>
  <c r="T21" i="14"/>
  <c r="T22" i="14"/>
  <c r="T23" i="14"/>
  <c r="T24" i="14"/>
  <c r="T25" i="14"/>
  <c r="T26" i="14"/>
  <c r="T27" i="14"/>
  <c r="T28" i="14"/>
  <c r="T29" i="14"/>
  <c r="T30" i="14"/>
  <c r="T31" i="14"/>
  <c r="T32" i="14"/>
  <c r="T33" i="14"/>
  <c r="T34" i="14"/>
  <c r="T35" i="14"/>
  <c r="T36" i="14"/>
  <c r="T37" i="14"/>
  <c r="T38" i="14"/>
  <c r="T39" i="14"/>
  <c r="T40" i="14"/>
  <c r="S20" i="14"/>
  <c r="S21" i="14"/>
  <c r="S22" i="14"/>
  <c r="S23" i="14"/>
  <c r="S24" i="14"/>
  <c r="S25" i="14"/>
  <c r="S26" i="14"/>
  <c r="S27" i="14"/>
  <c r="S28" i="14"/>
  <c r="S29" i="14"/>
  <c r="S30" i="14"/>
  <c r="S31" i="14"/>
  <c r="S32" i="14"/>
  <c r="S33" i="14"/>
  <c r="S34" i="14"/>
  <c r="S35" i="14"/>
  <c r="S36" i="14"/>
  <c r="S37" i="14"/>
  <c r="S38" i="14"/>
  <c r="S39" i="14"/>
  <c r="S40" i="14"/>
  <c r="S19" i="14"/>
  <c r="P59" i="19" l="1"/>
  <c r="C55" i="28" l="1"/>
  <c r="C54" i="28"/>
  <c r="C53" i="28"/>
  <c r="C52" i="28"/>
  <c r="C50" i="28"/>
  <c r="C49" i="28"/>
  <c r="C23" i="28"/>
  <c r="Q57" i="19"/>
  <c r="E7" i="20"/>
  <c r="F7" i="20"/>
  <c r="E8" i="20"/>
  <c r="F8" i="20"/>
  <c r="E9" i="20"/>
  <c r="F9" i="20"/>
  <c r="E10" i="20"/>
  <c r="F10" i="20"/>
  <c r="E11" i="20"/>
  <c r="F11" i="20"/>
  <c r="E12" i="20"/>
  <c r="F12" i="20"/>
  <c r="E13" i="20"/>
  <c r="F13" i="20"/>
  <c r="E14" i="20"/>
  <c r="F14" i="20"/>
  <c r="E15" i="20"/>
  <c r="F15" i="20"/>
  <c r="E16" i="20"/>
  <c r="F16" i="20"/>
  <c r="E17" i="20"/>
  <c r="F17" i="20"/>
  <c r="E18" i="20"/>
  <c r="F18" i="20"/>
  <c r="E19" i="20"/>
  <c r="F19" i="20"/>
  <c r="E20" i="20"/>
  <c r="F20" i="20"/>
  <c r="E21" i="20"/>
  <c r="F21" i="20"/>
  <c r="E22" i="20"/>
  <c r="F22" i="20"/>
  <c r="E23" i="20"/>
  <c r="F23" i="20"/>
  <c r="E24" i="20"/>
  <c r="F24" i="20"/>
  <c r="E25" i="20"/>
  <c r="F25" i="20"/>
  <c r="E26" i="20"/>
  <c r="F26" i="20"/>
  <c r="E27" i="20"/>
  <c r="F27" i="20"/>
  <c r="E28" i="20"/>
  <c r="F28" i="20"/>
  <c r="E29" i="20"/>
  <c r="F29" i="20"/>
  <c r="E30" i="20"/>
  <c r="F30" i="20"/>
  <c r="E31" i="20"/>
  <c r="F31" i="20"/>
  <c r="E32" i="20"/>
  <c r="F32" i="20"/>
  <c r="E33" i="20"/>
  <c r="F33" i="20"/>
  <c r="E34" i="20"/>
  <c r="F34" i="20"/>
  <c r="E35" i="20"/>
  <c r="F35" i="20"/>
  <c r="E36" i="20"/>
  <c r="F36" i="20"/>
  <c r="E37" i="20"/>
  <c r="F37" i="20"/>
  <c r="E38" i="20"/>
  <c r="F38" i="20"/>
  <c r="E39" i="20"/>
  <c r="F39" i="20"/>
  <c r="E40" i="20"/>
  <c r="F40" i="20"/>
  <c r="E41" i="20"/>
  <c r="F41" i="20"/>
  <c r="E42" i="20"/>
  <c r="F42" i="20"/>
  <c r="E43" i="20"/>
  <c r="F43" i="20"/>
  <c r="E44" i="20"/>
  <c r="F44" i="20"/>
  <c r="E45" i="20"/>
  <c r="F45" i="20"/>
  <c r="E46" i="20"/>
  <c r="F46" i="20"/>
  <c r="E47" i="20"/>
  <c r="F47" i="20"/>
  <c r="E48" i="20"/>
  <c r="F48" i="20"/>
  <c r="E49" i="20"/>
  <c r="F49" i="20"/>
  <c r="E50" i="20"/>
  <c r="F50" i="20"/>
  <c r="E51" i="20"/>
  <c r="F51" i="20"/>
  <c r="E52" i="20"/>
  <c r="F52" i="20"/>
  <c r="E53" i="20"/>
  <c r="F53" i="20"/>
  <c r="E54" i="20"/>
  <c r="F54" i="20"/>
  <c r="E55" i="20"/>
  <c r="F55" i="20"/>
  <c r="E56" i="20"/>
  <c r="F56" i="20"/>
  <c r="E57" i="20"/>
  <c r="F57" i="20"/>
  <c r="F6" i="20"/>
  <c r="E6" i="20"/>
  <c r="R45" i="8"/>
  <c r="R42" i="8"/>
  <c r="R41" i="8"/>
  <c r="Q20" i="8"/>
  <c r="R20" i="8"/>
  <c r="Q21" i="8"/>
  <c r="R21" i="8"/>
  <c r="Q22" i="8"/>
  <c r="R22" i="8"/>
  <c r="Q23" i="8"/>
  <c r="R23" i="8"/>
  <c r="Q24" i="8"/>
  <c r="R24" i="8"/>
  <c r="Q25" i="8"/>
  <c r="R25" i="8"/>
  <c r="Q26" i="8"/>
  <c r="R26" i="8"/>
  <c r="Q27" i="8"/>
  <c r="R27" i="8"/>
  <c r="Q28" i="8"/>
  <c r="R28" i="8"/>
  <c r="Q29" i="8"/>
  <c r="R29" i="8"/>
  <c r="Q30" i="8"/>
  <c r="R30" i="8"/>
  <c r="Q31" i="8"/>
  <c r="R31" i="8"/>
  <c r="Q32" i="8"/>
  <c r="R32" i="8"/>
  <c r="Q33" i="8"/>
  <c r="R33" i="8"/>
  <c r="Q34" i="8"/>
  <c r="R34" i="8"/>
  <c r="Q35" i="8"/>
  <c r="R35" i="8"/>
  <c r="Q36" i="8"/>
  <c r="R36" i="8"/>
  <c r="Q37" i="8"/>
  <c r="R37" i="8"/>
  <c r="Q38" i="8"/>
  <c r="R38" i="8"/>
  <c r="Q39" i="8"/>
  <c r="R39" i="8"/>
  <c r="Q40" i="8"/>
  <c r="R40" i="8"/>
  <c r="R19" i="8"/>
  <c r="Q7" i="8"/>
  <c r="R7" i="8"/>
  <c r="Q8" i="8"/>
  <c r="R8" i="8"/>
  <c r="Q9" i="8"/>
  <c r="R9" i="8"/>
  <c r="Q10" i="8"/>
  <c r="R10" i="8"/>
  <c r="Q11" i="8"/>
  <c r="R11" i="8"/>
  <c r="Q12" i="8"/>
  <c r="R12" i="8"/>
  <c r="Q13" i="8"/>
  <c r="R13" i="8"/>
  <c r="Q14" i="8"/>
  <c r="R14" i="8"/>
  <c r="Q15" i="8"/>
  <c r="R15" i="8"/>
  <c r="Q16" i="8"/>
  <c r="R16" i="8"/>
  <c r="Q17" i="8"/>
  <c r="R17" i="8"/>
  <c r="Q18" i="8"/>
  <c r="R18" i="8"/>
  <c r="Q19" i="8"/>
  <c r="Q41" i="8"/>
  <c r="Q42" i="8" s="1"/>
  <c r="Q43" i="8"/>
  <c r="R43" i="8"/>
  <c r="Q44" i="8"/>
  <c r="Q45" i="8" s="1"/>
  <c r="R44" i="8"/>
  <c r="Q46" i="8"/>
  <c r="Q47" i="8" s="1"/>
  <c r="R46" i="8"/>
  <c r="R47" i="8" s="1"/>
  <c r="Q48" i="8"/>
  <c r="R48" i="8"/>
  <c r="Q49" i="8"/>
  <c r="R49" i="8"/>
  <c r="Q50" i="8"/>
  <c r="R50" i="8"/>
  <c r="Q51" i="8"/>
  <c r="R51" i="8"/>
  <c r="Q52" i="8"/>
  <c r="R52" i="8"/>
  <c r="Q53" i="8"/>
  <c r="R53" i="8"/>
  <c r="Q54" i="8"/>
  <c r="R54" i="8"/>
  <c r="Q55" i="8"/>
  <c r="R55" i="8"/>
  <c r="Q56" i="8"/>
  <c r="Q57" i="8" s="1"/>
  <c r="R56" i="8"/>
  <c r="R6" i="8"/>
  <c r="Q6" i="8"/>
  <c r="M18" i="8"/>
  <c r="N18" i="8"/>
  <c r="M41" i="8"/>
  <c r="N41" i="8"/>
  <c r="N42" i="8" s="1"/>
  <c r="M42" i="8"/>
  <c r="M45" i="8"/>
  <c r="N45" i="8"/>
  <c r="M47" i="8"/>
  <c r="N47" i="8"/>
  <c r="M56" i="8"/>
  <c r="M57" i="8" s="1"/>
  <c r="N56" i="8"/>
  <c r="C7" i="16"/>
  <c r="D7" i="16"/>
  <c r="C8" i="16"/>
  <c r="C18" i="16" s="1"/>
  <c r="D8" i="16"/>
  <c r="C9" i="16"/>
  <c r="D9" i="16"/>
  <c r="C10" i="16"/>
  <c r="D10" i="16"/>
  <c r="C11" i="16"/>
  <c r="D11" i="16"/>
  <c r="C12" i="16"/>
  <c r="D12" i="16"/>
  <c r="C13" i="16"/>
  <c r="D13" i="16"/>
  <c r="C14" i="16"/>
  <c r="D14" i="16"/>
  <c r="C15" i="16"/>
  <c r="D15" i="16"/>
  <c r="C16" i="16"/>
  <c r="D16" i="16"/>
  <c r="C17" i="16"/>
  <c r="D17" i="16"/>
  <c r="D6" i="16"/>
  <c r="C6" i="16"/>
  <c r="F55" i="3"/>
  <c r="F58" i="3"/>
  <c r="D42" i="20"/>
  <c r="D41" i="20"/>
  <c r="D18" i="20"/>
  <c r="C41" i="16"/>
  <c r="D41" i="16"/>
  <c r="C45" i="16"/>
  <c r="D45" i="16"/>
  <c r="C47" i="16"/>
  <c r="D47" i="16"/>
  <c r="C56" i="16"/>
  <c r="D56" i="16"/>
  <c r="D18" i="16" l="1"/>
  <c r="R57" i="8"/>
  <c r="N57" i="8"/>
  <c r="D42" i="16"/>
  <c r="D57" i="16" s="1"/>
  <c r="C42" i="16"/>
  <c r="C57" i="16"/>
  <c r="H46" i="2"/>
  <c r="E46" i="2"/>
  <c r="H17" i="2"/>
  <c r="E17" i="2"/>
  <c r="H15" i="2"/>
  <c r="E15" i="2"/>
  <c r="L54" i="9"/>
  <c r="L53" i="9"/>
  <c r="L52" i="9"/>
  <c r="L51" i="9"/>
  <c r="L50" i="9"/>
  <c r="L20" i="9"/>
  <c r="D41" i="22"/>
  <c r="E41" i="22"/>
  <c r="F41" i="22"/>
  <c r="G41" i="22"/>
  <c r="H41" i="22"/>
  <c r="I41" i="22"/>
  <c r="J41" i="22"/>
  <c r="C41" i="22"/>
  <c r="F41" i="21"/>
  <c r="G41" i="21"/>
  <c r="H41" i="21"/>
  <c r="I41" i="21"/>
  <c r="J41" i="21"/>
  <c r="K41" i="21"/>
  <c r="L41" i="21"/>
  <c r="M41" i="21"/>
  <c r="N41" i="21"/>
  <c r="E41" i="21"/>
  <c r="D56" i="20"/>
  <c r="D47" i="20"/>
  <c r="D45" i="20"/>
  <c r="D57" i="20"/>
  <c r="C41" i="20"/>
  <c r="P49" i="12"/>
  <c r="P50" i="12"/>
  <c r="P51" i="12"/>
  <c r="P52" i="12"/>
  <c r="P53" i="12"/>
  <c r="P54" i="12"/>
  <c r="P55" i="12"/>
  <c r="P7" i="11"/>
  <c r="P8" i="11"/>
  <c r="P9" i="11"/>
  <c r="P10" i="11"/>
  <c r="P11" i="11"/>
  <c r="P12" i="11"/>
  <c r="P13" i="11"/>
  <c r="P14" i="11"/>
  <c r="P15" i="11"/>
  <c r="P16" i="11"/>
  <c r="P17" i="11"/>
  <c r="O7" i="11"/>
  <c r="O8" i="11"/>
  <c r="O9" i="11"/>
  <c r="O10" i="11"/>
  <c r="O11" i="11"/>
  <c r="O12" i="11"/>
  <c r="O13" i="11"/>
  <c r="O14" i="11"/>
  <c r="O15" i="11"/>
  <c r="O16" i="11"/>
  <c r="O17" i="11"/>
  <c r="AA7" i="19" l="1"/>
  <c r="AA8" i="19"/>
  <c r="AA9" i="19"/>
  <c r="AA10" i="19"/>
  <c r="AA11" i="19"/>
  <c r="AA12" i="19"/>
  <c r="AA13" i="19"/>
  <c r="AA14" i="19"/>
  <c r="AA15" i="19"/>
  <c r="AA16" i="19"/>
  <c r="AA17" i="19"/>
  <c r="AA19" i="19"/>
  <c r="AA20" i="19"/>
  <c r="AA21" i="19"/>
  <c r="AA22" i="19"/>
  <c r="AA23" i="19"/>
  <c r="AA24" i="19"/>
  <c r="AA25" i="19"/>
  <c r="AA26" i="19"/>
  <c r="AA27" i="19"/>
  <c r="AA28" i="19"/>
  <c r="AA29" i="19"/>
  <c r="AA30" i="19"/>
  <c r="AA31" i="19"/>
  <c r="AA32" i="19"/>
  <c r="AA33" i="19"/>
  <c r="AA34" i="19"/>
  <c r="AA35" i="19"/>
  <c r="AA36" i="19"/>
  <c r="AA37" i="19"/>
  <c r="AA38" i="19"/>
  <c r="AA39" i="19"/>
  <c r="AA40" i="19"/>
  <c r="AA43" i="19"/>
  <c r="AA44" i="19"/>
  <c r="AA46" i="19"/>
  <c r="AA48" i="19"/>
  <c r="AA49" i="19"/>
  <c r="AA50" i="19"/>
  <c r="AA51" i="19"/>
  <c r="AA52" i="19"/>
  <c r="AA53" i="19"/>
  <c r="AA54" i="19"/>
  <c r="AA55" i="19"/>
  <c r="V7" i="19"/>
  <c r="V8" i="19"/>
  <c r="V9" i="19"/>
  <c r="V10" i="19"/>
  <c r="V11" i="19"/>
  <c r="V12" i="19"/>
  <c r="V13" i="19"/>
  <c r="V14" i="19"/>
  <c r="V15" i="19"/>
  <c r="V16" i="19"/>
  <c r="V17" i="19"/>
  <c r="V19" i="19"/>
  <c r="V20" i="19"/>
  <c r="V21" i="19"/>
  <c r="V22" i="19"/>
  <c r="V23" i="19"/>
  <c r="V24" i="19"/>
  <c r="V25" i="19"/>
  <c r="V26" i="19"/>
  <c r="V27" i="19"/>
  <c r="V28" i="19"/>
  <c r="V29" i="19"/>
  <c r="V30" i="19"/>
  <c r="V31" i="19"/>
  <c r="V32" i="19"/>
  <c r="V33" i="19"/>
  <c r="V34" i="19"/>
  <c r="V35" i="19"/>
  <c r="V36" i="19"/>
  <c r="V37" i="19"/>
  <c r="V38" i="19"/>
  <c r="V39" i="19"/>
  <c r="V40" i="19"/>
  <c r="V43" i="19"/>
  <c r="V44" i="19"/>
  <c r="V46" i="19"/>
  <c r="Q7" i="19"/>
  <c r="Q8" i="19"/>
  <c r="Q9" i="19"/>
  <c r="Q10" i="19"/>
  <c r="Q11" i="19"/>
  <c r="Q12" i="19"/>
  <c r="Q13" i="19"/>
  <c r="Q14" i="19"/>
  <c r="Q15" i="19"/>
  <c r="Q16" i="19"/>
  <c r="Q17" i="19"/>
  <c r="Q19" i="19"/>
  <c r="Q20" i="19"/>
  <c r="Q21" i="19"/>
  <c r="Q22" i="19"/>
  <c r="Q23" i="19"/>
  <c r="Q24" i="19"/>
  <c r="Q25" i="19"/>
  <c r="Q26" i="19"/>
  <c r="Q27" i="19"/>
  <c r="Q28" i="19"/>
  <c r="Q29" i="19"/>
  <c r="Q30" i="19"/>
  <c r="Q31" i="19"/>
  <c r="Q32" i="19"/>
  <c r="Q33" i="19"/>
  <c r="Q34" i="19"/>
  <c r="Q35" i="19"/>
  <c r="Q36" i="19"/>
  <c r="Q37" i="19"/>
  <c r="Q38" i="19"/>
  <c r="Q39" i="19"/>
  <c r="Q40" i="19"/>
  <c r="Q43" i="19"/>
  <c r="Q44" i="19"/>
  <c r="Q46" i="19"/>
  <c r="Q48" i="19"/>
  <c r="Q49" i="19"/>
  <c r="Q50" i="19"/>
  <c r="Q51" i="19"/>
  <c r="Q52" i="19"/>
  <c r="Q53" i="19"/>
  <c r="Q54" i="19"/>
  <c r="Q55" i="19"/>
  <c r="L7" i="19"/>
  <c r="L8" i="19"/>
  <c r="L9" i="19"/>
  <c r="L10" i="19"/>
  <c r="L11" i="19"/>
  <c r="L12" i="19"/>
  <c r="L13" i="19"/>
  <c r="L14" i="19"/>
  <c r="L15" i="19"/>
  <c r="L16" i="19"/>
  <c r="L17" i="19"/>
  <c r="L19" i="19"/>
  <c r="L20" i="19"/>
  <c r="L21" i="19"/>
  <c r="L22" i="19"/>
  <c r="L23" i="19"/>
  <c r="L24" i="19"/>
  <c r="L25" i="19"/>
  <c r="L26" i="19"/>
  <c r="L27" i="19"/>
  <c r="L28" i="19"/>
  <c r="L29" i="19"/>
  <c r="L30" i="19"/>
  <c r="L31" i="19"/>
  <c r="L32" i="19"/>
  <c r="L33" i="19"/>
  <c r="L34" i="19"/>
  <c r="L35" i="19"/>
  <c r="L36" i="19"/>
  <c r="L37" i="19"/>
  <c r="L38" i="19"/>
  <c r="L39" i="19"/>
  <c r="L40" i="19"/>
  <c r="L43" i="19"/>
  <c r="L44" i="19"/>
  <c r="L46" i="19"/>
  <c r="L48" i="19"/>
  <c r="L49" i="19"/>
  <c r="L50" i="19"/>
  <c r="L51" i="19"/>
  <c r="L52" i="19"/>
  <c r="L53" i="19"/>
  <c r="L54" i="19"/>
  <c r="L55" i="19"/>
  <c r="G7" i="19"/>
  <c r="G8" i="19"/>
  <c r="G9" i="19"/>
  <c r="G10" i="19"/>
  <c r="G11" i="19"/>
  <c r="G12" i="19"/>
  <c r="G13" i="19"/>
  <c r="G14" i="19"/>
  <c r="G15" i="19"/>
  <c r="G16" i="19"/>
  <c r="G17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3" i="19"/>
  <c r="G44" i="19"/>
  <c r="G46" i="19"/>
  <c r="G48" i="19"/>
  <c r="G49" i="19"/>
  <c r="G50" i="19"/>
  <c r="G51" i="19"/>
  <c r="G52" i="19"/>
  <c r="G53" i="19"/>
  <c r="G54" i="19"/>
  <c r="G55" i="19"/>
  <c r="D45" i="19"/>
  <c r="G45" i="19" s="1"/>
  <c r="E45" i="19"/>
  <c r="F45" i="19"/>
  <c r="H45" i="19"/>
  <c r="I45" i="19"/>
  <c r="L45" i="19" s="1"/>
  <c r="J45" i="19"/>
  <c r="K45" i="19"/>
  <c r="M45" i="19"/>
  <c r="N45" i="19"/>
  <c r="Q45" i="19" s="1"/>
  <c r="O45" i="19"/>
  <c r="P45" i="19"/>
  <c r="R45" i="19"/>
  <c r="S45" i="19"/>
  <c r="V45" i="19" s="1"/>
  <c r="T45" i="19"/>
  <c r="U45" i="19"/>
  <c r="W45" i="19"/>
  <c r="X45" i="19"/>
  <c r="AA45" i="19" s="1"/>
  <c r="Y45" i="19"/>
  <c r="Z45" i="19"/>
  <c r="C45" i="19"/>
  <c r="N56" i="13" l="1"/>
  <c r="O56" i="13"/>
  <c r="P56" i="13"/>
  <c r="I56" i="13"/>
  <c r="J56" i="13"/>
  <c r="K56" i="13"/>
  <c r="N45" i="13"/>
  <c r="O45" i="13"/>
  <c r="P45" i="13"/>
  <c r="I45" i="13"/>
  <c r="J45" i="13"/>
  <c r="K45" i="13"/>
  <c r="I42" i="13"/>
  <c r="N41" i="13"/>
  <c r="N42" i="13" s="1"/>
  <c r="O41" i="13"/>
  <c r="O42" i="13" s="1"/>
  <c r="P41" i="13"/>
  <c r="P42" i="13" s="1"/>
  <c r="I41" i="13"/>
  <c r="J41" i="13"/>
  <c r="J42" i="13" s="1"/>
  <c r="K41" i="13"/>
  <c r="K42" i="13" s="1"/>
  <c r="P18" i="13"/>
  <c r="O18" i="13"/>
  <c r="N18" i="13"/>
  <c r="M18" i="13"/>
  <c r="I18" i="13"/>
  <c r="J18" i="13"/>
  <c r="K18" i="13"/>
  <c r="Q54" i="11" l="1"/>
  <c r="D41" i="15" l="1"/>
  <c r="E41" i="15"/>
  <c r="F41" i="15"/>
  <c r="G41" i="15"/>
  <c r="H41" i="15"/>
  <c r="I41" i="15"/>
  <c r="J41" i="15"/>
  <c r="K41" i="15"/>
  <c r="L41" i="15"/>
  <c r="M41" i="15"/>
  <c r="N41" i="15"/>
  <c r="C41" i="15"/>
  <c r="P41" i="14"/>
  <c r="O41" i="14"/>
  <c r="N41" i="14"/>
  <c r="M41" i="14"/>
  <c r="K41" i="14"/>
  <c r="J41" i="14"/>
  <c r="I41" i="14"/>
  <c r="H41" i="14"/>
  <c r="D41" i="14"/>
  <c r="E41" i="14"/>
  <c r="F41" i="14"/>
  <c r="C41" i="14"/>
  <c r="M56" i="13"/>
  <c r="M41" i="13"/>
  <c r="H41" i="13"/>
  <c r="O46" i="12"/>
  <c r="O48" i="12"/>
  <c r="O49" i="12"/>
  <c r="O50" i="12"/>
  <c r="O51" i="12"/>
  <c r="O52" i="12"/>
  <c r="O53" i="12"/>
  <c r="O54" i="12"/>
  <c r="S54" i="14" s="1"/>
  <c r="O55" i="12"/>
  <c r="O56" i="12"/>
  <c r="G56" i="12"/>
  <c r="H56" i="12"/>
  <c r="I56" i="12"/>
  <c r="J56" i="12"/>
  <c r="K56" i="12"/>
  <c r="L56" i="12"/>
  <c r="M56" i="12"/>
  <c r="N56" i="12"/>
  <c r="E56" i="12"/>
  <c r="F56" i="12"/>
  <c r="D56" i="12"/>
  <c r="C56" i="12"/>
  <c r="D41" i="12"/>
  <c r="C41" i="12"/>
  <c r="G44" i="11"/>
  <c r="J41" i="11"/>
  <c r="K41" i="11"/>
  <c r="G7" i="11"/>
  <c r="G8" i="11"/>
  <c r="G9" i="11"/>
  <c r="G10" i="11"/>
  <c r="G11" i="11"/>
  <c r="G12" i="11"/>
  <c r="G13" i="11"/>
  <c r="G14" i="11"/>
  <c r="G15" i="11"/>
  <c r="G16" i="11"/>
  <c r="G17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3" i="11"/>
  <c r="G46" i="11"/>
  <c r="G48" i="11"/>
  <c r="G49" i="11"/>
  <c r="G50" i="11"/>
  <c r="G51" i="11"/>
  <c r="G52" i="11"/>
  <c r="G53" i="11"/>
  <c r="G54" i="11"/>
  <c r="G55" i="11"/>
  <c r="I41" i="11"/>
  <c r="H41" i="11"/>
  <c r="E41" i="11"/>
  <c r="F41" i="11"/>
  <c r="G41" i="11" s="1"/>
  <c r="D41" i="11"/>
  <c r="C41" i="11"/>
  <c r="I56" i="10"/>
  <c r="K56" i="10"/>
  <c r="J56" i="10"/>
  <c r="H56" i="10"/>
  <c r="E56" i="10"/>
  <c r="F56" i="10"/>
  <c r="D56" i="10"/>
  <c r="C56" i="10"/>
  <c r="K41" i="10"/>
  <c r="J41" i="10"/>
  <c r="I41" i="10"/>
  <c r="H41" i="10"/>
  <c r="E41" i="10"/>
  <c r="F41" i="10"/>
  <c r="P41" i="11" s="1"/>
  <c r="D41" i="10"/>
  <c r="C41" i="10"/>
  <c r="P54" i="15"/>
  <c r="Q54" i="15" s="1"/>
  <c r="O54" i="15"/>
  <c r="T54" i="14"/>
  <c r="R54" i="14"/>
  <c r="Q54" i="14"/>
  <c r="L54" i="14"/>
  <c r="Q54" i="13"/>
  <c r="L54" i="13"/>
  <c r="Q55" i="12"/>
  <c r="Q54" i="12"/>
  <c r="L55" i="10"/>
  <c r="G55" i="10"/>
  <c r="P7" i="15"/>
  <c r="P8" i="15"/>
  <c r="P9" i="15"/>
  <c r="P10" i="15"/>
  <c r="P11" i="15"/>
  <c r="P12" i="15"/>
  <c r="P13" i="15"/>
  <c r="P14" i="15"/>
  <c r="P15" i="15"/>
  <c r="P16" i="15"/>
  <c r="P17" i="15"/>
  <c r="P19" i="15"/>
  <c r="P41" i="15" s="1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P33" i="15"/>
  <c r="P34" i="15"/>
  <c r="P35" i="15"/>
  <c r="P36" i="15"/>
  <c r="P37" i="15"/>
  <c r="Q37" i="15" s="1"/>
  <c r="P38" i="15"/>
  <c r="Q38" i="15" s="1"/>
  <c r="P39" i="15"/>
  <c r="P40" i="15"/>
  <c r="O7" i="15"/>
  <c r="O8" i="15"/>
  <c r="O9" i="15"/>
  <c r="O10" i="15"/>
  <c r="O11" i="15"/>
  <c r="O12" i="15"/>
  <c r="O13" i="15"/>
  <c r="O14" i="15"/>
  <c r="O15" i="15"/>
  <c r="O16" i="15"/>
  <c r="O17" i="15"/>
  <c r="O19" i="15"/>
  <c r="O41" i="15" s="1"/>
  <c r="O20" i="15"/>
  <c r="O21" i="15"/>
  <c r="O22" i="15"/>
  <c r="O23" i="15"/>
  <c r="O24" i="15"/>
  <c r="O25" i="15"/>
  <c r="O26" i="15"/>
  <c r="O27" i="15"/>
  <c r="O28" i="15"/>
  <c r="O29" i="15"/>
  <c r="O30" i="15"/>
  <c r="O31" i="15"/>
  <c r="O32" i="15"/>
  <c r="O33" i="15"/>
  <c r="O34" i="15"/>
  <c r="O35" i="15"/>
  <c r="O36" i="15"/>
  <c r="O37" i="15"/>
  <c r="O38" i="15"/>
  <c r="O39" i="15"/>
  <c r="O40" i="15"/>
  <c r="O43" i="15"/>
  <c r="Q39" i="15"/>
  <c r="R38" i="14"/>
  <c r="U38" i="14" s="1"/>
  <c r="R40" i="14"/>
  <c r="U40" i="14" s="1"/>
  <c r="L29" i="14"/>
  <c r="L30" i="14"/>
  <c r="L31" i="14"/>
  <c r="L32" i="14"/>
  <c r="L33" i="14"/>
  <c r="L34" i="14"/>
  <c r="L35" i="14"/>
  <c r="L36" i="14"/>
  <c r="L37" i="14"/>
  <c r="L38" i="14"/>
  <c r="L39" i="14"/>
  <c r="L40" i="14"/>
  <c r="G31" i="14"/>
  <c r="G32" i="14"/>
  <c r="G33" i="14"/>
  <c r="G34" i="14"/>
  <c r="G35" i="14"/>
  <c r="G36" i="14"/>
  <c r="G37" i="14"/>
  <c r="G38" i="14"/>
  <c r="G39" i="14"/>
  <c r="G40" i="14"/>
  <c r="Q7" i="13"/>
  <c r="Q8" i="13"/>
  <c r="Q9" i="13"/>
  <c r="Q10" i="13"/>
  <c r="Q11" i="13"/>
  <c r="Q12" i="13"/>
  <c r="Q13" i="13"/>
  <c r="Q14" i="13"/>
  <c r="Q15" i="13"/>
  <c r="Q16" i="13"/>
  <c r="Q17" i="13"/>
  <c r="Q19" i="13"/>
  <c r="Q20" i="13"/>
  <c r="Q21" i="13"/>
  <c r="Q22" i="13"/>
  <c r="Q23" i="13"/>
  <c r="Q24" i="13"/>
  <c r="Q25" i="13"/>
  <c r="Q26" i="13"/>
  <c r="Q27" i="13"/>
  <c r="Q28" i="13"/>
  <c r="Q29" i="13"/>
  <c r="Q30" i="13"/>
  <c r="Q31" i="13"/>
  <c r="Q32" i="13"/>
  <c r="Q33" i="13"/>
  <c r="Q34" i="13"/>
  <c r="Q35" i="13"/>
  <c r="Q36" i="13"/>
  <c r="Q37" i="13"/>
  <c r="Q38" i="13"/>
  <c r="Q39" i="13"/>
  <c r="Q40" i="13"/>
  <c r="Q43" i="13"/>
  <c r="Q44" i="13"/>
  <c r="Q46" i="13"/>
  <c r="Q48" i="13"/>
  <c r="Q49" i="13"/>
  <c r="Q50" i="13"/>
  <c r="Q51" i="13"/>
  <c r="Q52" i="13"/>
  <c r="Q53" i="13"/>
  <c r="Q55" i="13"/>
  <c r="L7" i="13"/>
  <c r="L8" i="13"/>
  <c r="L9" i="13"/>
  <c r="L10" i="13"/>
  <c r="L11" i="13"/>
  <c r="L12" i="13"/>
  <c r="L13" i="13"/>
  <c r="L14" i="13"/>
  <c r="L15" i="13"/>
  <c r="L16" i="13"/>
  <c r="L17" i="13"/>
  <c r="L19" i="13"/>
  <c r="L20" i="13"/>
  <c r="L21" i="13"/>
  <c r="L22" i="13"/>
  <c r="L23" i="13"/>
  <c r="L24" i="13"/>
  <c r="L25" i="13"/>
  <c r="L26" i="13"/>
  <c r="L27" i="13"/>
  <c r="L28" i="13"/>
  <c r="L29" i="13"/>
  <c r="L30" i="13"/>
  <c r="L31" i="13"/>
  <c r="L32" i="13"/>
  <c r="L33" i="13"/>
  <c r="L34" i="13"/>
  <c r="L35" i="13"/>
  <c r="L36" i="13"/>
  <c r="L37" i="13"/>
  <c r="L38" i="13"/>
  <c r="L39" i="13"/>
  <c r="L40" i="13"/>
  <c r="L43" i="13"/>
  <c r="L44" i="13"/>
  <c r="L46" i="13"/>
  <c r="L48" i="13"/>
  <c r="L49" i="13"/>
  <c r="L50" i="13"/>
  <c r="L51" i="13"/>
  <c r="L52" i="13"/>
  <c r="L53" i="13"/>
  <c r="L55" i="13"/>
  <c r="G7" i="13"/>
  <c r="G8" i="13"/>
  <c r="G9" i="13"/>
  <c r="G10" i="13"/>
  <c r="G11" i="13"/>
  <c r="G12" i="13"/>
  <c r="G13" i="13"/>
  <c r="G14" i="13"/>
  <c r="G15" i="13"/>
  <c r="G16" i="13"/>
  <c r="G17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3" i="13"/>
  <c r="G44" i="13"/>
  <c r="G46" i="13"/>
  <c r="G48" i="13"/>
  <c r="G49" i="13"/>
  <c r="G50" i="13"/>
  <c r="G51" i="13"/>
  <c r="G52" i="13"/>
  <c r="G53" i="13"/>
  <c r="G55" i="13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3" i="12"/>
  <c r="P44" i="12"/>
  <c r="P46" i="12"/>
  <c r="P48" i="12"/>
  <c r="O28" i="12"/>
  <c r="O29" i="12"/>
  <c r="O30" i="12"/>
  <c r="O31" i="12"/>
  <c r="O32" i="12"/>
  <c r="O33" i="12"/>
  <c r="O34" i="12"/>
  <c r="O35" i="12"/>
  <c r="O36" i="12"/>
  <c r="O37" i="12"/>
  <c r="O38" i="12"/>
  <c r="O39" i="12"/>
  <c r="O40" i="12"/>
  <c r="O43" i="12"/>
  <c r="O44" i="12"/>
  <c r="O19" i="11"/>
  <c r="P19" i="11"/>
  <c r="O20" i="11"/>
  <c r="P20" i="11"/>
  <c r="O21" i="11"/>
  <c r="P21" i="11"/>
  <c r="O22" i="11"/>
  <c r="P22" i="11"/>
  <c r="O23" i="11"/>
  <c r="P23" i="11"/>
  <c r="O24" i="11"/>
  <c r="P24" i="11"/>
  <c r="Q24" i="11" s="1"/>
  <c r="O25" i="11"/>
  <c r="P25" i="11"/>
  <c r="O26" i="11"/>
  <c r="P26" i="11"/>
  <c r="Q26" i="11" s="1"/>
  <c r="O27" i="11"/>
  <c r="P27" i="11"/>
  <c r="O28" i="11"/>
  <c r="P28" i="11"/>
  <c r="Q28" i="11" s="1"/>
  <c r="O29" i="11"/>
  <c r="P29" i="11"/>
  <c r="O30" i="11"/>
  <c r="P30" i="11"/>
  <c r="Q30" i="11" s="1"/>
  <c r="O31" i="11"/>
  <c r="P31" i="11"/>
  <c r="O32" i="11"/>
  <c r="P32" i="11"/>
  <c r="Q32" i="11" s="1"/>
  <c r="O33" i="11"/>
  <c r="P33" i="11"/>
  <c r="O34" i="11"/>
  <c r="P34" i="11"/>
  <c r="Q34" i="11" s="1"/>
  <c r="O35" i="11"/>
  <c r="P35" i="11"/>
  <c r="O36" i="11"/>
  <c r="P36" i="11"/>
  <c r="Q36" i="11" s="1"/>
  <c r="O37" i="11"/>
  <c r="P37" i="11"/>
  <c r="O38" i="11"/>
  <c r="P38" i="11"/>
  <c r="Q38" i="11" s="1"/>
  <c r="O39" i="11"/>
  <c r="P39" i="11"/>
  <c r="O40" i="11"/>
  <c r="P40" i="11"/>
  <c r="Q40" i="11" s="1"/>
  <c r="O41" i="11"/>
  <c r="O43" i="11"/>
  <c r="P43" i="11"/>
  <c r="O44" i="11"/>
  <c r="P44" i="11"/>
  <c r="O46" i="11"/>
  <c r="P46" i="11"/>
  <c r="O48" i="11"/>
  <c r="P48" i="11"/>
  <c r="O49" i="11"/>
  <c r="P49" i="11"/>
  <c r="O50" i="11"/>
  <c r="P50" i="11"/>
  <c r="O51" i="11"/>
  <c r="P51" i="11"/>
  <c r="O52" i="11"/>
  <c r="P52" i="11"/>
  <c r="O53" i="11"/>
  <c r="P53" i="11"/>
  <c r="O55" i="11"/>
  <c r="S55" i="14" s="1"/>
  <c r="P55" i="11"/>
  <c r="P6" i="11"/>
  <c r="O6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R39" i="14" s="1"/>
  <c r="U39" i="14" s="1"/>
  <c r="N40" i="11"/>
  <c r="N43" i="11"/>
  <c r="R43" i="14" s="1"/>
  <c r="N44" i="11"/>
  <c r="N46" i="11"/>
  <c r="R46" i="14" s="1"/>
  <c r="N48" i="11"/>
  <c r="N49" i="11"/>
  <c r="N50" i="11"/>
  <c r="N51" i="11"/>
  <c r="N52" i="11"/>
  <c r="N53" i="11"/>
  <c r="N55" i="11"/>
  <c r="R55" i="14" s="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Q38" i="14" s="1"/>
  <c r="M39" i="11"/>
  <c r="Q39" i="14" s="1"/>
  <c r="M40" i="11"/>
  <c r="Q40" i="14" s="1"/>
  <c r="M43" i="11"/>
  <c r="Q43" i="14" s="1"/>
  <c r="M44" i="11"/>
  <c r="Q44" i="14" s="1"/>
  <c r="M46" i="11"/>
  <c r="Q46" i="14" s="1"/>
  <c r="M48" i="11"/>
  <c r="M49" i="11"/>
  <c r="M50" i="11"/>
  <c r="M51" i="11"/>
  <c r="M52" i="11"/>
  <c r="M53" i="11"/>
  <c r="M55" i="11"/>
  <c r="Q55" i="14" s="1"/>
  <c r="Q40" i="15"/>
  <c r="O19" i="12"/>
  <c r="P19" i="12"/>
  <c r="O20" i="12"/>
  <c r="P20" i="12"/>
  <c r="O21" i="12"/>
  <c r="P21" i="12"/>
  <c r="O22" i="12"/>
  <c r="P22" i="12"/>
  <c r="O23" i="12"/>
  <c r="P23" i="12"/>
  <c r="O24" i="12"/>
  <c r="P24" i="12"/>
  <c r="O25" i="12"/>
  <c r="P25" i="12"/>
  <c r="O26" i="12"/>
  <c r="P26" i="12"/>
  <c r="O27" i="12"/>
  <c r="P17" i="12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L38" i="10"/>
  <c r="L39" i="10"/>
  <c r="L40" i="10"/>
  <c r="L41" i="10"/>
  <c r="L43" i="10"/>
  <c r="L44" i="10"/>
  <c r="L46" i="10"/>
  <c r="L48" i="10"/>
  <c r="L49" i="10"/>
  <c r="L50" i="10"/>
  <c r="L51" i="10"/>
  <c r="L52" i="10"/>
  <c r="L53" i="10"/>
  <c r="L54" i="10"/>
  <c r="L7" i="10"/>
  <c r="L8" i="10"/>
  <c r="L9" i="10"/>
  <c r="L10" i="10"/>
  <c r="L11" i="10"/>
  <c r="L12" i="10"/>
  <c r="L13" i="10"/>
  <c r="L14" i="10"/>
  <c r="L15" i="10"/>
  <c r="L16" i="10"/>
  <c r="L17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2" i="1"/>
  <c r="F43" i="1"/>
  <c r="F45" i="1"/>
  <c r="F47" i="1"/>
  <c r="F48" i="1"/>
  <c r="F49" i="1"/>
  <c r="F50" i="1"/>
  <c r="F51" i="1"/>
  <c r="F52" i="1"/>
  <c r="F53" i="1"/>
  <c r="F54" i="1"/>
  <c r="F56" i="1"/>
  <c r="F7" i="1"/>
  <c r="F8" i="1"/>
  <c r="F9" i="1"/>
  <c r="F10" i="1"/>
  <c r="F11" i="1"/>
  <c r="F12" i="1"/>
  <c r="F13" i="1"/>
  <c r="F14" i="1"/>
  <c r="F15" i="1"/>
  <c r="F16" i="1"/>
  <c r="F17" i="1"/>
  <c r="F19" i="1"/>
  <c r="F20" i="1"/>
  <c r="F21" i="1"/>
  <c r="F6" i="1"/>
  <c r="M49" i="9"/>
  <c r="R8" i="9"/>
  <c r="R16" i="9"/>
  <c r="R15" i="9"/>
  <c r="Q53" i="11" l="1"/>
  <c r="Q51" i="11"/>
  <c r="Q49" i="11"/>
  <c r="Q43" i="11"/>
  <c r="Q39" i="11"/>
  <c r="Q37" i="11"/>
  <c r="Q35" i="11"/>
  <c r="Q33" i="11"/>
  <c r="Q31" i="11"/>
  <c r="Q29" i="11"/>
  <c r="Q27" i="11"/>
  <c r="Q25" i="11"/>
  <c r="Q23" i="11"/>
  <c r="Q55" i="11"/>
  <c r="Q52" i="11"/>
  <c r="Q50" i="11"/>
  <c r="Q48" i="11"/>
  <c r="Q46" i="11"/>
  <c r="Q44" i="11"/>
  <c r="T55" i="14"/>
  <c r="U55" i="14" s="1"/>
  <c r="U54" i="14"/>
  <c r="Q41" i="11"/>
  <c r="N41" i="11"/>
  <c r="H5" i="1"/>
  <c r="H6" i="1"/>
  <c r="H8" i="1"/>
  <c r="H11" i="1"/>
  <c r="H12" i="1"/>
  <c r="H13" i="1"/>
  <c r="H15" i="1"/>
  <c r="H16" i="1"/>
  <c r="H17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2" i="1"/>
  <c r="H43" i="1"/>
  <c r="H45" i="1"/>
  <c r="H47" i="1"/>
  <c r="H48" i="1"/>
  <c r="H49" i="1"/>
  <c r="H50" i="1"/>
  <c r="H51" i="1"/>
  <c r="H52" i="1"/>
  <c r="H53" i="1"/>
  <c r="H54" i="1"/>
  <c r="H56" i="1"/>
  <c r="H59" i="1"/>
  <c r="H60" i="1"/>
  <c r="H22" i="3" l="1"/>
  <c r="I22" i="3"/>
  <c r="J22" i="3"/>
  <c r="K22" i="3"/>
  <c r="M22" i="3" s="1"/>
  <c r="L22" i="3"/>
  <c r="N22" i="3" s="1"/>
  <c r="D40" i="3"/>
  <c r="D56" i="24" l="1"/>
  <c r="E56" i="24"/>
  <c r="F56" i="24"/>
  <c r="G56" i="24"/>
  <c r="H56" i="24"/>
  <c r="I56" i="24"/>
  <c r="J56" i="24"/>
  <c r="K56" i="24"/>
  <c r="L56" i="24"/>
  <c r="M56" i="24"/>
  <c r="N56" i="24"/>
  <c r="C56" i="24"/>
  <c r="D56" i="25"/>
  <c r="E56" i="25"/>
  <c r="F56" i="25"/>
  <c r="G56" i="25"/>
  <c r="H56" i="25"/>
  <c r="I56" i="25"/>
  <c r="J56" i="25"/>
  <c r="K56" i="25"/>
  <c r="L56" i="25"/>
  <c r="M56" i="25"/>
  <c r="N56" i="25"/>
  <c r="C56" i="25"/>
  <c r="C56" i="26"/>
  <c r="D56" i="26"/>
  <c r="E56" i="26"/>
  <c r="F56" i="26"/>
  <c r="D41" i="26"/>
  <c r="D42" i="26" s="1"/>
  <c r="E41" i="26"/>
  <c r="E42" i="26" s="1"/>
  <c r="F41" i="26"/>
  <c r="D18" i="26"/>
  <c r="E18" i="26"/>
  <c r="F18" i="26"/>
  <c r="F42" i="26" l="1"/>
  <c r="F18" i="21"/>
  <c r="E18" i="21"/>
  <c r="F42" i="21" l="1"/>
  <c r="E4" i="4" l="1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K53" i="5" l="1"/>
  <c r="K54" i="5"/>
  <c r="K55" i="5"/>
  <c r="D56" i="15" l="1"/>
  <c r="E56" i="15"/>
  <c r="F56" i="15"/>
  <c r="G56" i="15"/>
  <c r="H56" i="15"/>
  <c r="I56" i="15"/>
  <c r="J56" i="15"/>
  <c r="K56" i="15"/>
  <c r="L56" i="15"/>
  <c r="M56" i="15"/>
  <c r="N56" i="15"/>
  <c r="D47" i="15"/>
  <c r="E47" i="15"/>
  <c r="F47" i="15"/>
  <c r="G47" i="15"/>
  <c r="H47" i="15"/>
  <c r="I47" i="15"/>
  <c r="J47" i="15"/>
  <c r="K47" i="15"/>
  <c r="L47" i="15"/>
  <c r="M47" i="15"/>
  <c r="N47" i="15"/>
  <c r="D45" i="15"/>
  <c r="E45" i="15"/>
  <c r="F45" i="15"/>
  <c r="G45" i="15"/>
  <c r="H45" i="15"/>
  <c r="I45" i="15"/>
  <c r="J45" i="15"/>
  <c r="K45" i="15"/>
  <c r="L45" i="15"/>
  <c r="M45" i="15"/>
  <c r="N45" i="15"/>
  <c r="D18" i="15"/>
  <c r="D42" i="15" s="1"/>
  <c r="E18" i="15"/>
  <c r="F18" i="15"/>
  <c r="G18" i="15"/>
  <c r="H18" i="15"/>
  <c r="I18" i="15"/>
  <c r="J18" i="15"/>
  <c r="K18" i="15"/>
  <c r="L18" i="15"/>
  <c r="M18" i="15"/>
  <c r="N18" i="15"/>
  <c r="P43" i="15"/>
  <c r="P44" i="15"/>
  <c r="P46" i="15"/>
  <c r="P47" i="15" s="1"/>
  <c r="P48" i="15"/>
  <c r="P49" i="15"/>
  <c r="P50" i="15"/>
  <c r="P51" i="15"/>
  <c r="P52" i="15"/>
  <c r="P53" i="15"/>
  <c r="P55" i="15"/>
  <c r="O44" i="15"/>
  <c r="O46" i="15"/>
  <c r="O47" i="15" s="1"/>
  <c r="O48" i="15"/>
  <c r="O49" i="15"/>
  <c r="O50" i="15"/>
  <c r="O51" i="15"/>
  <c r="O52" i="15"/>
  <c r="O53" i="15"/>
  <c r="O55" i="15"/>
  <c r="N56" i="14"/>
  <c r="M56" i="14"/>
  <c r="N18" i="14"/>
  <c r="M18" i="14"/>
  <c r="M7" i="11"/>
  <c r="N7" i="11"/>
  <c r="Q7" i="11" s="1"/>
  <c r="M8" i="11"/>
  <c r="N8" i="11"/>
  <c r="Q8" i="11" s="1"/>
  <c r="M9" i="11"/>
  <c r="N9" i="11"/>
  <c r="Q9" i="11" s="1"/>
  <c r="M10" i="11"/>
  <c r="N10" i="11"/>
  <c r="Q10" i="11" s="1"/>
  <c r="M11" i="11"/>
  <c r="N11" i="11"/>
  <c r="Q11" i="11" s="1"/>
  <c r="M12" i="11"/>
  <c r="N12" i="11"/>
  <c r="Q12" i="11" s="1"/>
  <c r="M13" i="11"/>
  <c r="N13" i="11"/>
  <c r="Q13" i="11" s="1"/>
  <c r="M14" i="11"/>
  <c r="N14" i="11"/>
  <c r="Q14" i="11" s="1"/>
  <c r="M15" i="11"/>
  <c r="N15" i="11"/>
  <c r="Q15" i="11" s="1"/>
  <c r="M16" i="11"/>
  <c r="N16" i="11"/>
  <c r="Q16" i="11" s="1"/>
  <c r="M17" i="11"/>
  <c r="N17" i="11"/>
  <c r="Q17" i="11" s="1"/>
  <c r="M19" i="11"/>
  <c r="N19" i="11"/>
  <c r="Q19" i="11" s="1"/>
  <c r="M20" i="11"/>
  <c r="N20" i="11"/>
  <c r="Q20" i="11" s="1"/>
  <c r="M21" i="11"/>
  <c r="N21" i="11"/>
  <c r="Q21" i="11" s="1"/>
  <c r="M22" i="11"/>
  <c r="N22" i="11"/>
  <c r="Q22" i="11" s="1"/>
  <c r="N6" i="11"/>
  <c r="M6" i="11"/>
  <c r="P18" i="15" l="1"/>
  <c r="O18" i="15"/>
  <c r="Q41" i="15"/>
  <c r="K42" i="15"/>
  <c r="K57" i="15" s="1"/>
  <c r="G42" i="15"/>
  <c r="G57" i="15" s="1"/>
  <c r="J42" i="15"/>
  <c r="J57" i="15" s="1"/>
  <c r="P45" i="15"/>
  <c r="O45" i="15"/>
  <c r="P56" i="15"/>
  <c r="O56" i="15"/>
  <c r="F42" i="15"/>
  <c r="N42" i="15"/>
  <c r="N57" i="15" s="1"/>
  <c r="M42" i="15"/>
  <c r="M57" i="15" s="1"/>
  <c r="I42" i="15"/>
  <c r="I57" i="15" s="1"/>
  <c r="E42" i="15"/>
  <c r="L42" i="15"/>
  <c r="L57" i="15" s="1"/>
  <c r="H42" i="15"/>
  <c r="H57" i="15" s="1"/>
  <c r="D57" i="15"/>
  <c r="E57" i="15" l="1"/>
  <c r="O42" i="15"/>
  <c r="O57" i="15" s="1"/>
  <c r="F57" i="15"/>
  <c r="P42" i="15"/>
  <c r="Q42" i="15" s="1"/>
  <c r="L34" i="5"/>
  <c r="L35" i="5"/>
  <c r="K34" i="5"/>
  <c r="K35" i="5"/>
  <c r="H7" i="3"/>
  <c r="H8" i="3"/>
  <c r="H9" i="3"/>
  <c r="H10" i="3"/>
  <c r="H11" i="3"/>
  <c r="H12" i="3"/>
  <c r="H13" i="3"/>
  <c r="H14" i="3"/>
  <c r="H15" i="3"/>
  <c r="H16" i="3"/>
  <c r="H17" i="3"/>
  <c r="H19" i="3"/>
  <c r="H20" i="3"/>
  <c r="H21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2" i="3"/>
  <c r="H43" i="3"/>
  <c r="H45" i="3"/>
  <c r="H47" i="3"/>
  <c r="H48" i="3"/>
  <c r="H49" i="3"/>
  <c r="H50" i="3"/>
  <c r="H51" i="3"/>
  <c r="H52" i="3"/>
  <c r="H53" i="3"/>
  <c r="H54" i="3"/>
  <c r="Q6" i="14" l="1"/>
  <c r="R6" i="14"/>
  <c r="Q7" i="14"/>
  <c r="R7" i="14"/>
  <c r="Q8" i="14"/>
  <c r="R8" i="14"/>
  <c r="Q9" i="14"/>
  <c r="R9" i="14"/>
  <c r="Q10" i="14"/>
  <c r="R10" i="14"/>
  <c r="Q11" i="14"/>
  <c r="R11" i="14"/>
  <c r="Q12" i="14"/>
  <c r="R12" i="14"/>
  <c r="Q13" i="14"/>
  <c r="R13" i="14"/>
  <c r="Q14" i="14"/>
  <c r="R14" i="14"/>
  <c r="Q15" i="14"/>
  <c r="R15" i="14"/>
  <c r="Q16" i="14"/>
  <c r="R16" i="14"/>
  <c r="Q17" i="14"/>
  <c r="R17" i="14"/>
  <c r="Q48" i="14"/>
  <c r="R48" i="14"/>
  <c r="Q49" i="14"/>
  <c r="R49" i="14"/>
  <c r="Q50" i="14"/>
  <c r="R50" i="14"/>
  <c r="Q51" i="14"/>
  <c r="R51" i="14"/>
  <c r="Q52" i="14"/>
  <c r="R52" i="14"/>
  <c r="Q53" i="14"/>
  <c r="R53" i="14"/>
  <c r="M6" i="9" l="1"/>
  <c r="N6" i="9"/>
  <c r="P6" i="9"/>
  <c r="M7" i="9"/>
  <c r="N7" i="9"/>
  <c r="P7" i="9"/>
  <c r="M8" i="9"/>
  <c r="N8" i="9"/>
  <c r="P8" i="9"/>
  <c r="M9" i="9"/>
  <c r="N9" i="9"/>
  <c r="P9" i="9"/>
  <c r="M10" i="9"/>
  <c r="N10" i="9"/>
  <c r="R10" i="9" s="1"/>
  <c r="P10" i="9"/>
  <c r="M11" i="9"/>
  <c r="N11" i="9"/>
  <c r="P11" i="9"/>
  <c r="M12" i="9"/>
  <c r="N12" i="9"/>
  <c r="P12" i="9"/>
  <c r="N13" i="9"/>
  <c r="M13" i="9"/>
  <c r="P13" i="9"/>
  <c r="M14" i="9"/>
  <c r="N14" i="9"/>
  <c r="P14" i="9"/>
  <c r="M15" i="9"/>
  <c r="N15" i="9"/>
  <c r="S15" i="9" s="1"/>
  <c r="P15" i="9"/>
  <c r="N16" i="9"/>
  <c r="M16" i="9"/>
  <c r="P16" i="9"/>
  <c r="M17" i="9"/>
  <c r="N17" i="9"/>
  <c r="P17" i="9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L56" i="7" l="1"/>
  <c r="T48" i="19" l="1"/>
  <c r="U48" i="19"/>
  <c r="V48" i="19" s="1"/>
  <c r="T49" i="19"/>
  <c r="U49" i="19"/>
  <c r="V49" i="19" s="1"/>
  <c r="T50" i="19"/>
  <c r="U50" i="19"/>
  <c r="V50" i="19" s="1"/>
  <c r="T51" i="19"/>
  <c r="U51" i="19"/>
  <c r="V51" i="19" s="1"/>
  <c r="T52" i="19"/>
  <c r="U52" i="19"/>
  <c r="V52" i="19" s="1"/>
  <c r="T53" i="19"/>
  <c r="U53" i="19"/>
  <c r="V53" i="19" s="1"/>
  <c r="T54" i="19"/>
  <c r="U54" i="19"/>
  <c r="V54" i="19" s="1"/>
  <c r="T55" i="19"/>
  <c r="U55" i="19"/>
  <c r="V55" i="19" s="1"/>
  <c r="K43" i="21"/>
  <c r="L43" i="21"/>
  <c r="K44" i="21"/>
  <c r="L44" i="21"/>
  <c r="K46" i="21"/>
  <c r="L46" i="21"/>
  <c r="C18" i="28" l="1"/>
  <c r="D18" i="28"/>
  <c r="E18" i="28"/>
  <c r="F18" i="28"/>
  <c r="G18" i="28"/>
  <c r="H18" i="28"/>
  <c r="O6" i="15"/>
  <c r="P6" i="15"/>
  <c r="Q7" i="15"/>
  <c r="Q8" i="15"/>
  <c r="Q9" i="15"/>
  <c r="Q10" i="15"/>
  <c r="Q11" i="15"/>
  <c r="Q12" i="15"/>
  <c r="Q13" i="15"/>
  <c r="Q14" i="15"/>
  <c r="Q15" i="15"/>
  <c r="Q16" i="15"/>
  <c r="Q17" i="15"/>
  <c r="M43" i="9"/>
  <c r="N43" i="9"/>
  <c r="M44" i="9"/>
  <c r="N44" i="9"/>
  <c r="J15" i="3"/>
  <c r="J16" i="3"/>
  <c r="J17" i="3"/>
  <c r="I15" i="3"/>
  <c r="I16" i="3"/>
  <c r="I17" i="3"/>
  <c r="S56" i="19"/>
  <c r="S47" i="19"/>
  <c r="S41" i="19"/>
  <c r="S18" i="19"/>
  <c r="S42" i="19" l="1"/>
  <c r="Q6" i="15"/>
  <c r="S57" i="19" l="1"/>
  <c r="D56" i="13"/>
  <c r="E56" i="13"/>
  <c r="F56" i="13"/>
  <c r="G56" i="13" s="1"/>
  <c r="H56" i="13"/>
  <c r="Q56" i="13"/>
  <c r="D47" i="13"/>
  <c r="E47" i="13"/>
  <c r="F47" i="13"/>
  <c r="H47" i="13"/>
  <c r="I47" i="13"/>
  <c r="I57" i="13" s="1"/>
  <c r="J47" i="13"/>
  <c r="J57" i="13" s="1"/>
  <c r="K47" i="13"/>
  <c r="K57" i="13" s="1"/>
  <c r="M47" i="13"/>
  <c r="N47" i="13"/>
  <c r="N57" i="13" s="1"/>
  <c r="O47" i="13"/>
  <c r="O57" i="13" s="1"/>
  <c r="P47" i="13"/>
  <c r="P57" i="13" s="1"/>
  <c r="D45" i="13"/>
  <c r="E45" i="13"/>
  <c r="F45" i="13"/>
  <c r="H45" i="13"/>
  <c r="M45" i="13"/>
  <c r="D41" i="13"/>
  <c r="E41" i="13"/>
  <c r="F41" i="13"/>
  <c r="L41" i="13"/>
  <c r="Q41" i="13"/>
  <c r="E18" i="13"/>
  <c r="F18" i="13"/>
  <c r="H18" i="13"/>
  <c r="D18" i="13"/>
  <c r="L7" i="11"/>
  <c r="L8" i="11"/>
  <c r="L9" i="11"/>
  <c r="L10" i="11"/>
  <c r="L11" i="11"/>
  <c r="L12" i="11"/>
  <c r="L13" i="11"/>
  <c r="L14" i="11"/>
  <c r="L15" i="11"/>
  <c r="L16" i="11"/>
  <c r="L17" i="11"/>
  <c r="L19" i="11"/>
  <c r="L20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43" i="11"/>
  <c r="L44" i="11"/>
  <c r="L46" i="11"/>
  <c r="L48" i="11"/>
  <c r="L49" i="11"/>
  <c r="L50" i="11"/>
  <c r="L51" i="11"/>
  <c r="L52" i="11"/>
  <c r="L53" i="11"/>
  <c r="L55" i="11"/>
  <c r="D56" i="11"/>
  <c r="E56" i="11"/>
  <c r="F56" i="11"/>
  <c r="H56" i="11"/>
  <c r="I56" i="11"/>
  <c r="J56" i="11"/>
  <c r="K56" i="11"/>
  <c r="D47" i="11"/>
  <c r="E47" i="11"/>
  <c r="F47" i="11"/>
  <c r="G47" i="11" s="1"/>
  <c r="H47" i="11"/>
  <c r="I47" i="11"/>
  <c r="J47" i="11"/>
  <c r="K47" i="11"/>
  <c r="D45" i="11"/>
  <c r="E45" i="11"/>
  <c r="F45" i="11"/>
  <c r="G45" i="11" s="1"/>
  <c r="H45" i="11"/>
  <c r="I45" i="11"/>
  <c r="J45" i="11"/>
  <c r="K45" i="11"/>
  <c r="D18" i="11"/>
  <c r="E18" i="11"/>
  <c r="F18" i="11"/>
  <c r="H18" i="11"/>
  <c r="I18" i="11"/>
  <c r="I42" i="11" s="1"/>
  <c r="J18" i="11"/>
  <c r="J42" i="11" s="1"/>
  <c r="K18" i="11"/>
  <c r="K42" i="11" s="1"/>
  <c r="Q19" i="14"/>
  <c r="Q20" i="14"/>
  <c r="R20" i="14"/>
  <c r="Q21" i="14"/>
  <c r="R21" i="14"/>
  <c r="Q22" i="14"/>
  <c r="R22" i="14"/>
  <c r="Q23" i="14"/>
  <c r="R23" i="14"/>
  <c r="Q24" i="14"/>
  <c r="R24" i="14"/>
  <c r="Q25" i="14"/>
  <c r="R25" i="14"/>
  <c r="Q26" i="14"/>
  <c r="R26" i="14"/>
  <c r="Q27" i="14"/>
  <c r="R27" i="14"/>
  <c r="Q28" i="14"/>
  <c r="R28" i="14"/>
  <c r="Q29" i="14"/>
  <c r="R29" i="14"/>
  <c r="Q30" i="14"/>
  <c r="R30" i="14"/>
  <c r="Q31" i="14"/>
  <c r="R31" i="14"/>
  <c r="Q32" i="14"/>
  <c r="R32" i="14"/>
  <c r="Q33" i="14"/>
  <c r="R33" i="14"/>
  <c r="Q34" i="14"/>
  <c r="R34" i="14"/>
  <c r="Q35" i="14"/>
  <c r="R35" i="14"/>
  <c r="Q36" i="14"/>
  <c r="R36" i="14"/>
  <c r="Q37" i="14"/>
  <c r="R37" i="14"/>
  <c r="R44" i="14"/>
  <c r="G18" i="11" l="1"/>
  <c r="Q41" i="14"/>
  <c r="G56" i="11"/>
  <c r="G41" i="13"/>
  <c r="L56" i="13"/>
  <c r="Q18" i="13"/>
  <c r="L18" i="13"/>
  <c r="G18" i="13"/>
  <c r="Q47" i="13"/>
  <c r="L47" i="13"/>
  <c r="G47" i="13"/>
  <c r="Q45" i="13"/>
  <c r="L45" i="13"/>
  <c r="G45" i="13"/>
  <c r="I57" i="11"/>
  <c r="L56" i="11"/>
  <c r="D42" i="13"/>
  <c r="L47" i="11"/>
  <c r="M42" i="13"/>
  <c r="M57" i="13" s="1"/>
  <c r="J57" i="11"/>
  <c r="F42" i="11"/>
  <c r="L45" i="11"/>
  <c r="L18" i="11"/>
  <c r="E42" i="11"/>
  <c r="E57" i="11" s="1"/>
  <c r="E42" i="13"/>
  <c r="E57" i="13" s="1"/>
  <c r="R19" i="14"/>
  <c r="R41" i="14" s="1"/>
  <c r="L41" i="11"/>
  <c r="D42" i="11"/>
  <c r="D57" i="11" s="1"/>
  <c r="H42" i="11"/>
  <c r="H57" i="11" s="1"/>
  <c r="H42" i="13"/>
  <c r="H57" i="13" s="1"/>
  <c r="F42" i="13"/>
  <c r="D56" i="4"/>
  <c r="C56" i="4"/>
  <c r="G42" i="11" l="1"/>
  <c r="F57" i="11"/>
  <c r="G57" i="11" s="1"/>
  <c r="L57" i="13"/>
  <c r="L42" i="13"/>
  <c r="D57" i="13"/>
  <c r="F57" i="13"/>
  <c r="G42" i="13"/>
  <c r="Q42" i="13"/>
  <c r="L42" i="11"/>
  <c r="Q57" i="13"/>
  <c r="K57" i="11"/>
  <c r="L57" i="11" s="1"/>
  <c r="K56" i="8"/>
  <c r="L56" i="8"/>
  <c r="O56" i="8"/>
  <c r="P56" i="8"/>
  <c r="K47" i="8"/>
  <c r="L47" i="8"/>
  <c r="O47" i="8"/>
  <c r="P47" i="8"/>
  <c r="K45" i="8"/>
  <c r="L45" i="8"/>
  <c r="O45" i="8"/>
  <c r="P45" i="8"/>
  <c r="K41" i="8"/>
  <c r="L41" i="8"/>
  <c r="O41" i="8"/>
  <c r="P41" i="8"/>
  <c r="D18" i="8"/>
  <c r="K18" i="8"/>
  <c r="L18" i="8"/>
  <c r="O18" i="8"/>
  <c r="P18" i="8"/>
  <c r="D56" i="22"/>
  <c r="E56" i="22"/>
  <c r="F56" i="22"/>
  <c r="G56" i="22"/>
  <c r="H56" i="22"/>
  <c r="I56" i="22"/>
  <c r="J56" i="22"/>
  <c r="D47" i="22"/>
  <c r="E47" i="22"/>
  <c r="F47" i="22"/>
  <c r="G47" i="22"/>
  <c r="H47" i="22"/>
  <c r="I47" i="22"/>
  <c r="J47" i="22"/>
  <c r="D45" i="22"/>
  <c r="E45" i="22"/>
  <c r="F45" i="22"/>
  <c r="G45" i="22"/>
  <c r="H45" i="22"/>
  <c r="I45" i="22"/>
  <c r="J45" i="22"/>
  <c r="T41" i="19"/>
  <c r="U41" i="19"/>
  <c r="D18" i="22"/>
  <c r="E18" i="22"/>
  <c r="T18" i="19" s="1"/>
  <c r="F18" i="22"/>
  <c r="U18" i="19" s="1"/>
  <c r="V18" i="19" s="1"/>
  <c r="G18" i="22"/>
  <c r="H18" i="22"/>
  <c r="I18" i="22"/>
  <c r="J18" i="22"/>
  <c r="U42" i="19" l="1"/>
  <c r="V42" i="19" s="1"/>
  <c r="V41" i="19"/>
  <c r="T42" i="19"/>
  <c r="G57" i="13"/>
  <c r="H45" i="8"/>
  <c r="G47" i="8"/>
  <c r="T47" i="19"/>
  <c r="G45" i="8"/>
  <c r="H56" i="8"/>
  <c r="U56" i="19"/>
  <c r="H47" i="8"/>
  <c r="U47" i="19"/>
  <c r="V47" i="19" s="1"/>
  <c r="G56" i="8"/>
  <c r="T56" i="19"/>
  <c r="H41" i="8"/>
  <c r="G41" i="8"/>
  <c r="H18" i="8"/>
  <c r="G18" i="8"/>
  <c r="G42" i="22"/>
  <c r="G57" i="22" s="1"/>
  <c r="I42" i="22"/>
  <c r="I57" i="22" s="1"/>
  <c r="F42" i="22"/>
  <c r="E42" i="22"/>
  <c r="D42" i="22"/>
  <c r="D57" i="22" s="1"/>
  <c r="P42" i="8"/>
  <c r="P57" i="8" s="1"/>
  <c r="O42" i="8"/>
  <c r="L42" i="8"/>
  <c r="K42" i="8"/>
  <c r="K57" i="8" s="1"/>
  <c r="H42" i="22"/>
  <c r="H57" i="22"/>
  <c r="J42" i="22"/>
  <c r="F56" i="21"/>
  <c r="G56" i="21"/>
  <c r="H56" i="21"/>
  <c r="I56" i="21"/>
  <c r="J56" i="21"/>
  <c r="M56" i="21"/>
  <c r="N56" i="21"/>
  <c r="F47" i="21"/>
  <c r="G47" i="21"/>
  <c r="H47" i="21"/>
  <c r="I47" i="21"/>
  <c r="J47" i="21"/>
  <c r="M47" i="21"/>
  <c r="N47" i="21"/>
  <c r="F45" i="21"/>
  <c r="G45" i="21"/>
  <c r="H45" i="21"/>
  <c r="I45" i="21"/>
  <c r="J45" i="21"/>
  <c r="M45" i="21"/>
  <c r="N45" i="21"/>
  <c r="G18" i="21"/>
  <c r="H18" i="21"/>
  <c r="I18" i="21"/>
  <c r="J18" i="21"/>
  <c r="M18" i="21"/>
  <c r="N18" i="21"/>
  <c r="T57" i="19" l="1"/>
  <c r="U57" i="19"/>
  <c r="V57" i="19" s="1"/>
  <c r="V56" i="19"/>
  <c r="J42" i="21"/>
  <c r="J57" i="21" s="1"/>
  <c r="I42" i="21"/>
  <c r="H42" i="8"/>
  <c r="G42" i="8"/>
  <c r="H42" i="21"/>
  <c r="M42" i="21"/>
  <c r="M57" i="21" s="1"/>
  <c r="F57" i="21"/>
  <c r="N42" i="21"/>
  <c r="N57" i="21" s="1"/>
  <c r="I57" i="21"/>
  <c r="J57" i="22"/>
  <c r="G42" i="21"/>
  <c r="G57" i="21" s="1"/>
  <c r="F57" i="22"/>
  <c r="E57" i="22"/>
  <c r="L57" i="8"/>
  <c r="O57" i="8"/>
  <c r="J35" i="18"/>
  <c r="D56" i="18"/>
  <c r="E56" i="18"/>
  <c r="F56" i="18"/>
  <c r="G56" i="18"/>
  <c r="H56" i="18"/>
  <c r="D47" i="18"/>
  <c r="E47" i="18"/>
  <c r="F47" i="18"/>
  <c r="G47" i="18"/>
  <c r="H47" i="18"/>
  <c r="D45" i="18"/>
  <c r="E45" i="18"/>
  <c r="F45" i="18"/>
  <c r="G45" i="18"/>
  <c r="H45" i="18"/>
  <c r="D41" i="18"/>
  <c r="E41" i="18"/>
  <c r="F41" i="18"/>
  <c r="G41" i="18"/>
  <c r="D18" i="18"/>
  <c r="E18" i="18"/>
  <c r="F18" i="18"/>
  <c r="G18" i="18"/>
  <c r="H18" i="18"/>
  <c r="I7" i="18"/>
  <c r="J7" i="18"/>
  <c r="I8" i="18"/>
  <c r="J8" i="18"/>
  <c r="I9" i="18"/>
  <c r="J9" i="18"/>
  <c r="I10" i="18"/>
  <c r="J10" i="18"/>
  <c r="I11" i="18"/>
  <c r="J11" i="18"/>
  <c r="I12" i="18"/>
  <c r="J12" i="18"/>
  <c r="K12" i="18" s="1"/>
  <c r="I13" i="18"/>
  <c r="J13" i="18"/>
  <c r="I14" i="18"/>
  <c r="J14" i="18"/>
  <c r="I15" i="18"/>
  <c r="J15" i="18"/>
  <c r="I16" i="18"/>
  <c r="J16" i="18"/>
  <c r="I17" i="18"/>
  <c r="J17" i="18"/>
  <c r="I19" i="18"/>
  <c r="J19" i="18"/>
  <c r="I20" i="18"/>
  <c r="J20" i="18"/>
  <c r="I21" i="18"/>
  <c r="J21" i="18"/>
  <c r="I22" i="18"/>
  <c r="J22" i="18"/>
  <c r="I23" i="18"/>
  <c r="J23" i="18"/>
  <c r="I24" i="18"/>
  <c r="J24" i="18"/>
  <c r="I25" i="18"/>
  <c r="J25" i="18"/>
  <c r="I26" i="18"/>
  <c r="J26" i="18"/>
  <c r="I27" i="18"/>
  <c r="J27" i="18"/>
  <c r="I28" i="18"/>
  <c r="J28" i="18"/>
  <c r="I29" i="18"/>
  <c r="J29" i="18"/>
  <c r="I30" i="18"/>
  <c r="J30" i="18"/>
  <c r="I31" i="18"/>
  <c r="J31" i="18"/>
  <c r="I32" i="18"/>
  <c r="J32" i="18"/>
  <c r="I33" i="18"/>
  <c r="J33" i="18"/>
  <c r="I34" i="18"/>
  <c r="J34" i="18"/>
  <c r="I35" i="18"/>
  <c r="I36" i="18"/>
  <c r="J36" i="18"/>
  <c r="I37" i="18"/>
  <c r="J37" i="18"/>
  <c r="I38" i="18"/>
  <c r="J38" i="18"/>
  <c r="I39" i="18"/>
  <c r="J39" i="18"/>
  <c r="I40" i="18"/>
  <c r="J40" i="18"/>
  <c r="I43" i="18"/>
  <c r="J43" i="18"/>
  <c r="I44" i="18"/>
  <c r="J44" i="18"/>
  <c r="I46" i="18"/>
  <c r="I47" i="18" s="1"/>
  <c r="J46" i="18"/>
  <c r="J47" i="18" s="1"/>
  <c r="I48" i="18"/>
  <c r="J48" i="18"/>
  <c r="I49" i="18"/>
  <c r="J49" i="18"/>
  <c r="I50" i="18"/>
  <c r="J50" i="18"/>
  <c r="I51" i="18"/>
  <c r="J51" i="18"/>
  <c r="I52" i="18"/>
  <c r="J52" i="18"/>
  <c r="I53" i="18"/>
  <c r="J53" i="18"/>
  <c r="I54" i="18"/>
  <c r="J54" i="18"/>
  <c r="I55" i="18"/>
  <c r="J55" i="18"/>
  <c r="D56" i="17"/>
  <c r="F56" i="17"/>
  <c r="G56" i="17"/>
  <c r="H56" i="17"/>
  <c r="I56" i="17"/>
  <c r="J56" i="17"/>
  <c r="K56" i="17"/>
  <c r="M56" i="17"/>
  <c r="N56" i="17"/>
  <c r="D47" i="17"/>
  <c r="F47" i="17"/>
  <c r="G47" i="17"/>
  <c r="H47" i="17"/>
  <c r="I47" i="17"/>
  <c r="J47" i="17"/>
  <c r="K47" i="17"/>
  <c r="M47" i="17"/>
  <c r="N47" i="17"/>
  <c r="D45" i="17"/>
  <c r="F45" i="17"/>
  <c r="G45" i="17"/>
  <c r="H45" i="17"/>
  <c r="I45" i="17"/>
  <c r="J45" i="17"/>
  <c r="K45" i="17"/>
  <c r="M45" i="17"/>
  <c r="N45" i="17"/>
  <c r="D41" i="17"/>
  <c r="F41" i="17"/>
  <c r="G41" i="17"/>
  <c r="H41" i="17"/>
  <c r="I41" i="17"/>
  <c r="J41" i="17"/>
  <c r="K41" i="17"/>
  <c r="M41" i="17"/>
  <c r="N41" i="17"/>
  <c r="D18" i="17"/>
  <c r="F18" i="17"/>
  <c r="G18" i="17"/>
  <c r="H18" i="17"/>
  <c r="I18" i="17"/>
  <c r="J18" i="17"/>
  <c r="K18" i="17"/>
  <c r="M18" i="17"/>
  <c r="N18" i="17"/>
  <c r="O7" i="17"/>
  <c r="P7" i="17"/>
  <c r="O8" i="17"/>
  <c r="L8" i="18" s="1"/>
  <c r="N8" i="18" s="1"/>
  <c r="P8" i="17"/>
  <c r="O9" i="17"/>
  <c r="P9" i="17"/>
  <c r="O10" i="17"/>
  <c r="P10" i="17"/>
  <c r="O11" i="17"/>
  <c r="P11" i="17"/>
  <c r="M11" i="18" s="1"/>
  <c r="O11" i="18" s="1"/>
  <c r="O12" i="17"/>
  <c r="L12" i="18" s="1"/>
  <c r="N12" i="18" s="1"/>
  <c r="P12" i="17"/>
  <c r="M12" i="18" s="1"/>
  <c r="O12" i="18" s="1"/>
  <c r="O13" i="17"/>
  <c r="L13" i="18" s="1"/>
  <c r="N13" i="18" s="1"/>
  <c r="P13" i="17"/>
  <c r="O14" i="17"/>
  <c r="P14" i="17"/>
  <c r="O15" i="17"/>
  <c r="P15" i="17"/>
  <c r="O16" i="17"/>
  <c r="L16" i="18" s="1"/>
  <c r="N16" i="18" s="1"/>
  <c r="P16" i="17"/>
  <c r="M16" i="18" s="1"/>
  <c r="O16" i="18" s="1"/>
  <c r="O17" i="17"/>
  <c r="P17" i="17"/>
  <c r="O19" i="17"/>
  <c r="L19" i="18" s="1"/>
  <c r="N19" i="18" s="1"/>
  <c r="P19" i="17"/>
  <c r="O20" i="17"/>
  <c r="P20" i="17"/>
  <c r="O21" i="17"/>
  <c r="L21" i="18" s="1"/>
  <c r="N21" i="18" s="1"/>
  <c r="P21" i="17"/>
  <c r="O22" i="17"/>
  <c r="P22" i="17"/>
  <c r="O23" i="17"/>
  <c r="P23" i="17"/>
  <c r="O24" i="17"/>
  <c r="P24" i="17"/>
  <c r="O25" i="17"/>
  <c r="L25" i="18" s="1"/>
  <c r="N25" i="18" s="1"/>
  <c r="P25" i="17"/>
  <c r="O26" i="17"/>
  <c r="L26" i="18" s="1"/>
  <c r="N26" i="18" s="1"/>
  <c r="P26" i="17"/>
  <c r="O27" i="17"/>
  <c r="L27" i="18" s="1"/>
  <c r="N27" i="18" s="1"/>
  <c r="P27" i="17"/>
  <c r="O28" i="17"/>
  <c r="P28" i="17"/>
  <c r="O29" i="17"/>
  <c r="L29" i="18" s="1"/>
  <c r="N29" i="18" s="1"/>
  <c r="P29" i="17"/>
  <c r="O30" i="17"/>
  <c r="L30" i="18" s="1"/>
  <c r="N30" i="18" s="1"/>
  <c r="P30" i="17"/>
  <c r="O31" i="17"/>
  <c r="L31" i="18" s="1"/>
  <c r="N31" i="18" s="1"/>
  <c r="P31" i="17"/>
  <c r="O32" i="17"/>
  <c r="P32" i="17"/>
  <c r="M32" i="18" s="1"/>
  <c r="O32" i="18" s="1"/>
  <c r="O33" i="17"/>
  <c r="L33" i="18" s="1"/>
  <c r="N33" i="18" s="1"/>
  <c r="P33" i="17"/>
  <c r="O34" i="17"/>
  <c r="L34" i="18" s="1"/>
  <c r="N34" i="18" s="1"/>
  <c r="P34" i="17"/>
  <c r="O35" i="17"/>
  <c r="P35" i="17"/>
  <c r="O36" i="17"/>
  <c r="P36" i="17"/>
  <c r="O37" i="17"/>
  <c r="P37" i="17"/>
  <c r="P38" i="17"/>
  <c r="O39" i="17"/>
  <c r="L39" i="18" s="1"/>
  <c r="N39" i="18" s="1"/>
  <c r="P39" i="17"/>
  <c r="O40" i="17"/>
  <c r="P40" i="17"/>
  <c r="O43" i="17"/>
  <c r="P43" i="17"/>
  <c r="O44" i="17"/>
  <c r="P44" i="17"/>
  <c r="O46" i="17"/>
  <c r="L46" i="18" s="1"/>
  <c r="N46" i="18" s="1"/>
  <c r="P46" i="17"/>
  <c r="P47" i="17" s="1"/>
  <c r="O48" i="17"/>
  <c r="P48" i="17"/>
  <c r="O49" i="17"/>
  <c r="L49" i="18" s="1"/>
  <c r="N49" i="18" s="1"/>
  <c r="P49" i="17"/>
  <c r="O50" i="17"/>
  <c r="P50" i="17"/>
  <c r="O51" i="17"/>
  <c r="P51" i="17"/>
  <c r="O52" i="17"/>
  <c r="P52" i="17"/>
  <c r="O53" i="17"/>
  <c r="P53" i="17"/>
  <c r="O54" i="17"/>
  <c r="P54" i="17"/>
  <c r="O55" i="17"/>
  <c r="P55" i="17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3" i="9"/>
  <c r="P44" i="9"/>
  <c r="P46" i="9"/>
  <c r="P48" i="9"/>
  <c r="P49" i="9"/>
  <c r="P50" i="9"/>
  <c r="P51" i="9"/>
  <c r="P52" i="9"/>
  <c r="P53" i="9"/>
  <c r="P54" i="9"/>
  <c r="P55" i="9"/>
  <c r="D56" i="9"/>
  <c r="E56" i="9"/>
  <c r="F56" i="9"/>
  <c r="G56" i="9"/>
  <c r="H56" i="9"/>
  <c r="I56" i="9"/>
  <c r="J56" i="9"/>
  <c r="K56" i="9"/>
  <c r="L56" i="9"/>
  <c r="D47" i="9"/>
  <c r="E47" i="9"/>
  <c r="F47" i="9"/>
  <c r="G47" i="9"/>
  <c r="H47" i="9"/>
  <c r="I47" i="9"/>
  <c r="J47" i="9"/>
  <c r="K47" i="9"/>
  <c r="L47" i="9"/>
  <c r="D45" i="9"/>
  <c r="E45" i="9"/>
  <c r="F45" i="9"/>
  <c r="G45" i="9"/>
  <c r="H45" i="9"/>
  <c r="I45" i="9"/>
  <c r="J45" i="9"/>
  <c r="K45" i="9"/>
  <c r="L45" i="9"/>
  <c r="D41" i="9"/>
  <c r="E41" i="9"/>
  <c r="F41" i="9"/>
  <c r="G41" i="9"/>
  <c r="H41" i="9"/>
  <c r="I41" i="9"/>
  <c r="J41" i="9"/>
  <c r="K41" i="9"/>
  <c r="L41" i="9"/>
  <c r="D18" i="9"/>
  <c r="E18" i="9"/>
  <c r="F18" i="9"/>
  <c r="G18" i="9"/>
  <c r="H18" i="9"/>
  <c r="I18" i="9"/>
  <c r="J18" i="9"/>
  <c r="K18" i="9"/>
  <c r="L18" i="9"/>
  <c r="M19" i="9"/>
  <c r="N19" i="9"/>
  <c r="M20" i="9"/>
  <c r="N20" i="9"/>
  <c r="M21" i="9"/>
  <c r="N21" i="9"/>
  <c r="M22" i="9"/>
  <c r="N22" i="9"/>
  <c r="M23" i="9"/>
  <c r="N23" i="9"/>
  <c r="M24" i="9"/>
  <c r="N24" i="9"/>
  <c r="M25" i="9"/>
  <c r="N25" i="9"/>
  <c r="M26" i="9"/>
  <c r="N26" i="9"/>
  <c r="M27" i="9"/>
  <c r="N27" i="9"/>
  <c r="M28" i="9"/>
  <c r="N28" i="9"/>
  <c r="M29" i="9"/>
  <c r="N29" i="9"/>
  <c r="M30" i="9"/>
  <c r="N30" i="9"/>
  <c r="M31" i="9"/>
  <c r="N31" i="9"/>
  <c r="M32" i="9"/>
  <c r="N32" i="9"/>
  <c r="M33" i="9"/>
  <c r="N33" i="9"/>
  <c r="M34" i="9"/>
  <c r="N34" i="9"/>
  <c r="M35" i="9"/>
  <c r="N35" i="9"/>
  <c r="M36" i="9"/>
  <c r="N36" i="9"/>
  <c r="M37" i="9"/>
  <c r="N37" i="9"/>
  <c r="M38" i="9"/>
  <c r="N38" i="9"/>
  <c r="M39" i="9"/>
  <c r="N39" i="9"/>
  <c r="M40" i="9"/>
  <c r="N40" i="9"/>
  <c r="N45" i="9"/>
  <c r="M46" i="9"/>
  <c r="M47" i="9" s="1"/>
  <c r="N46" i="9"/>
  <c r="N47" i="9" s="1"/>
  <c r="M48" i="9"/>
  <c r="N48" i="9"/>
  <c r="N49" i="9"/>
  <c r="M50" i="9"/>
  <c r="N50" i="9"/>
  <c r="M51" i="9"/>
  <c r="N51" i="9"/>
  <c r="M52" i="9"/>
  <c r="N52" i="9"/>
  <c r="M53" i="9"/>
  <c r="N53" i="9"/>
  <c r="M54" i="9"/>
  <c r="N54" i="9"/>
  <c r="M55" i="9"/>
  <c r="N55" i="9"/>
  <c r="K55" i="18" s="1"/>
  <c r="D56" i="7"/>
  <c r="E56" i="7"/>
  <c r="K56" i="21" s="1"/>
  <c r="F56" i="7"/>
  <c r="G56" i="7"/>
  <c r="H56" i="7"/>
  <c r="I56" i="7"/>
  <c r="J56" i="7"/>
  <c r="K56" i="7"/>
  <c r="M56" i="7"/>
  <c r="N56" i="7"/>
  <c r="D47" i="7"/>
  <c r="E47" i="7"/>
  <c r="F47" i="7"/>
  <c r="G47" i="7"/>
  <c r="H47" i="7"/>
  <c r="I47" i="7"/>
  <c r="J47" i="7"/>
  <c r="K47" i="7"/>
  <c r="L47" i="7"/>
  <c r="M47" i="7"/>
  <c r="N47" i="7"/>
  <c r="D45" i="7"/>
  <c r="E45" i="7"/>
  <c r="K45" i="21" s="1"/>
  <c r="F45" i="7"/>
  <c r="G45" i="7"/>
  <c r="H45" i="7"/>
  <c r="I45" i="7"/>
  <c r="J45" i="7"/>
  <c r="K45" i="7"/>
  <c r="L45" i="7"/>
  <c r="M45" i="7"/>
  <c r="N45" i="7"/>
  <c r="D41" i="7"/>
  <c r="E41" i="7"/>
  <c r="F41" i="7"/>
  <c r="G41" i="7"/>
  <c r="H41" i="7"/>
  <c r="I41" i="7"/>
  <c r="J41" i="7"/>
  <c r="K41" i="7"/>
  <c r="L41" i="7"/>
  <c r="M41" i="7"/>
  <c r="N41" i="7"/>
  <c r="D18" i="7"/>
  <c r="E18" i="7"/>
  <c r="F18" i="7"/>
  <c r="G18" i="7"/>
  <c r="H18" i="7"/>
  <c r="I18" i="7"/>
  <c r="J18" i="7"/>
  <c r="K18" i="7"/>
  <c r="L18" i="7"/>
  <c r="M18" i="7"/>
  <c r="N18" i="7"/>
  <c r="N38" i="6"/>
  <c r="O38" i="6"/>
  <c r="D56" i="6"/>
  <c r="E56" i="6"/>
  <c r="F56" i="6"/>
  <c r="G56" i="6"/>
  <c r="H56" i="6"/>
  <c r="I56" i="6"/>
  <c r="J56" i="6"/>
  <c r="K56" i="6"/>
  <c r="L56" i="6"/>
  <c r="D47" i="6"/>
  <c r="E47" i="6"/>
  <c r="F47" i="6"/>
  <c r="G47" i="6"/>
  <c r="H47" i="6"/>
  <c r="I47" i="6"/>
  <c r="J47" i="6"/>
  <c r="K47" i="6"/>
  <c r="L47" i="6"/>
  <c r="D45" i="6"/>
  <c r="E45" i="6"/>
  <c r="F45" i="6"/>
  <c r="G45" i="6"/>
  <c r="H45" i="6"/>
  <c r="I45" i="6"/>
  <c r="J45" i="6"/>
  <c r="K45" i="6"/>
  <c r="L45" i="6"/>
  <c r="D41" i="6"/>
  <c r="E41" i="6"/>
  <c r="F41" i="6"/>
  <c r="G41" i="6"/>
  <c r="H41" i="6"/>
  <c r="I41" i="6"/>
  <c r="J41" i="6"/>
  <c r="K41" i="6"/>
  <c r="L41" i="6"/>
  <c r="D18" i="6"/>
  <c r="E18" i="6"/>
  <c r="F18" i="6"/>
  <c r="G18" i="6"/>
  <c r="H18" i="6"/>
  <c r="I18" i="6"/>
  <c r="J18" i="6"/>
  <c r="K18" i="6"/>
  <c r="L18" i="6"/>
  <c r="O7" i="6"/>
  <c r="O8" i="6"/>
  <c r="O9" i="6"/>
  <c r="O10" i="6"/>
  <c r="O11" i="6"/>
  <c r="O12" i="6"/>
  <c r="O13" i="6"/>
  <c r="O14" i="6"/>
  <c r="O15" i="6"/>
  <c r="O16" i="6"/>
  <c r="O17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9" i="6"/>
  <c r="O40" i="6"/>
  <c r="O43" i="6"/>
  <c r="O44" i="6"/>
  <c r="O46" i="6"/>
  <c r="O48" i="6"/>
  <c r="O49" i="6"/>
  <c r="O50" i="6"/>
  <c r="O51" i="6"/>
  <c r="O52" i="6"/>
  <c r="O53" i="6"/>
  <c r="O54" i="6"/>
  <c r="O55" i="6"/>
  <c r="O6" i="6"/>
  <c r="M7" i="6"/>
  <c r="N7" i="6"/>
  <c r="M8" i="6"/>
  <c r="N8" i="6"/>
  <c r="M9" i="6"/>
  <c r="N9" i="6"/>
  <c r="M10" i="6"/>
  <c r="N10" i="6"/>
  <c r="M11" i="6"/>
  <c r="N11" i="6"/>
  <c r="M12" i="6"/>
  <c r="N12" i="6"/>
  <c r="M13" i="6"/>
  <c r="N13" i="6"/>
  <c r="M14" i="6"/>
  <c r="N14" i="6"/>
  <c r="M15" i="6"/>
  <c r="N15" i="6"/>
  <c r="M16" i="6"/>
  <c r="N16" i="6"/>
  <c r="M17" i="6"/>
  <c r="N17" i="6"/>
  <c r="N19" i="6"/>
  <c r="N20" i="6"/>
  <c r="N21" i="6"/>
  <c r="N22" i="6"/>
  <c r="N23" i="6"/>
  <c r="N24" i="6"/>
  <c r="P24" i="6" s="1"/>
  <c r="N25" i="6"/>
  <c r="N26" i="6"/>
  <c r="N27" i="6"/>
  <c r="N28" i="6"/>
  <c r="P28" i="6" s="1"/>
  <c r="N29" i="6"/>
  <c r="N30" i="6"/>
  <c r="N31" i="6"/>
  <c r="N32" i="6"/>
  <c r="N33" i="6"/>
  <c r="N34" i="6"/>
  <c r="N35" i="6"/>
  <c r="N36" i="6"/>
  <c r="N37" i="6"/>
  <c r="N39" i="6"/>
  <c r="P39" i="6" s="1"/>
  <c r="N40" i="6"/>
  <c r="M43" i="6"/>
  <c r="N43" i="6"/>
  <c r="M44" i="6"/>
  <c r="N44" i="6"/>
  <c r="M46" i="6"/>
  <c r="N46" i="6"/>
  <c r="M48" i="6"/>
  <c r="N48" i="6"/>
  <c r="M49" i="6"/>
  <c r="N49" i="6"/>
  <c r="M50" i="6"/>
  <c r="N50" i="6"/>
  <c r="M51" i="6"/>
  <c r="N51" i="6"/>
  <c r="M52" i="6"/>
  <c r="N52" i="6"/>
  <c r="M53" i="6"/>
  <c r="N53" i="6"/>
  <c r="M54" i="6"/>
  <c r="N54" i="6"/>
  <c r="M55" i="6"/>
  <c r="N55" i="6"/>
  <c r="O7" i="5"/>
  <c r="O8" i="5"/>
  <c r="O9" i="5"/>
  <c r="O10" i="5"/>
  <c r="O11" i="5"/>
  <c r="O12" i="5"/>
  <c r="O13" i="5"/>
  <c r="O14" i="5"/>
  <c r="O15" i="5"/>
  <c r="O16" i="5"/>
  <c r="O17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3" i="5"/>
  <c r="O44" i="5"/>
  <c r="O46" i="5"/>
  <c r="O48" i="5"/>
  <c r="O49" i="5"/>
  <c r="O50" i="5"/>
  <c r="O51" i="5"/>
  <c r="O52" i="5"/>
  <c r="O53" i="5"/>
  <c r="O54" i="5"/>
  <c r="O55" i="5"/>
  <c r="O6" i="5"/>
  <c r="N7" i="5"/>
  <c r="N8" i="5"/>
  <c r="N9" i="5"/>
  <c r="N10" i="5"/>
  <c r="N11" i="5"/>
  <c r="N12" i="5"/>
  <c r="N13" i="5"/>
  <c r="N14" i="5"/>
  <c r="N15" i="5"/>
  <c r="N16" i="5"/>
  <c r="N17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3" i="5"/>
  <c r="N44" i="5"/>
  <c r="N46" i="5"/>
  <c r="N48" i="5"/>
  <c r="N49" i="5"/>
  <c r="N50" i="5"/>
  <c r="N51" i="5"/>
  <c r="N52" i="5"/>
  <c r="N53" i="5"/>
  <c r="N54" i="5"/>
  <c r="N55" i="5"/>
  <c r="N6" i="5"/>
  <c r="D56" i="5"/>
  <c r="E56" i="5"/>
  <c r="F56" i="5"/>
  <c r="G56" i="5"/>
  <c r="H56" i="5"/>
  <c r="I56" i="5"/>
  <c r="J56" i="5"/>
  <c r="D47" i="5"/>
  <c r="E47" i="5"/>
  <c r="F47" i="5"/>
  <c r="G47" i="5"/>
  <c r="H47" i="5"/>
  <c r="I47" i="5"/>
  <c r="J47" i="5"/>
  <c r="D45" i="5"/>
  <c r="E45" i="5"/>
  <c r="F45" i="5"/>
  <c r="G45" i="5"/>
  <c r="H45" i="5"/>
  <c r="I45" i="5"/>
  <c r="J45" i="5"/>
  <c r="D41" i="5"/>
  <c r="E41" i="5"/>
  <c r="F41" i="5"/>
  <c r="G41" i="5"/>
  <c r="H41" i="5"/>
  <c r="I41" i="5"/>
  <c r="J41" i="5"/>
  <c r="D18" i="5"/>
  <c r="E18" i="5"/>
  <c r="F18" i="5"/>
  <c r="G18" i="5"/>
  <c r="H18" i="5"/>
  <c r="I18" i="5"/>
  <c r="J18" i="5"/>
  <c r="K7" i="5"/>
  <c r="L7" i="5"/>
  <c r="E7" i="17" s="1"/>
  <c r="K8" i="5"/>
  <c r="L8" i="5"/>
  <c r="E8" i="17" s="1"/>
  <c r="K9" i="5"/>
  <c r="L9" i="5"/>
  <c r="M9" i="5" s="1"/>
  <c r="K10" i="5"/>
  <c r="L10" i="5"/>
  <c r="K11" i="5"/>
  <c r="L11" i="5"/>
  <c r="E11" i="17" s="1"/>
  <c r="K12" i="5"/>
  <c r="L12" i="5"/>
  <c r="M12" i="5" s="1"/>
  <c r="K13" i="5"/>
  <c r="L13" i="5"/>
  <c r="E13" i="17" s="1"/>
  <c r="K14" i="5"/>
  <c r="L14" i="5"/>
  <c r="E14" i="17" s="1"/>
  <c r="K15" i="5"/>
  <c r="L15" i="5"/>
  <c r="K16" i="5"/>
  <c r="L16" i="5"/>
  <c r="E16" i="17" s="1"/>
  <c r="K17" i="5"/>
  <c r="L17" i="5"/>
  <c r="M17" i="5" s="1"/>
  <c r="K19" i="5"/>
  <c r="L19" i="5"/>
  <c r="K20" i="5"/>
  <c r="L20" i="5"/>
  <c r="M20" i="5" s="1"/>
  <c r="K21" i="5"/>
  <c r="L21" i="5"/>
  <c r="K22" i="5"/>
  <c r="O22" i="7" s="1"/>
  <c r="E22" i="16" s="1"/>
  <c r="L22" i="5"/>
  <c r="K23" i="5"/>
  <c r="L23" i="5"/>
  <c r="E23" i="17" s="1"/>
  <c r="K24" i="5"/>
  <c r="L24" i="5"/>
  <c r="E24" i="17" s="1"/>
  <c r="K25" i="5"/>
  <c r="L25" i="5"/>
  <c r="E25" i="17" s="1"/>
  <c r="K26" i="5"/>
  <c r="L26" i="5"/>
  <c r="K27" i="5"/>
  <c r="L27" i="5"/>
  <c r="K28" i="5"/>
  <c r="L28" i="5"/>
  <c r="M28" i="5" s="1"/>
  <c r="K29" i="5"/>
  <c r="L29" i="5"/>
  <c r="K30" i="5"/>
  <c r="O30" i="7" s="1"/>
  <c r="E30" i="16" s="1"/>
  <c r="L30" i="5"/>
  <c r="E30" i="17" s="1"/>
  <c r="K31" i="5"/>
  <c r="L31" i="5"/>
  <c r="E31" i="17" s="1"/>
  <c r="K32" i="5"/>
  <c r="L32" i="5"/>
  <c r="E32" i="17" s="1"/>
  <c r="K33" i="5"/>
  <c r="L33" i="5"/>
  <c r="E33" i="17" s="1"/>
  <c r="P34" i="5"/>
  <c r="P35" i="5"/>
  <c r="K36" i="5"/>
  <c r="L36" i="5"/>
  <c r="M36" i="5" s="1"/>
  <c r="K37" i="5"/>
  <c r="O37" i="7" s="1"/>
  <c r="L37" i="5"/>
  <c r="K38" i="5"/>
  <c r="O38" i="7" s="1"/>
  <c r="L38" i="5"/>
  <c r="K39" i="5"/>
  <c r="O39" i="7" s="1"/>
  <c r="L39" i="5"/>
  <c r="E39" i="17" s="1"/>
  <c r="K40" i="5"/>
  <c r="O40" i="7" s="1"/>
  <c r="L40" i="5"/>
  <c r="E40" i="17" s="1"/>
  <c r="K43" i="5"/>
  <c r="L43" i="5"/>
  <c r="K44" i="5"/>
  <c r="L44" i="5"/>
  <c r="M44" i="5" s="1"/>
  <c r="K46" i="5"/>
  <c r="K47" i="5" s="1"/>
  <c r="L46" i="5"/>
  <c r="K48" i="5"/>
  <c r="L48" i="5"/>
  <c r="M48" i="5" s="1"/>
  <c r="K49" i="5"/>
  <c r="L49" i="5"/>
  <c r="K50" i="5"/>
  <c r="L50" i="5"/>
  <c r="M50" i="5" s="1"/>
  <c r="K51" i="5"/>
  <c r="L51" i="5"/>
  <c r="E51" i="17" s="1"/>
  <c r="K52" i="5"/>
  <c r="L52" i="5"/>
  <c r="M52" i="5" s="1"/>
  <c r="L53" i="5"/>
  <c r="L54" i="5"/>
  <c r="L55" i="5"/>
  <c r="K7" i="3"/>
  <c r="M7" i="3" s="1"/>
  <c r="L7" i="3"/>
  <c r="N7" i="3" s="1"/>
  <c r="K8" i="3"/>
  <c r="M8" i="3" s="1"/>
  <c r="L8" i="3"/>
  <c r="N8" i="3" s="1"/>
  <c r="K9" i="3"/>
  <c r="M9" i="3" s="1"/>
  <c r="L9" i="3"/>
  <c r="N9" i="3" s="1"/>
  <c r="K10" i="3"/>
  <c r="L10" i="3"/>
  <c r="N10" i="3" s="1"/>
  <c r="K11" i="3"/>
  <c r="M11" i="3" s="1"/>
  <c r="L11" i="3"/>
  <c r="N11" i="3" s="1"/>
  <c r="K12" i="3"/>
  <c r="M12" i="3" s="1"/>
  <c r="L12" i="3"/>
  <c r="N12" i="3" s="1"/>
  <c r="K13" i="3"/>
  <c r="M13" i="3" s="1"/>
  <c r="L13" i="3"/>
  <c r="N13" i="3" s="1"/>
  <c r="K14" i="3"/>
  <c r="L14" i="3"/>
  <c r="N14" i="3" s="1"/>
  <c r="K15" i="3"/>
  <c r="M15" i="3" s="1"/>
  <c r="L15" i="3"/>
  <c r="N15" i="3" s="1"/>
  <c r="K16" i="3"/>
  <c r="M16" i="3" s="1"/>
  <c r="L16" i="3"/>
  <c r="N16" i="3" s="1"/>
  <c r="K17" i="3"/>
  <c r="M17" i="3" s="1"/>
  <c r="L17" i="3"/>
  <c r="N17" i="3" s="1"/>
  <c r="K19" i="3"/>
  <c r="L19" i="3"/>
  <c r="N19" i="3" s="1"/>
  <c r="K20" i="3"/>
  <c r="M20" i="3" s="1"/>
  <c r="L20" i="3"/>
  <c r="N20" i="3" s="1"/>
  <c r="K21" i="3"/>
  <c r="M21" i="3" s="1"/>
  <c r="L21" i="3"/>
  <c r="N21" i="3" s="1"/>
  <c r="K23" i="3"/>
  <c r="M23" i="3" s="1"/>
  <c r="L23" i="3"/>
  <c r="N23" i="3" s="1"/>
  <c r="K24" i="3"/>
  <c r="M24" i="3" s="1"/>
  <c r="L24" i="3"/>
  <c r="N24" i="3" s="1"/>
  <c r="K25" i="3"/>
  <c r="M25" i="3" s="1"/>
  <c r="L25" i="3"/>
  <c r="N25" i="3" s="1"/>
  <c r="K26" i="3"/>
  <c r="M26" i="3" s="1"/>
  <c r="L26" i="3"/>
  <c r="N26" i="3" s="1"/>
  <c r="K27" i="3"/>
  <c r="M27" i="3" s="1"/>
  <c r="L27" i="3"/>
  <c r="N27" i="3" s="1"/>
  <c r="K28" i="3"/>
  <c r="M28" i="3" s="1"/>
  <c r="L28" i="3"/>
  <c r="N28" i="3" s="1"/>
  <c r="K29" i="3"/>
  <c r="M29" i="3" s="1"/>
  <c r="L29" i="3"/>
  <c r="N29" i="3" s="1"/>
  <c r="K30" i="3"/>
  <c r="M30" i="3" s="1"/>
  <c r="L30" i="3"/>
  <c r="N30" i="3" s="1"/>
  <c r="K31" i="3"/>
  <c r="M31" i="3" s="1"/>
  <c r="L31" i="3"/>
  <c r="N31" i="3" s="1"/>
  <c r="K32" i="3"/>
  <c r="M32" i="3" s="1"/>
  <c r="L32" i="3"/>
  <c r="N32" i="3" s="1"/>
  <c r="K33" i="3"/>
  <c r="M33" i="3" s="1"/>
  <c r="L33" i="3"/>
  <c r="N33" i="3" s="1"/>
  <c r="K34" i="3"/>
  <c r="M34" i="3" s="1"/>
  <c r="L34" i="3"/>
  <c r="N34" i="3" s="1"/>
  <c r="K35" i="3"/>
  <c r="L35" i="3"/>
  <c r="N35" i="3" s="1"/>
  <c r="K36" i="3"/>
  <c r="M36" i="3" s="1"/>
  <c r="L36" i="3"/>
  <c r="N36" i="3" s="1"/>
  <c r="K37" i="3"/>
  <c r="M37" i="3" s="1"/>
  <c r="L37" i="3"/>
  <c r="N37" i="3" s="1"/>
  <c r="K38" i="3"/>
  <c r="M38" i="3" s="1"/>
  <c r="L38" i="3"/>
  <c r="N38" i="3" s="1"/>
  <c r="K39" i="3"/>
  <c r="M39" i="3" s="1"/>
  <c r="L39" i="3"/>
  <c r="N39" i="3" s="1"/>
  <c r="K42" i="3"/>
  <c r="M42" i="3" s="1"/>
  <c r="L42" i="3"/>
  <c r="N42" i="3" s="1"/>
  <c r="K43" i="3"/>
  <c r="M43" i="3" s="1"/>
  <c r="L43" i="3"/>
  <c r="N43" i="3" s="1"/>
  <c r="K45" i="3"/>
  <c r="M45" i="3" s="1"/>
  <c r="L45" i="3"/>
  <c r="N45" i="3" s="1"/>
  <c r="K47" i="3"/>
  <c r="M47" i="3" s="1"/>
  <c r="L47" i="3"/>
  <c r="N47" i="3" s="1"/>
  <c r="K48" i="3"/>
  <c r="M48" i="3" s="1"/>
  <c r="L48" i="3"/>
  <c r="N48" i="3" s="1"/>
  <c r="K49" i="3"/>
  <c r="M49" i="3" s="1"/>
  <c r="L49" i="3"/>
  <c r="N49" i="3" s="1"/>
  <c r="K50" i="3"/>
  <c r="M50" i="3" s="1"/>
  <c r="L50" i="3"/>
  <c r="N50" i="3" s="1"/>
  <c r="K51" i="3"/>
  <c r="M51" i="3" s="1"/>
  <c r="L51" i="3"/>
  <c r="N51" i="3" s="1"/>
  <c r="K52" i="3"/>
  <c r="M52" i="3" s="1"/>
  <c r="L52" i="3"/>
  <c r="N52" i="3" s="1"/>
  <c r="K53" i="3"/>
  <c r="M53" i="3" s="1"/>
  <c r="L53" i="3"/>
  <c r="N53" i="3" s="1"/>
  <c r="K54" i="3"/>
  <c r="L54" i="3"/>
  <c r="N54" i="3" s="1"/>
  <c r="L6" i="3"/>
  <c r="N6" i="3" s="1"/>
  <c r="K6" i="3"/>
  <c r="M6" i="3" s="1"/>
  <c r="J7" i="3"/>
  <c r="J8" i="3"/>
  <c r="J9" i="3"/>
  <c r="J10" i="3"/>
  <c r="J11" i="3"/>
  <c r="J12" i="3"/>
  <c r="J13" i="3"/>
  <c r="J14" i="3"/>
  <c r="J19" i="3"/>
  <c r="J20" i="3"/>
  <c r="J21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2" i="3"/>
  <c r="J43" i="3"/>
  <c r="J45" i="3"/>
  <c r="J47" i="3"/>
  <c r="J48" i="3"/>
  <c r="J49" i="3"/>
  <c r="J50" i="3"/>
  <c r="J51" i="3"/>
  <c r="J52" i="3"/>
  <c r="J53" i="3"/>
  <c r="J54" i="3"/>
  <c r="J6" i="3"/>
  <c r="I7" i="3"/>
  <c r="I8" i="3"/>
  <c r="I9" i="3"/>
  <c r="I10" i="3"/>
  <c r="I11" i="3"/>
  <c r="I12" i="3"/>
  <c r="I13" i="3"/>
  <c r="I14" i="3"/>
  <c r="I19" i="3"/>
  <c r="I20" i="3"/>
  <c r="I21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2" i="3"/>
  <c r="I43" i="3"/>
  <c r="I45" i="3"/>
  <c r="I47" i="3"/>
  <c r="I48" i="3"/>
  <c r="I49" i="3"/>
  <c r="I50" i="3"/>
  <c r="I51" i="3"/>
  <c r="I52" i="3"/>
  <c r="I53" i="3"/>
  <c r="I54" i="3"/>
  <c r="D55" i="3"/>
  <c r="E55" i="3"/>
  <c r="G55" i="3"/>
  <c r="D46" i="3"/>
  <c r="E46" i="3"/>
  <c r="F46" i="3"/>
  <c r="G46" i="3"/>
  <c r="D44" i="3"/>
  <c r="E44" i="3"/>
  <c r="F44" i="3"/>
  <c r="G44" i="3"/>
  <c r="E40" i="3"/>
  <c r="F40" i="3"/>
  <c r="G40" i="3"/>
  <c r="D18" i="3"/>
  <c r="E18" i="3"/>
  <c r="F18" i="3"/>
  <c r="P18" i="9" s="1"/>
  <c r="G18" i="3"/>
  <c r="D58" i="2"/>
  <c r="E58" i="2"/>
  <c r="F58" i="2"/>
  <c r="G58" i="2"/>
  <c r="H58" i="2"/>
  <c r="D56" i="2"/>
  <c r="E56" i="2"/>
  <c r="F56" i="2"/>
  <c r="G56" i="2"/>
  <c r="H56" i="2"/>
  <c r="D47" i="2"/>
  <c r="E47" i="2"/>
  <c r="F47" i="2"/>
  <c r="G47" i="2"/>
  <c r="H47" i="2"/>
  <c r="D45" i="2"/>
  <c r="E45" i="2"/>
  <c r="F45" i="2"/>
  <c r="G45" i="2"/>
  <c r="H45" i="2"/>
  <c r="D41" i="2"/>
  <c r="E41" i="2"/>
  <c r="F41" i="2"/>
  <c r="G41" i="2"/>
  <c r="H41" i="2"/>
  <c r="D18" i="2"/>
  <c r="E18" i="2"/>
  <c r="F18" i="2"/>
  <c r="G18" i="2"/>
  <c r="H18" i="2"/>
  <c r="D57" i="1"/>
  <c r="E57" i="1"/>
  <c r="G57" i="1"/>
  <c r="D55" i="1"/>
  <c r="E55" i="1"/>
  <c r="G55" i="1"/>
  <c r="C55" i="1"/>
  <c r="D46" i="1"/>
  <c r="E46" i="1"/>
  <c r="G46" i="1"/>
  <c r="D44" i="1"/>
  <c r="E44" i="1"/>
  <c r="G44" i="1"/>
  <c r="D40" i="1"/>
  <c r="E40" i="1"/>
  <c r="G40" i="1"/>
  <c r="D18" i="1"/>
  <c r="E18" i="1"/>
  <c r="G18" i="1"/>
  <c r="F52" i="34"/>
  <c r="D52" i="34"/>
  <c r="C52" i="34"/>
  <c r="E67" i="33"/>
  <c r="D67" i="33"/>
  <c r="C67" i="33"/>
  <c r="H26" i="32"/>
  <c r="G26" i="32"/>
  <c r="F26" i="32"/>
  <c r="E26" i="32"/>
  <c r="D26" i="32"/>
  <c r="C26" i="32"/>
  <c r="H49" i="31"/>
  <c r="G49" i="31"/>
  <c r="F49" i="31"/>
  <c r="E49" i="31"/>
  <c r="D49" i="31"/>
  <c r="C49" i="31"/>
  <c r="J48" i="31"/>
  <c r="I48" i="31"/>
  <c r="J47" i="31"/>
  <c r="I47" i="31"/>
  <c r="J46" i="31"/>
  <c r="I46" i="31"/>
  <c r="J45" i="31"/>
  <c r="I45" i="31"/>
  <c r="J44" i="31"/>
  <c r="I44" i="31"/>
  <c r="J43" i="31"/>
  <c r="I43" i="31"/>
  <c r="J42" i="31"/>
  <c r="I42" i="31"/>
  <c r="J41" i="31"/>
  <c r="I41" i="31"/>
  <c r="H40" i="31"/>
  <c r="G40" i="31"/>
  <c r="F40" i="31"/>
  <c r="E40" i="31"/>
  <c r="D40" i="31"/>
  <c r="C40" i="31"/>
  <c r="J39" i="31"/>
  <c r="I39" i="31"/>
  <c r="J38" i="31"/>
  <c r="I38" i="31"/>
  <c r="H36" i="31"/>
  <c r="G36" i="31"/>
  <c r="F36" i="31"/>
  <c r="E36" i="31"/>
  <c r="D36" i="31"/>
  <c r="C36" i="31"/>
  <c r="J35" i="31"/>
  <c r="I35" i="31"/>
  <c r="J34" i="31"/>
  <c r="I34" i="31"/>
  <c r="J33" i="31"/>
  <c r="I33" i="31"/>
  <c r="J32" i="31"/>
  <c r="I32" i="31"/>
  <c r="J31" i="31"/>
  <c r="I31" i="31"/>
  <c r="J30" i="31"/>
  <c r="I30" i="31"/>
  <c r="J29" i="31"/>
  <c r="I29" i="31"/>
  <c r="J28" i="31"/>
  <c r="I28" i="31"/>
  <c r="J27" i="31"/>
  <c r="I27" i="31"/>
  <c r="J26" i="31"/>
  <c r="I26" i="31"/>
  <c r="J25" i="31"/>
  <c r="I25" i="31"/>
  <c r="J24" i="31"/>
  <c r="I24" i="31"/>
  <c r="J23" i="31"/>
  <c r="I23" i="31"/>
  <c r="J22" i="31"/>
  <c r="I22" i="31"/>
  <c r="J21" i="31"/>
  <c r="I21" i="31"/>
  <c r="H19" i="31"/>
  <c r="G19" i="31"/>
  <c r="F19" i="31"/>
  <c r="E19" i="31"/>
  <c r="D19" i="31"/>
  <c r="C19" i="31"/>
  <c r="J18" i="31"/>
  <c r="I18" i="31"/>
  <c r="J17" i="31"/>
  <c r="I17" i="31"/>
  <c r="J16" i="31"/>
  <c r="I16" i="31"/>
  <c r="J15" i="31"/>
  <c r="I15" i="31"/>
  <c r="J14" i="31"/>
  <c r="I14" i="31"/>
  <c r="J13" i="31"/>
  <c r="I13" i="31"/>
  <c r="J12" i="31"/>
  <c r="I12" i="31"/>
  <c r="J11" i="31"/>
  <c r="I11" i="31"/>
  <c r="J10" i="31"/>
  <c r="I10" i="31"/>
  <c r="J9" i="31"/>
  <c r="I9" i="31"/>
  <c r="J8" i="31"/>
  <c r="I8" i="31"/>
  <c r="J7" i="31"/>
  <c r="I7" i="31"/>
  <c r="H35" i="29"/>
  <c r="G35" i="29"/>
  <c r="F35" i="29"/>
  <c r="E35" i="29"/>
  <c r="D35" i="29"/>
  <c r="C35" i="29"/>
  <c r="H32" i="29"/>
  <c r="G32" i="29"/>
  <c r="F32" i="29"/>
  <c r="E32" i="29"/>
  <c r="D32" i="29"/>
  <c r="C32" i="29"/>
  <c r="H17" i="29"/>
  <c r="G17" i="29"/>
  <c r="F17" i="29"/>
  <c r="E17" i="29"/>
  <c r="D17" i="29"/>
  <c r="C17" i="29"/>
  <c r="H56" i="28"/>
  <c r="G56" i="28"/>
  <c r="F56" i="28"/>
  <c r="E56" i="28"/>
  <c r="D56" i="28"/>
  <c r="C56" i="28"/>
  <c r="H47" i="28"/>
  <c r="G47" i="28"/>
  <c r="F47" i="28"/>
  <c r="E47" i="28"/>
  <c r="D47" i="28"/>
  <c r="C47" i="28"/>
  <c r="H45" i="28"/>
  <c r="G45" i="28"/>
  <c r="F45" i="28"/>
  <c r="E45" i="28"/>
  <c r="D45" i="28"/>
  <c r="C45" i="28"/>
  <c r="H41" i="28"/>
  <c r="G41" i="28"/>
  <c r="F41" i="28"/>
  <c r="F42" i="28" s="1"/>
  <c r="E41" i="28"/>
  <c r="D41" i="28"/>
  <c r="C41" i="28"/>
  <c r="F56" i="27"/>
  <c r="E56" i="27"/>
  <c r="D56" i="27"/>
  <c r="C56" i="27"/>
  <c r="F47" i="27"/>
  <c r="E47" i="27"/>
  <c r="D47" i="27"/>
  <c r="C47" i="27"/>
  <c r="F45" i="27"/>
  <c r="E45" i="27"/>
  <c r="D45" i="27"/>
  <c r="C45" i="27"/>
  <c r="F41" i="27"/>
  <c r="E41" i="27"/>
  <c r="D41" i="27"/>
  <c r="C41" i="27"/>
  <c r="F18" i="27"/>
  <c r="E18" i="27"/>
  <c r="D18" i="27"/>
  <c r="C18" i="27"/>
  <c r="F47" i="26"/>
  <c r="E47" i="26"/>
  <c r="D47" i="26"/>
  <c r="C47" i="26"/>
  <c r="F45" i="26"/>
  <c r="E45" i="26"/>
  <c r="D45" i="26"/>
  <c r="C45" i="26"/>
  <c r="C41" i="26"/>
  <c r="C18" i="26"/>
  <c r="P55" i="25"/>
  <c r="O55" i="25"/>
  <c r="P54" i="25"/>
  <c r="O54" i="25"/>
  <c r="P53" i="25"/>
  <c r="O53" i="25"/>
  <c r="P52" i="25"/>
  <c r="O52" i="25"/>
  <c r="P51" i="25"/>
  <c r="O51" i="25"/>
  <c r="P50" i="25"/>
  <c r="O50" i="25"/>
  <c r="P49" i="25"/>
  <c r="O49" i="25"/>
  <c r="P48" i="25"/>
  <c r="O48" i="25"/>
  <c r="N47" i="25"/>
  <c r="M47" i="25"/>
  <c r="L47" i="25"/>
  <c r="K47" i="25"/>
  <c r="J47" i="25"/>
  <c r="I47" i="25"/>
  <c r="H47" i="25"/>
  <c r="G47" i="25"/>
  <c r="F47" i="25"/>
  <c r="E47" i="25"/>
  <c r="D47" i="25"/>
  <c r="C47" i="25"/>
  <c r="P46" i="25"/>
  <c r="O46" i="25"/>
  <c r="O47" i="25" s="1"/>
  <c r="N45" i="25"/>
  <c r="M45" i="25"/>
  <c r="L45" i="25"/>
  <c r="K45" i="25"/>
  <c r="J45" i="25"/>
  <c r="I45" i="25"/>
  <c r="H45" i="25"/>
  <c r="G45" i="25"/>
  <c r="F45" i="25"/>
  <c r="E45" i="25"/>
  <c r="D45" i="25"/>
  <c r="C45" i="25"/>
  <c r="P44" i="25"/>
  <c r="O44" i="25"/>
  <c r="P43" i="25"/>
  <c r="O43" i="25"/>
  <c r="N41" i="25"/>
  <c r="M41" i="25"/>
  <c r="L41" i="25"/>
  <c r="K41" i="25"/>
  <c r="J41" i="25"/>
  <c r="I41" i="25"/>
  <c r="H41" i="25"/>
  <c r="G41" i="25"/>
  <c r="F41" i="25"/>
  <c r="E41" i="25"/>
  <c r="D41" i="25"/>
  <c r="C41" i="25"/>
  <c r="P40" i="25"/>
  <c r="O40" i="25"/>
  <c r="P39" i="25"/>
  <c r="O39" i="25"/>
  <c r="P38" i="25"/>
  <c r="O38" i="25"/>
  <c r="P37" i="25"/>
  <c r="O37" i="25"/>
  <c r="P36" i="25"/>
  <c r="O36" i="25"/>
  <c r="P35" i="25"/>
  <c r="O35" i="25"/>
  <c r="P34" i="25"/>
  <c r="O34" i="25"/>
  <c r="P33" i="25"/>
  <c r="O33" i="25"/>
  <c r="P32" i="25"/>
  <c r="O32" i="25"/>
  <c r="P31" i="25"/>
  <c r="O31" i="25"/>
  <c r="P30" i="25"/>
  <c r="O30" i="25"/>
  <c r="P29" i="25"/>
  <c r="O29" i="25"/>
  <c r="P28" i="25"/>
  <c r="O28" i="25"/>
  <c r="P27" i="25"/>
  <c r="O27" i="25"/>
  <c r="P26" i="25"/>
  <c r="O26" i="25"/>
  <c r="P25" i="25"/>
  <c r="O25" i="25"/>
  <c r="P24" i="25"/>
  <c r="O24" i="25"/>
  <c r="P23" i="25"/>
  <c r="O23" i="25"/>
  <c r="P22" i="25"/>
  <c r="O22" i="25"/>
  <c r="P21" i="25"/>
  <c r="O21" i="25"/>
  <c r="P20" i="25"/>
  <c r="O20" i="25"/>
  <c r="P19" i="25"/>
  <c r="O19" i="25"/>
  <c r="N18" i="25"/>
  <c r="M18" i="25"/>
  <c r="M42" i="25" s="1"/>
  <c r="L18" i="25"/>
  <c r="L42" i="25" s="1"/>
  <c r="K18" i="25"/>
  <c r="J18" i="25"/>
  <c r="I18" i="25"/>
  <c r="H18" i="25"/>
  <c r="G18" i="25"/>
  <c r="F18" i="25"/>
  <c r="E18" i="25"/>
  <c r="D18" i="25"/>
  <c r="C18" i="25"/>
  <c r="P17" i="25"/>
  <c r="O17" i="25"/>
  <c r="P16" i="25"/>
  <c r="O16" i="25"/>
  <c r="P15" i="25"/>
  <c r="O15" i="25"/>
  <c r="P14" i="25"/>
  <c r="O14" i="25"/>
  <c r="P13" i="25"/>
  <c r="O13" i="25"/>
  <c r="P12" i="25"/>
  <c r="O12" i="25"/>
  <c r="P11" i="25"/>
  <c r="O11" i="25"/>
  <c r="P10" i="25"/>
  <c r="O10" i="25"/>
  <c r="P9" i="25"/>
  <c r="O9" i="25"/>
  <c r="P8" i="25"/>
  <c r="O8" i="25"/>
  <c r="P7" i="25"/>
  <c r="O7" i="25"/>
  <c r="P6" i="25"/>
  <c r="O6" i="25"/>
  <c r="P55" i="24"/>
  <c r="O55" i="24"/>
  <c r="P54" i="24"/>
  <c r="O54" i="24"/>
  <c r="P53" i="24"/>
  <c r="O53" i="24"/>
  <c r="P52" i="24"/>
  <c r="O52" i="24"/>
  <c r="P51" i="24"/>
  <c r="O51" i="24"/>
  <c r="P50" i="24"/>
  <c r="O50" i="24"/>
  <c r="P49" i="24"/>
  <c r="O49" i="24"/>
  <c r="P48" i="24"/>
  <c r="O48" i="24"/>
  <c r="O56" i="24" s="1"/>
  <c r="N47" i="24"/>
  <c r="M47" i="24"/>
  <c r="L47" i="24"/>
  <c r="K47" i="24"/>
  <c r="J47" i="24"/>
  <c r="I47" i="24"/>
  <c r="H47" i="24"/>
  <c r="G47" i="24"/>
  <c r="F47" i="24"/>
  <c r="E47" i="24"/>
  <c r="D47" i="24"/>
  <c r="C47" i="24"/>
  <c r="P46" i="24"/>
  <c r="O46" i="24"/>
  <c r="N45" i="24"/>
  <c r="M45" i="24"/>
  <c r="L45" i="24"/>
  <c r="K45" i="24"/>
  <c r="J45" i="24"/>
  <c r="I45" i="24"/>
  <c r="H45" i="24"/>
  <c r="G45" i="24"/>
  <c r="F45" i="24"/>
  <c r="E45" i="24"/>
  <c r="D45" i="24"/>
  <c r="C45" i="24"/>
  <c r="P44" i="24"/>
  <c r="O44" i="24"/>
  <c r="P43" i="24"/>
  <c r="O43" i="24"/>
  <c r="N41" i="24"/>
  <c r="M41" i="24"/>
  <c r="L41" i="24"/>
  <c r="K41" i="24"/>
  <c r="J41" i="24"/>
  <c r="I41" i="24"/>
  <c r="H41" i="24"/>
  <c r="G41" i="24"/>
  <c r="F41" i="24"/>
  <c r="E41" i="24"/>
  <c r="D41" i="24"/>
  <c r="C41" i="24"/>
  <c r="P40" i="24"/>
  <c r="O40" i="24"/>
  <c r="P39" i="24"/>
  <c r="O39" i="24"/>
  <c r="P38" i="24"/>
  <c r="O38" i="24"/>
  <c r="P37" i="24"/>
  <c r="O37" i="24"/>
  <c r="P36" i="24"/>
  <c r="O36" i="24"/>
  <c r="P35" i="24"/>
  <c r="O35" i="24"/>
  <c r="P34" i="24"/>
  <c r="O34" i="24"/>
  <c r="P33" i="24"/>
  <c r="O33" i="24"/>
  <c r="P32" i="24"/>
  <c r="O32" i="24"/>
  <c r="P31" i="24"/>
  <c r="O31" i="24"/>
  <c r="P30" i="24"/>
  <c r="O30" i="24"/>
  <c r="P29" i="24"/>
  <c r="O29" i="24"/>
  <c r="P28" i="24"/>
  <c r="O28" i="24"/>
  <c r="P27" i="24"/>
  <c r="O27" i="24"/>
  <c r="P26" i="24"/>
  <c r="O26" i="24"/>
  <c r="P25" i="24"/>
  <c r="O25" i="24"/>
  <c r="P24" i="24"/>
  <c r="O24" i="24"/>
  <c r="P23" i="24"/>
  <c r="O23" i="24"/>
  <c r="P22" i="24"/>
  <c r="O22" i="24"/>
  <c r="P21" i="24"/>
  <c r="O21" i="24"/>
  <c r="P20" i="24"/>
  <c r="O20" i="24"/>
  <c r="P19" i="24"/>
  <c r="O19" i="24"/>
  <c r="N18" i="24"/>
  <c r="M18" i="24"/>
  <c r="L18" i="24"/>
  <c r="K18" i="24"/>
  <c r="K42" i="24" s="1"/>
  <c r="J18" i="24"/>
  <c r="J42" i="24" s="1"/>
  <c r="I18" i="24"/>
  <c r="I42" i="24" s="1"/>
  <c r="H18" i="24"/>
  <c r="H42" i="24" s="1"/>
  <c r="G18" i="24"/>
  <c r="F18" i="24"/>
  <c r="E18" i="24"/>
  <c r="D18" i="24"/>
  <c r="C18" i="24"/>
  <c r="C42" i="24" s="1"/>
  <c r="P17" i="24"/>
  <c r="O17" i="24"/>
  <c r="P16" i="24"/>
  <c r="O16" i="24"/>
  <c r="P15" i="24"/>
  <c r="O15" i="24"/>
  <c r="P14" i="24"/>
  <c r="O14" i="24"/>
  <c r="P13" i="24"/>
  <c r="O13" i="24"/>
  <c r="P12" i="24"/>
  <c r="O12" i="24"/>
  <c r="P11" i="24"/>
  <c r="O11" i="24"/>
  <c r="P10" i="24"/>
  <c r="O10" i="24"/>
  <c r="P9" i="24"/>
  <c r="O9" i="24"/>
  <c r="P8" i="24"/>
  <c r="O8" i="24"/>
  <c r="P7" i="24"/>
  <c r="O7" i="24"/>
  <c r="P6" i="24"/>
  <c r="O6" i="24"/>
  <c r="J55" i="23"/>
  <c r="I55" i="23"/>
  <c r="H55" i="23"/>
  <c r="G55" i="23"/>
  <c r="F55" i="23"/>
  <c r="E55" i="23"/>
  <c r="D55" i="23"/>
  <c r="C55" i="23"/>
  <c r="C56" i="22"/>
  <c r="C47" i="22"/>
  <c r="C45" i="22"/>
  <c r="C18" i="22"/>
  <c r="E56" i="21"/>
  <c r="E47" i="21"/>
  <c r="E45" i="21"/>
  <c r="C56" i="20"/>
  <c r="C47" i="20"/>
  <c r="C45" i="20"/>
  <c r="C18" i="20"/>
  <c r="Z56" i="19"/>
  <c r="Z57" i="19" s="1"/>
  <c r="Y56" i="19"/>
  <c r="X56" i="19"/>
  <c r="W56" i="19"/>
  <c r="R56" i="19"/>
  <c r="R57" i="19" s="1"/>
  <c r="P56" i="19"/>
  <c r="O56" i="19"/>
  <c r="N56" i="19"/>
  <c r="M56" i="19"/>
  <c r="M57" i="19" s="1"/>
  <c r="K56" i="19"/>
  <c r="J56" i="19"/>
  <c r="I56" i="19"/>
  <c r="H56" i="19"/>
  <c r="H57" i="19" s="1"/>
  <c r="F56" i="19"/>
  <c r="E56" i="19"/>
  <c r="Z47" i="19"/>
  <c r="Y47" i="19"/>
  <c r="X47" i="19"/>
  <c r="AA47" i="19" s="1"/>
  <c r="W47" i="19"/>
  <c r="R47" i="19"/>
  <c r="P47" i="19"/>
  <c r="O47" i="19"/>
  <c r="N47" i="19"/>
  <c r="M47" i="19"/>
  <c r="K47" i="19"/>
  <c r="J47" i="19"/>
  <c r="I47" i="19"/>
  <c r="H47" i="19"/>
  <c r="F47" i="19"/>
  <c r="G47" i="19" s="1"/>
  <c r="E47" i="19"/>
  <c r="Z41" i="19"/>
  <c r="Z42" i="19" s="1"/>
  <c r="Y41" i="19"/>
  <c r="X41" i="19"/>
  <c r="W41" i="19"/>
  <c r="R41" i="19"/>
  <c r="R42" i="19" s="1"/>
  <c r="P41" i="19"/>
  <c r="O41" i="19"/>
  <c r="O42" i="19" s="1"/>
  <c r="N41" i="19"/>
  <c r="M41" i="19"/>
  <c r="M42" i="19" s="1"/>
  <c r="K41" i="19"/>
  <c r="J41" i="19"/>
  <c r="J42" i="19" s="1"/>
  <c r="I41" i="19"/>
  <c r="H41" i="19"/>
  <c r="H42" i="19" s="1"/>
  <c r="F41" i="19"/>
  <c r="E41" i="19"/>
  <c r="E42" i="19" s="1"/>
  <c r="D41" i="19"/>
  <c r="C41" i="19"/>
  <c r="C42" i="19" s="1"/>
  <c r="C57" i="19" s="1"/>
  <c r="Z18" i="19"/>
  <c r="Y18" i="19"/>
  <c r="X18" i="19"/>
  <c r="AA18" i="19" s="1"/>
  <c r="W18" i="19"/>
  <c r="R18" i="19"/>
  <c r="P18" i="19"/>
  <c r="O18" i="19"/>
  <c r="N18" i="19"/>
  <c r="M18" i="19"/>
  <c r="K18" i="19"/>
  <c r="J18" i="19"/>
  <c r="I18" i="19"/>
  <c r="H18" i="19"/>
  <c r="F18" i="19"/>
  <c r="E18" i="19"/>
  <c r="D18" i="19"/>
  <c r="C18" i="19"/>
  <c r="AA6" i="19"/>
  <c r="V6" i="19"/>
  <c r="Q6" i="19"/>
  <c r="L6" i="19"/>
  <c r="G6" i="19"/>
  <c r="C56" i="18"/>
  <c r="C47" i="18"/>
  <c r="C45" i="18"/>
  <c r="C41" i="18"/>
  <c r="C18" i="18"/>
  <c r="J6" i="18"/>
  <c r="I6" i="18"/>
  <c r="C56" i="17"/>
  <c r="C47" i="17"/>
  <c r="C45" i="17"/>
  <c r="C41" i="17"/>
  <c r="M28" i="18"/>
  <c r="O28" i="18" s="1"/>
  <c r="M24" i="18"/>
  <c r="O24" i="18" s="1"/>
  <c r="M20" i="18"/>
  <c r="O20" i="18" s="1"/>
  <c r="C18" i="17"/>
  <c r="M13" i="18"/>
  <c r="O13" i="18" s="1"/>
  <c r="P6" i="17"/>
  <c r="O6" i="17"/>
  <c r="C56" i="15"/>
  <c r="Q55" i="15"/>
  <c r="Q53" i="15"/>
  <c r="Q52" i="15"/>
  <c r="Q51" i="15"/>
  <c r="Q50" i="15"/>
  <c r="Q49" i="15"/>
  <c r="Q48" i="15"/>
  <c r="C47" i="15"/>
  <c r="Q46" i="15"/>
  <c r="C45" i="15"/>
  <c r="Q44" i="15"/>
  <c r="Q43" i="15"/>
  <c r="Q36" i="15"/>
  <c r="Q35" i="15"/>
  <c r="Q34" i="15"/>
  <c r="Q33" i="15"/>
  <c r="Q32" i="15"/>
  <c r="Q31" i="15"/>
  <c r="Q30" i="15"/>
  <c r="Q29" i="15"/>
  <c r="Q28" i="15"/>
  <c r="Q27" i="15"/>
  <c r="Q26" i="15"/>
  <c r="Q25" i="15"/>
  <c r="Q24" i="15"/>
  <c r="Q23" i="15"/>
  <c r="Q22" i="15"/>
  <c r="Q21" i="15"/>
  <c r="Q20" i="15"/>
  <c r="C18" i="15"/>
  <c r="P56" i="14"/>
  <c r="O56" i="14"/>
  <c r="K56" i="14"/>
  <c r="J56" i="14"/>
  <c r="I56" i="14"/>
  <c r="H56" i="14"/>
  <c r="F56" i="14"/>
  <c r="E56" i="14"/>
  <c r="D56" i="14"/>
  <c r="C56" i="14"/>
  <c r="L55" i="14"/>
  <c r="L53" i="14"/>
  <c r="L52" i="14"/>
  <c r="L51" i="14"/>
  <c r="L49" i="14"/>
  <c r="G49" i="14"/>
  <c r="L48" i="14"/>
  <c r="G48" i="14"/>
  <c r="P47" i="14"/>
  <c r="O47" i="14"/>
  <c r="N47" i="14"/>
  <c r="M47" i="14"/>
  <c r="K47" i="14"/>
  <c r="J47" i="14"/>
  <c r="I47" i="14"/>
  <c r="H47" i="14"/>
  <c r="F47" i="14"/>
  <c r="E47" i="14"/>
  <c r="D47" i="14"/>
  <c r="C47" i="14"/>
  <c r="L46" i="14"/>
  <c r="G46" i="14"/>
  <c r="P45" i="14"/>
  <c r="O45" i="14"/>
  <c r="N45" i="14"/>
  <c r="M45" i="14"/>
  <c r="K45" i="14"/>
  <c r="J45" i="14"/>
  <c r="I45" i="14"/>
  <c r="H45" i="14"/>
  <c r="F45" i="14"/>
  <c r="E45" i="14"/>
  <c r="D45" i="14"/>
  <c r="C45" i="14"/>
  <c r="L44" i="14"/>
  <c r="G44" i="14"/>
  <c r="L43" i="14"/>
  <c r="G43" i="14"/>
  <c r="M42" i="14"/>
  <c r="G30" i="14"/>
  <c r="G29" i="14"/>
  <c r="L28" i="14"/>
  <c r="G28" i="14"/>
  <c r="L27" i="14"/>
  <c r="G27" i="14"/>
  <c r="L26" i="14"/>
  <c r="G26" i="14"/>
  <c r="L25" i="14"/>
  <c r="G25" i="14"/>
  <c r="L23" i="14"/>
  <c r="G23" i="14"/>
  <c r="L22" i="14"/>
  <c r="L21" i="14"/>
  <c r="L20" i="14"/>
  <c r="G20" i="14"/>
  <c r="L19" i="14"/>
  <c r="G19" i="14"/>
  <c r="P18" i="14"/>
  <c r="O18" i="14"/>
  <c r="K18" i="14"/>
  <c r="J18" i="14"/>
  <c r="I18" i="14"/>
  <c r="H18" i="14"/>
  <c r="F18" i="14"/>
  <c r="E18" i="14"/>
  <c r="D18" i="14"/>
  <c r="C18" i="14"/>
  <c r="L17" i="14"/>
  <c r="G17" i="14"/>
  <c r="L16" i="14"/>
  <c r="G16" i="14"/>
  <c r="L15" i="14"/>
  <c r="G15" i="14"/>
  <c r="L14" i="14"/>
  <c r="G14" i="14"/>
  <c r="L13" i="14"/>
  <c r="G13" i="14"/>
  <c r="L12" i="14"/>
  <c r="G12" i="14"/>
  <c r="L11" i="14"/>
  <c r="G11" i="14"/>
  <c r="L10" i="14"/>
  <c r="G10" i="14"/>
  <c r="L9" i="14"/>
  <c r="G9" i="14"/>
  <c r="L8" i="14"/>
  <c r="G8" i="14"/>
  <c r="L7" i="14"/>
  <c r="G7" i="14"/>
  <c r="L6" i="14"/>
  <c r="G6" i="14"/>
  <c r="C56" i="13"/>
  <c r="C47" i="13"/>
  <c r="C45" i="13"/>
  <c r="C41" i="13"/>
  <c r="C18" i="13"/>
  <c r="Q6" i="13"/>
  <c r="L6" i="13"/>
  <c r="G6" i="13"/>
  <c r="S53" i="14"/>
  <c r="T52" i="14"/>
  <c r="U52" i="14" s="1"/>
  <c r="S52" i="14"/>
  <c r="T51" i="14"/>
  <c r="U51" i="14" s="1"/>
  <c r="S51" i="14"/>
  <c r="S50" i="14"/>
  <c r="S49" i="14"/>
  <c r="S48" i="14"/>
  <c r="N47" i="12"/>
  <c r="M47" i="12"/>
  <c r="L47" i="12"/>
  <c r="K47" i="12"/>
  <c r="J47" i="12"/>
  <c r="I47" i="12"/>
  <c r="H47" i="12"/>
  <c r="G47" i="12"/>
  <c r="F47" i="12"/>
  <c r="E47" i="12"/>
  <c r="D47" i="12"/>
  <c r="C47" i="12"/>
  <c r="S46" i="14"/>
  <c r="N45" i="12"/>
  <c r="M45" i="12"/>
  <c r="L45" i="12"/>
  <c r="K45" i="12"/>
  <c r="J45" i="12"/>
  <c r="I45" i="12"/>
  <c r="H45" i="12"/>
  <c r="G45" i="12"/>
  <c r="F45" i="12"/>
  <c r="P45" i="12" s="1"/>
  <c r="E45" i="12"/>
  <c r="D45" i="12"/>
  <c r="C45" i="12"/>
  <c r="S44" i="14"/>
  <c r="S43" i="14"/>
  <c r="N41" i="12"/>
  <c r="M41" i="12"/>
  <c r="L41" i="12"/>
  <c r="K41" i="12"/>
  <c r="J41" i="12"/>
  <c r="I41" i="12"/>
  <c r="H41" i="12"/>
  <c r="G41" i="12"/>
  <c r="F41" i="12"/>
  <c r="E41" i="12"/>
  <c r="O41" i="12" s="1"/>
  <c r="U36" i="14"/>
  <c r="U35" i="14"/>
  <c r="U31" i="14"/>
  <c r="U30" i="14"/>
  <c r="U29" i="14"/>
  <c r="U28" i="14"/>
  <c r="U23" i="14"/>
  <c r="U22" i="14"/>
  <c r="U21" i="14"/>
  <c r="U20" i="14"/>
  <c r="N18" i="12"/>
  <c r="M18" i="12"/>
  <c r="L18" i="12"/>
  <c r="K18" i="12"/>
  <c r="J18" i="12"/>
  <c r="I18" i="12"/>
  <c r="H18" i="12"/>
  <c r="G18" i="12"/>
  <c r="F18" i="12"/>
  <c r="E18" i="12"/>
  <c r="D18" i="12"/>
  <c r="D42" i="12" s="1"/>
  <c r="C18" i="12"/>
  <c r="T17" i="14"/>
  <c r="U17" i="14" s="1"/>
  <c r="O17" i="12"/>
  <c r="S17" i="14" s="1"/>
  <c r="P16" i="12"/>
  <c r="T16" i="14" s="1"/>
  <c r="U16" i="14" s="1"/>
  <c r="O16" i="12"/>
  <c r="S16" i="14" s="1"/>
  <c r="P15" i="12"/>
  <c r="O15" i="12"/>
  <c r="S15" i="14" s="1"/>
  <c r="P14" i="12"/>
  <c r="O14" i="12"/>
  <c r="S14" i="14" s="1"/>
  <c r="P13" i="12"/>
  <c r="O13" i="12"/>
  <c r="S13" i="14" s="1"/>
  <c r="P12" i="12"/>
  <c r="O12" i="12"/>
  <c r="S12" i="14" s="1"/>
  <c r="P11" i="12"/>
  <c r="T11" i="14" s="1"/>
  <c r="U11" i="14" s="1"/>
  <c r="O11" i="12"/>
  <c r="S11" i="14" s="1"/>
  <c r="P10" i="12"/>
  <c r="O10" i="12"/>
  <c r="S10" i="14" s="1"/>
  <c r="P9" i="12"/>
  <c r="T9" i="14" s="1"/>
  <c r="U9" i="14" s="1"/>
  <c r="O9" i="12"/>
  <c r="S9" i="14" s="1"/>
  <c r="P8" i="12"/>
  <c r="T8" i="14" s="1"/>
  <c r="U8" i="14" s="1"/>
  <c r="O8" i="12"/>
  <c r="S8" i="14" s="1"/>
  <c r="P7" i="12"/>
  <c r="O7" i="12"/>
  <c r="S7" i="14" s="1"/>
  <c r="P6" i="12"/>
  <c r="O6" i="12"/>
  <c r="S6" i="14" s="1"/>
  <c r="C56" i="11"/>
  <c r="C47" i="11"/>
  <c r="C45" i="11"/>
  <c r="C18" i="11"/>
  <c r="L6" i="11"/>
  <c r="G6" i="11"/>
  <c r="L56" i="10"/>
  <c r="P56" i="11"/>
  <c r="Q56" i="11" s="1"/>
  <c r="O56" i="11"/>
  <c r="N56" i="11"/>
  <c r="G54" i="10"/>
  <c r="G53" i="10"/>
  <c r="G52" i="10"/>
  <c r="G51" i="10"/>
  <c r="G50" i="10"/>
  <c r="G49" i="10"/>
  <c r="G48" i="10"/>
  <c r="K47" i="10"/>
  <c r="J47" i="10"/>
  <c r="I47" i="10"/>
  <c r="H47" i="10"/>
  <c r="F47" i="10"/>
  <c r="P47" i="11" s="1"/>
  <c r="E47" i="10"/>
  <c r="O47" i="11" s="1"/>
  <c r="D47" i="10"/>
  <c r="C47" i="10"/>
  <c r="M47" i="11" s="1"/>
  <c r="G46" i="10"/>
  <c r="K45" i="10"/>
  <c r="L45" i="10" s="1"/>
  <c r="J45" i="10"/>
  <c r="I45" i="10"/>
  <c r="H45" i="10"/>
  <c r="F45" i="10"/>
  <c r="P45" i="11" s="1"/>
  <c r="Q45" i="11" s="1"/>
  <c r="E45" i="10"/>
  <c r="O45" i="11" s="1"/>
  <c r="D45" i="10"/>
  <c r="N45" i="11" s="1"/>
  <c r="C45" i="10"/>
  <c r="G44" i="10"/>
  <c r="G43" i="10"/>
  <c r="M41" i="11"/>
  <c r="K18" i="10"/>
  <c r="K42" i="10" s="1"/>
  <c r="J18" i="10"/>
  <c r="J42" i="10" s="1"/>
  <c r="I18" i="10"/>
  <c r="H18" i="10"/>
  <c r="H42" i="10" s="1"/>
  <c r="F18" i="10"/>
  <c r="E18" i="10"/>
  <c r="D18" i="10"/>
  <c r="C18" i="10"/>
  <c r="M18" i="11" s="1"/>
  <c r="G17" i="10"/>
  <c r="G16" i="10"/>
  <c r="G15" i="10"/>
  <c r="G14" i="10"/>
  <c r="G13" i="10"/>
  <c r="G12" i="10"/>
  <c r="G11" i="10"/>
  <c r="G10" i="10"/>
  <c r="G9" i="10"/>
  <c r="G8" i="10"/>
  <c r="G7" i="10"/>
  <c r="L6" i="10"/>
  <c r="G6" i="10"/>
  <c r="C56" i="9"/>
  <c r="C47" i="9"/>
  <c r="C45" i="9"/>
  <c r="C41" i="9"/>
  <c r="C18" i="9"/>
  <c r="K17" i="18"/>
  <c r="K11" i="18"/>
  <c r="M18" i="9"/>
  <c r="D56" i="8"/>
  <c r="C56" i="8"/>
  <c r="D47" i="8"/>
  <c r="C47" i="8"/>
  <c r="D45" i="8"/>
  <c r="C45" i="8"/>
  <c r="D41" i="8"/>
  <c r="D42" i="8" s="1"/>
  <c r="C41" i="8"/>
  <c r="C18" i="8"/>
  <c r="C56" i="7"/>
  <c r="C47" i="7"/>
  <c r="C45" i="7"/>
  <c r="C41" i="7"/>
  <c r="C18" i="7"/>
  <c r="C56" i="6"/>
  <c r="C47" i="6"/>
  <c r="C45" i="6"/>
  <c r="C41" i="6"/>
  <c r="C18" i="6"/>
  <c r="N6" i="6"/>
  <c r="M6" i="6"/>
  <c r="C56" i="5"/>
  <c r="C47" i="5"/>
  <c r="C45" i="5"/>
  <c r="C41" i="5"/>
  <c r="C18" i="5"/>
  <c r="L6" i="5"/>
  <c r="K6" i="5"/>
  <c r="E56" i="4"/>
  <c r="C55" i="3"/>
  <c r="M54" i="3"/>
  <c r="C46" i="3"/>
  <c r="C44" i="3"/>
  <c r="C40" i="3"/>
  <c r="M35" i="3"/>
  <c r="M19" i="3"/>
  <c r="C18" i="3"/>
  <c r="M14" i="3"/>
  <c r="M10" i="3"/>
  <c r="I6" i="3"/>
  <c r="H6" i="3"/>
  <c r="C58" i="2"/>
  <c r="K57" i="2"/>
  <c r="C56" i="2"/>
  <c r="K55" i="2"/>
  <c r="J55" i="2"/>
  <c r="I55" i="2"/>
  <c r="K54" i="2"/>
  <c r="J54" i="2"/>
  <c r="I54" i="2"/>
  <c r="K53" i="2"/>
  <c r="J53" i="2"/>
  <c r="I53" i="2"/>
  <c r="K52" i="2"/>
  <c r="J52" i="2"/>
  <c r="I52" i="2"/>
  <c r="K51" i="2"/>
  <c r="J51" i="2"/>
  <c r="I51" i="2"/>
  <c r="K50" i="2"/>
  <c r="J50" i="2"/>
  <c r="I50" i="2"/>
  <c r="K49" i="2"/>
  <c r="J49" i="2"/>
  <c r="I49" i="2"/>
  <c r="K48" i="2"/>
  <c r="J48" i="2"/>
  <c r="I48" i="2"/>
  <c r="C47" i="2"/>
  <c r="K46" i="2"/>
  <c r="J46" i="2"/>
  <c r="I46" i="2"/>
  <c r="C45" i="2"/>
  <c r="K44" i="2"/>
  <c r="J44" i="2"/>
  <c r="I44" i="2"/>
  <c r="K43" i="2"/>
  <c r="J43" i="2"/>
  <c r="I43" i="2"/>
  <c r="C41" i="2"/>
  <c r="K40" i="2"/>
  <c r="J40" i="2"/>
  <c r="I40" i="2"/>
  <c r="K39" i="2"/>
  <c r="J39" i="2"/>
  <c r="K38" i="2"/>
  <c r="K37" i="2"/>
  <c r="K36" i="2"/>
  <c r="J36" i="2"/>
  <c r="I36" i="2"/>
  <c r="K35" i="2"/>
  <c r="J35" i="2"/>
  <c r="K34" i="2"/>
  <c r="J34" i="2"/>
  <c r="I34" i="2"/>
  <c r="K33" i="2"/>
  <c r="K32" i="2"/>
  <c r="K31" i="2"/>
  <c r="K30" i="2"/>
  <c r="J30" i="2"/>
  <c r="I30" i="2"/>
  <c r="K29" i="2"/>
  <c r="J29" i="2"/>
  <c r="I29" i="2"/>
  <c r="K28" i="2"/>
  <c r="J28" i="2"/>
  <c r="I28" i="2"/>
  <c r="K27" i="2"/>
  <c r="J27" i="2"/>
  <c r="I27" i="2"/>
  <c r="K26" i="2"/>
  <c r="J26" i="2"/>
  <c r="I26" i="2"/>
  <c r="K25" i="2"/>
  <c r="J25" i="2"/>
  <c r="I25" i="2"/>
  <c r="K24" i="2"/>
  <c r="K23" i="2"/>
  <c r="J23" i="2"/>
  <c r="I23" i="2"/>
  <c r="K22" i="2"/>
  <c r="J22" i="2"/>
  <c r="K21" i="2"/>
  <c r="K20" i="2"/>
  <c r="J20" i="2"/>
  <c r="I20" i="2"/>
  <c r="K19" i="2"/>
  <c r="J19" i="2"/>
  <c r="I19" i="2"/>
  <c r="C18" i="2"/>
  <c r="K17" i="2"/>
  <c r="J17" i="2"/>
  <c r="I17" i="2"/>
  <c r="K16" i="2"/>
  <c r="J16" i="2"/>
  <c r="I16" i="2"/>
  <c r="K15" i="2"/>
  <c r="J15" i="2"/>
  <c r="I15" i="2"/>
  <c r="K14" i="2"/>
  <c r="J14" i="2"/>
  <c r="I14" i="2"/>
  <c r="K13" i="2"/>
  <c r="J13" i="2"/>
  <c r="I13" i="2"/>
  <c r="K12" i="2"/>
  <c r="J12" i="2"/>
  <c r="I12" i="2"/>
  <c r="K11" i="2"/>
  <c r="J11" i="2"/>
  <c r="I11" i="2"/>
  <c r="K10" i="2"/>
  <c r="J10" i="2"/>
  <c r="I10" i="2"/>
  <c r="K9" i="2"/>
  <c r="J9" i="2"/>
  <c r="I9" i="2"/>
  <c r="K8" i="2"/>
  <c r="J8" i="2"/>
  <c r="I8" i="2"/>
  <c r="K7" i="2"/>
  <c r="J7" i="2"/>
  <c r="I7" i="2"/>
  <c r="K6" i="2"/>
  <c r="J6" i="2"/>
  <c r="I6" i="2"/>
  <c r="D63" i="1"/>
  <c r="G62" i="1"/>
  <c r="F62" i="1"/>
  <c r="H14" i="1" s="1"/>
  <c r="C57" i="1"/>
  <c r="C46" i="1"/>
  <c r="C44" i="1"/>
  <c r="C40" i="1"/>
  <c r="C18" i="1"/>
  <c r="L22" i="18" l="1"/>
  <c r="N22" i="18" s="1"/>
  <c r="L43" i="18"/>
  <c r="N43" i="18" s="1"/>
  <c r="M42" i="17"/>
  <c r="J57" i="10"/>
  <c r="O18" i="11"/>
  <c r="E42" i="10"/>
  <c r="P47" i="12"/>
  <c r="X42" i="19"/>
  <c r="AA42" i="19" s="1"/>
  <c r="AA41" i="19"/>
  <c r="P18" i="11"/>
  <c r="F42" i="10"/>
  <c r="M45" i="11"/>
  <c r="Q47" i="11"/>
  <c r="L47" i="10"/>
  <c r="K57" i="10"/>
  <c r="O18" i="12"/>
  <c r="S18" i="14" s="1"/>
  <c r="P41" i="12"/>
  <c r="F42" i="19"/>
  <c r="K42" i="19"/>
  <c r="K57" i="19" s="1"/>
  <c r="P42" i="19"/>
  <c r="P57" i="19" s="1"/>
  <c r="Y42" i="19"/>
  <c r="L56" i="19"/>
  <c r="I57" i="19"/>
  <c r="Q56" i="19"/>
  <c r="W57" i="19"/>
  <c r="F40" i="1"/>
  <c r="H40" i="1" s="1"/>
  <c r="F44" i="1"/>
  <c r="P18" i="12"/>
  <c r="Q18" i="12" s="1"/>
  <c r="O45" i="12"/>
  <c r="D57" i="12"/>
  <c r="L57" i="12"/>
  <c r="Q45" i="14"/>
  <c r="G18" i="19"/>
  <c r="L18" i="19"/>
  <c r="Q18" i="19"/>
  <c r="L47" i="19"/>
  <c r="Q47" i="19"/>
  <c r="E57" i="19"/>
  <c r="J57" i="19"/>
  <c r="O57" i="19"/>
  <c r="AA56" i="19"/>
  <c r="F18" i="1"/>
  <c r="F57" i="1"/>
  <c r="N18" i="11"/>
  <c r="D42" i="10"/>
  <c r="L18" i="10"/>
  <c r="I42" i="10"/>
  <c r="N47" i="11"/>
  <c r="D57" i="10"/>
  <c r="S41" i="14"/>
  <c r="O47" i="12"/>
  <c r="G41" i="19"/>
  <c r="D42" i="19"/>
  <c r="I42" i="19"/>
  <c r="L41" i="19"/>
  <c r="Q41" i="19"/>
  <c r="N42" i="19"/>
  <c r="W42" i="19"/>
  <c r="G56" i="19"/>
  <c r="F57" i="19"/>
  <c r="Y57" i="19"/>
  <c r="F46" i="1"/>
  <c r="H46" i="1" s="1"/>
  <c r="F55" i="1"/>
  <c r="M56" i="11"/>
  <c r="Q56" i="14" s="1"/>
  <c r="P56" i="12"/>
  <c r="Q56" i="12" s="1"/>
  <c r="P56" i="24"/>
  <c r="E15" i="17"/>
  <c r="L56" i="21"/>
  <c r="M55" i="18"/>
  <c r="O55" i="18" s="1"/>
  <c r="M53" i="18"/>
  <c r="O53" i="18" s="1"/>
  <c r="M51" i="18"/>
  <c r="O51" i="18" s="1"/>
  <c r="M49" i="18"/>
  <c r="O49" i="18" s="1"/>
  <c r="M37" i="18"/>
  <c r="O37" i="18" s="1"/>
  <c r="L55" i="18"/>
  <c r="N55" i="18" s="1"/>
  <c r="L51" i="18"/>
  <c r="N51" i="18" s="1"/>
  <c r="D42" i="17"/>
  <c r="D57" i="17" s="1"/>
  <c r="L47" i="21"/>
  <c r="P26" i="5"/>
  <c r="M10" i="5"/>
  <c r="K56" i="5"/>
  <c r="P55" i="6"/>
  <c r="P51" i="6"/>
  <c r="P46" i="6"/>
  <c r="Q19" i="15"/>
  <c r="P57" i="15"/>
  <c r="O49" i="7"/>
  <c r="O46" i="7"/>
  <c r="O43" i="7"/>
  <c r="O42" i="14"/>
  <c r="H42" i="14"/>
  <c r="H57" i="14" s="1"/>
  <c r="S41" i="12"/>
  <c r="E18" i="8"/>
  <c r="E41" i="8"/>
  <c r="E45" i="8"/>
  <c r="E47" i="8"/>
  <c r="E56" i="8"/>
  <c r="H18" i="3"/>
  <c r="H40" i="3"/>
  <c r="H44" i="3"/>
  <c r="H46" i="3"/>
  <c r="H55" i="3"/>
  <c r="O51" i="7"/>
  <c r="F18" i="8"/>
  <c r="F41" i="8"/>
  <c r="F45" i="8"/>
  <c r="F47" i="8"/>
  <c r="F56" i="8"/>
  <c r="P27" i="5"/>
  <c r="O50" i="7"/>
  <c r="E50" i="16" s="1"/>
  <c r="O48" i="7"/>
  <c r="O44" i="7"/>
  <c r="E44" i="16" s="1"/>
  <c r="K39" i="18"/>
  <c r="I42" i="6"/>
  <c r="M44" i="18"/>
  <c r="O44" i="18" s="1"/>
  <c r="P43" i="6"/>
  <c r="M31" i="18"/>
  <c r="O31" i="18" s="1"/>
  <c r="K49" i="18"/>
  <c r="P37" i="5"/>
  <c r="P29" i="5"/>
  <c r="P21" i="5"/>
  <c r="J45" i="18"/>
  <c r="K45" i="18" s="1"/>
  <c r="R45" i="12"/>
  <c r="S45" i="12"/>
  <c r="R41" i="12"/>
  <c r="R18" i="12"/>
  <c r="S18" i="12"/>
  <c r="G56" i="10"/>
  <c r="G47" i="10"/>
  <c r="K47" i="21"/>
  <c r="L45" i="21"/>
  <c r="I42" i="9"/>
  <c r="K33" i="18"/>
  <c r="K31" i="18"/>
  <c r="K27" i="18"/>
  <c r="K23" i="18"/>
  <c r="L18" i="21"/>
  <c r="K18" i="21"/>
  <c r="G42" i="7"/>
  <c r="G57" i="7" s="1"/>
  <c r="O15" i="7"/>
  <c r="E15" i="16" s="1"/>
  <c r="O13" i="7"/>
  <c r="E13" i="16" s="1"/>
  <c r="O7" i="7"/>
  <c r="E7" i="16" s="1"/>
  <c r="I42" i="5"/>
  <c r="I57" i="5" s="1"/>
  <c r="C42" i="5"/>
  <c r="C57" i="5" s="1"/>
  <c r="K56" i="2"/>
  <c r="J45" i="2"/>
  <c r="K46" i="3"/>
  <c r="M46" i="3" s="1"/>
  <c r="K18" i="2"/>
  <c r="O47" i="24"/>
  <c r="I47" i="8" s="1"/>
  <c r="S23" i="8"/>
  <c r="S27" i="8"/>
  <c r="S31" i="8"/>
  <c r="S35" i="8"/>
  <c r="S39" i="8"/>
  <c r="S53" i="8"/>
  <c r="K43" i="18"/>
  <c r="G18" i="10"/>
  <c r="Q17" i="12"/>
  <c r="R47" i="14"/>
  <c r="E52" i="34"/>
  <c r="I56" i="2"/>
  <c r="G41" i="3"/>
  <c r="G58" i="3" s="1"/>
  <c r="N42" i="11"/>
  <c r="S21" i="8"/>
  <c r="S25" i="8"/>
  <c r="S33" i="8"/>
  <c r="S37" i="8"/>
  <c r="S51" i="8"/>
  <c r="S55" i="8"/>
  <c r="D42" i="7"/>
  <c r="D57" i="7" s="1"/>
  <c r="L56" i="14"/>
  <c r="S48" i="8"/>
  <c r="S52" i="8"/>
  <c r="J40" i="31"/>
  <c r="G52" i="34"/>
  <c r="P54" i="6"/>
  <c r="P33" i="6"/>
  <c r="P25" i="6"/>
  <c r="P16" i="6"/>
  <c r="P12" i="6"/>
  <c r="P8" i="6"/>
  <c r="P34" i="6"/>
  <c r="P30" i="6"/>
  <c r="P26" i="6"/>
  <c r="P22" i="6"/>
  <c r="L17" i="17"/>
  <c r="P17" i="6"/>
  <c r="L13" i="17"/>
  <c r="P13" i="6"/>
  <c r="L9" i="17"/>
  <c r="P9" i="6"/>
  <c r="P38" i="6"/>
  <c r="L50" i="17"/>
  <c r="P50" i="6"/>
  <c r="L44" i="17"/>
  <c r="P44" i="6"/>
  <c r="L37" i="17"/>
  <c r="P37" i="6"/>
  <c r="L29" i="17"/>
  <c r="P29" i="6"/>
  <c r="L21" i="17"/>
  <c r="P21" i="6"/>
  <c r="L53" i="17"/>
  <c r="P53" i="6"/>
  <c r="P49" i="6"/>
  <c r="P36" i="7"/>
  <c r="O36" i="9" s="1"/>
  <c r="Q36" i="9" s="1"/>
  <c r="P36" i="6"/>
  <c r="P20" i="6"/>
  <c r="P15" i="6"/>
  <c r="L11" i="17"/>
  <c r="P11" i="6"/>
  <c r="P7" i="6"/>
  <c r="P32" i="6"/>
  <c r="P52" i="6"/>
  <c r="P48" i="6"/>
  <c r="P40" i="6"/>
  <c r="P35" i="6"/>
  <c r="P31" i="6"/>
  <c r="P27" i="6"/>
  <c r="P23" i="6"/>
  <c r="P19" i="6"/>
  <c r="P14" i="6"/>
  <c r="P10" i="6"/>
  <c r="D41" i="3"/>
  <c r="D58" i="3" s="1"/>
  <c r="F41" i="3"/>
  <c r="E41" i="3"/>
  <c r="E58" i="3" s="1"/>
  <c r="E42" i="6"/>
  <c r="E57" i="6" s="1"/>
  <c r="H57" i="8"/>
  <c r="G57" i="8"/>
  <c r="O56" i="25"/>
  <c r="P47" i="25"/>
  <c r="H57" i="21"/>
  <c r="L35" i="18"/>
  <c r="N35" i="18" s="1"/>
  <c r="L23" i="18"/>
  <c r="N23" i="18" s="1"/>
  <c r="O52" i="7"/>
  <c r="H42" i="17"/>
  <c r="H57" i="17" s="1"/>
  <c r="K53" i="18"/>
  <c r="L54" i="18"/>
  <c r="N54" i="18" s="1"/>
  <c r="L52" i="18"/>
  <c r="N52" i="18" s="1"/>
  <c r="L50" i="18"/>
  <c r="N50" i="18" s="1"/>
  <c r="L48" i="18"/>
  <c r="N48" i="18" s="1"/>
  <c r="J56" i="18"/>
  <c r="L44" i="18"/>
  <c r="N44" i="18" s="1"/>
  <c r="L40" i="18"/>
  <c r="N40" i="18" s="1"/>
  <c r="L38" i="18"/>
  <c r="N38" i="18" s="1"/>
  <c r="L36" i="18"/>
  <c r="N36" i="18" s="1"/>
  <c r="I18" i="18"/>
  <c r="J42" i="17"/>
  <c r="J57" i="17" s="1"/>
  <c r="F42" i="17"/>
  <c r="F57" i="17" s="1"/>
  <c r="M33" i="18"/>
  <c r="O33" i="18" s="1"/>
  <c r="M29" i="18"/>
  <c r="O29" i="18" s="1"/>
  <c r="M21" i="18"/>
  <c r="O21" i="18" s="1"/>
  <c r="M8" i="18"/>
  <c r="O8" i="18" s="1"/>
  <c r="Q23" i="12"/>
  <c r="Q8" i="12"/>
  <c r="D42" i="9"/>
  <c r="D57" i="9" s="1"/>
  <c r="K42" i="9"/>
  <c r="K57" i="9" s="1"/>
  <c r="J42" i="7"/>
  <c r="J57" i="7" s="1"/>
  <c r="C42" i="7"/>
  <c r="C57" i="7" s="1"/>
  <c r="N42" i="7"/>
  <c r="N57" i="7" s="1"/>
  <c r="F42" i="7"/>
  <c r="E40" i="16"/>
  <c r="L26" i="17"/>
  <c r="P55" i="5"/>
  <c r="P53" i="5"/>
  <c r="P49" i="5"/>
  <c r="P46" i="5"/>
  <c r="L45" i="5"/>
  <c r="E27" i="17"/>
  <c r="P24" i="5"/>
  <c r="G42" i="5"/>
  <c r="G57" i="5" s="1"/>
  <c r="M33" i="5"/>
  <c r="O35" i="7"/>
  <c r="E35" i="16" s="1"/>
  <c r="O31" i="7"/>
  <c r="E31" i="16" s="1"/>
  <c r="O27" i="7"/>
  <c r="E27" i="16" s="1"/>
  <c r="O23" i="7"/>
  <c r="E23" i="16" s="1"/>
  <c r="O19" i="7"/>
  <c r="J42" i="5"/>
  <c r="J57" i="5" s="1"/>
  <c r="K18" i="5"/>
  <c r="M15" i="5"/>
  <c r="P8" i="5"/>
  <c r="O14" i="7"/>
  <c r="E14" i="16" s="1"/>
  <c r="O10" i="7"/>
  <c r="E10" i="16" s="1"/>
  <c r="K55" i="3"/>
  <c r="M55" i="3" s="1"/>
  <c r="K44" i="3"/>
  <c r="M44" i="3" s="1"/>
  <c r="H42" i="2"/>
  <c r="H59" i="2" s="1"/>
  <c r="T44" i="14"/>
  <c r="U44" i="14" s="1"/>
  <c r="Q44" i="12"/>
  <c r="L18" i="3"/>
  <c r="N18" i="3" s="1"/>
  <c r="F42" i="2"/>
  <c r="F59" i="2" s="1"/>
  <c r="O45" i="5"/>
  <c r="O54" i="7"/>
  <c r="O24" i="7"/>
  <c r="E24" i="16" s="1"/>
  <c r="K40" i="3"/>
  <c r="M40" i="3" s="1"/>
  <c r="I41" i="2"/>
  <c r="U37" i="14"/>
  <c r="Q37" i="12"/>
  <c r="T53" i="14"/>
  <c r="U53" i="14" s="1"/>
  <c r="Q53" i="12"/>
  <c r="O32" i="7"/>
  <c r="E32" i="16" s="1"/>
  <c r="P32" i="5"/>
  <c r="M25" i="18"/>
  <c r="O25" i="18" s="1"/>
  <c r="K25" i="18"/>
  <c r="L46" i="3"/>
  <c r="N46" i="3" s="1"/>
  <c r="I47" i="2"/>
  <c r="R18" i="14"/>
  <c r="J41" i="2"/>
  <c r="L55" i="3"/>
  <c r="N55" i="3" s="1"/>
  <c r="L41" i="5"/>
  <c r="M41" i="5" s="1"/>
  <c r="M55" i="5"/>
  <c r="M31" i="5"/>
  <c r="P51" i="7"/>
  <c r="F51" i="16" s="1"/>
  <c r="P39" i="7"/>
  <c r="F39" i="16" s="1"/>
  <c r="G39" i="16" s="1"/>
  <c r="P20" i="7"/>
  <c r="O20" i="9" s="1"/>
  <c r="Q20" i="9" s="1"/>
  <c r="P11" i="7"/>
  <c r="G42" i="9"/>
  <c r="G57" i="9" s="1"/>
  <c r="I57" i="9"/>
  <c r="M27" i="18"/>
  <c r="O27" i="18" s="1"/>
  <c r="E19" i="17"/>
  <c r="G42" i="18"/>
  <c r="G57" i="18" s="1"/>
  <c r="C42" i="2"/>
  <c r="C59" i="2" s="1"/>
  <c r="Q11" i="12"/>
  <c r="Q21" i="12"/>
  <c r="Q30" i="12"/>
  <c r="H42" i="12"/>
  <c r="H57" i="12" s="1"/>
  <c r="Q52" i="12"/>
  <c r="G18" i="14"/>
  <c r="F42" i="14"/>
  <c r="F57" i="14" s="1"/>
  <c r="G45" i="14"/>
  <c r="L45" i="14"/>
  <c r="L6" i="18"/>
  <c r="N6" i="18" s="1"/>
  <c r="J18" i="18"/>
  <c r="E57" i="26"/>
  <c r="C42" i="28"/>
  <c r="G36" i="29"/>
  <c r="I36" i="31"/>
  <c r="L40" i="3"/>
  <c r="N40" i="3" s="1"/>
  <c r="K45" i="5"/>
  <c r="K41" i="5"/>
  <c r="P16" i="5"/>
  <c r="H42" i="5"/>
  <c r="H57" i="5" s="1"/>
  <c r="D42" i="5"/>
  <c r="D57" i="5" s="1"/>
  <c r="M49" i="5"/>
  <c r="M25" i="5"/>
  <c r="N18" i="5"/>
  <c r="P50" i="5"/>
  <c r="O55" i="7"/>
  <c r="E39" i="16"/>
  <c r="O34" i="7"/>
  <c r="E34" i="16" s="1"/>
  <c r="O26" i="7"/>
  <c r="E26" i="16" s="1"/>
  <c r="O17" i="7"/>
  <c r="E17" i="16" s="1"/>
  <c r="O9" i="7"/>
  <c r="E9" i="16" s="1"/>
  <c r="E38" i="16"/>
  <c r="I42" i="7"/>
  <c r="I57" i="7" s="1"/>
  <c r="M45" i="9"/>
  <c r="J42" i="9"/>
  <c r="J57" i="9" s="1"/>
  <c r="F42" i="9"/>
  <c r="F57" i="9" s="1"/>
  <c r="L14" i="18"/>
  <c r="N14" i="18" s="1"/>
  <c r="L10" i="18"/>
  <c r="N10" i="18" s="1"/>
  <c r="I42" i="17"/>
  <c r="I57" i="17" s="1"/>
  <c r="E48" i="17"/>
  <c r="E10" i="17"/>
  <c r="I45" i="18"/>
  <c r="F42" i="18"/>
  <c r="F57" i="18" s="1"/>
  <c r="C41" i="3"/>
  <c r="C58" i="3" s="1"/>
  <c r="R45" i="14"/>
  <c r="S56" i="14"/>
  <c r="G56" i="14"/>
  <c r="C57" i="24"/>
  <c r="K57" i="24"/>
  <c r="P45" i="25"/>
  <c r="F57" i="26"/>
  <c r="H36" i="29"/>
  <c r="E41" i="1"/>
  <c r="L44" i="3"/>
  <c r="N44" i="3" s="1"/>
  <c r="P54" i="5"/>
  <c r="P38" i="5"/>
  <c r="P34" i="7"/>
  <c r="F34" i="16" s="1"/>
  <c r="P26" i="7"/>
  <c r="F26" i="16" s="1"/>
  <c r="G26" i="16" s="1"/>
  <c r="P17" i="7"/>
  <c r="P9" i="7"/>
  <c r="M39" i="5"/>
  <c r="M23" i="5"/>
  <c r="M7" i="5"/>
  <c r="O47" i="5"/>
  <c r="P40" i="5"/>
  <c r="P10" i="5"/>
  <c r="P33" i="7"/>
  <c r="F33" i="16" s="1"/>
  <c r="P25" i="7"/>
  <c r="F25" i="16" s="1"/>
  <c r="P16" i="7"/>
  <c r="P12" i="7"/>
  <c r="P8" i="7"/>
  <c r="L42" i="7"/>
  <c r="L57" i="7" s="1"/>
  <c r="H42" i="7"/>
  <c r="H57" i="7" s="1"/>
  <c r="K19" i="18"/>
  <c r="E42" i="9"/>
  <c r="E57" i="9" s="1"/>
  <c r="E35" i="17"/>
  <c r="L34" i="17"/>
  <c r="M42" i="7"/>
  <c r="M57" i="7" s="1"/>
  <c r="P45" i="24"/>
  <c r="J45" i="8" s="1"/>
  <c r="S43" i="8"/>
  <c r="J36" i="31"/>
  <c r="E6" i="17"/>
  <c r="L18" i="5"/>
  <c r="P6" i="5"/>
  <c r="M6" i="5"/>
  <c r="H57" i="10"/>
  <c r="Q14" i="12"/>
  <c r="T14" i="14"/>
  <c r="U14" i="14" s="1"/>
  <c r="J42" i="12"/>
  <c r="J57" i="12" s="1"/>
  <c r="Q26" i="12"/>
  <c r="U26" i="14"/>
  <c r="Q47" i="12"/>
  <c r="I42" i="14"/>
  <c r="I57" i="14" s="1"/>
  <c r="D42" i="14"/>
  <c r="N42" i="14"/>
  <c r="N57" i="14" s="1"/>
  <c r="F42" i="24"/>
  <c r="F57" i="24" s="1"/>
  <c r="N42" i="24"/>
  <c r="N57" i="24" s="1"/>
  <c r="P47" i="24"/>
  <c r="J47" i="8" s="1"/>
  <c r="D57" i="26"/>
  <c r="F36" i="29"/>
  <c r="D50" i="31"/>
  <c r="K45" i="2"/>
  <c r="K47" i="2"/>
  <c r="J40" i="3"/>
  <c r="P41" i="9"/>
  <c r="J46" i="3"/>
  <c r="O47" i="6"/>
  <c r="P47" i="9"/>
  <c r="I40" i="3"/>
  <c r="K18" i="3"/>
  <c r="M18" i="3" s="1"/>
  <c r="P48" i="5"/>
  <c r="O53" i="7"/>
  <c r="O36" i="7"/>
  <c r="E36" i="16" s="1"/>
  <c r="O28" i="7"/>
  <c r="E28" i="16" s="1"/>
  <c r="O20" i="7"/>
  <c r="E20" i="16" s="1"/>
  <c r="O11" i="7"/>
  <c r="E11" i="16" s="1"/>
  <c r="P18" i="24"/>
  <c r="J18" i="8" s="1"/>
  <c r="S8" i="8"/>
  <c r="Q18" i="14"/>
  <c r="Q20" i="12"/>
  <c r="Q33" i="12"/>
  <c r="U33" i="14"/>
  <c r="Q36" i="12"/>
  <c r="G42" i="12"/>
  <c r="G57" i="12" s="1"/>
  <c r="Q51" i="12"/>
  <c r="G47" i="14"/>
  <c r="O41" i="24"/>
  <c r="I41" i="8" s="1"/>
  <c r="G42" i="24"/>
  <c r="G57" i="24" s="1"/>
  <c r="O45" i="24"/>
  <c r="I45" i="8" s="1"/>
  <c r="I56" i="8"/>
  <c r="E50" i="31"/>
  <c r="G42" i="2"/>
  <c r="J47" i="2"/>
  <c r="J18" i="3"/>
  <c r="P52" i="7"/>
  <c r="F52" i="16" s="1"/>
  <c r="L52" i="17"/>
  <c r="L48" i="17"/>
  <c r="P40" i="7"/>
  <c r="F40" i="16" s="1"/>
  <c r="L40" i="17"/>
  <c r="P35" i="7"/>
  <c r="F35" i="16" s="1"/>
  <c r="L35" i="17"/>
  <c r="P31" i="7"/>
  <c r="F31" i="16" s="1"/>
  <c r="L31" i="17"/>
  <c r="P27" i="7"/>
  <c r="F27" i="16" s="1"/>
  <c r="L27" i="17"/>
  <c r="P23" i="7"/>
  <c r="F23" i="16" s="1"/>
  <c r="L23" i="17"/>
  <c r="P19" i="7"/>
  <c r="Q19" i="17" s="1"/>
  <c r="L19" i="17"/>
  <c r="P14" i="7"/>
  <c r="L14" i="17"/>
  <c r="P10" i="7"/>
  <c r="Q15" i="12"/>
  <c r="T15" i="14"/>
  <c r="U15" i="14" s="1"/>
  <c r="Q27" i="12"/>
  <c r="U27" i="14"/>
  <c r="Q48" i="12"/>
  <c r="T48" i="14"/>
  <c r="U48" i="14" s="1"/>
  <c r="Q34" i="12"/>
  <c r="U34" i="14"/>
  <c r="I42" i="12"/>
  <c r="I57" i="12" s="1"/>
  <c r="Q43" i="12"/>
  <c r="T43" i="14"/>
  <c r="U43" i="14" s="1"/>
  <c r="I19" i="31"/>
  <c r="G50" i="31"/>
  <c r="H42" i="9"/>
  <c r="H57" i="9" s="1"/>
  <c r="L10" i="17"/>
  <c r="J19" i="31"/>
  <c r="H50" i="31"/>
  <c r="I44" i="3"/>
  <c r="P45" i="9"/>
  <c r="J55" i="3"/>
  <c r="P56" i="9"/>
  <c r="O41" i="5"/>
  <c r="Q24" i="12"/>
  <c r="U24" i="14"/>
  <c r="C42" i="9"/>
  <c r="C57" i="9" s="1"/>
  <c r="G45" i="10"/>
  <c r="Q6" i="12"/>
  <c r="T6" i="14"/>
  <c r="U6" i="14" s="1"/>
  <c r="Q9" i="12"/>
  <c r="Q16" i="12"/>
  <c r="Q28" i="12"/>
  <c r="Q31" i="12"/>
  <c r="C42" i="12"/>
  <c r="C57" i="12" s="1"/>
  <c r="K42" i="12"/>
  <c r="K57" i="12" s="1"/>
  <c r="Q47" i="14"/>
  <c r="O18" i="24"/>
  <c r="I18" i="8" s="1"/>
  <c r="C36" i="29"/>
  <c r="I49" i="31"/>
  <c r="D41" i="1"/>
  <c r="D58" i="1" s="1"/>
  <c r="M45" i="5"/>
  <c r="O18" i="6"/>
  <c r="P48" i="7"/>
  <c r="M56" i="9"/>
  <c r="P41" i="24"/>
  <c r="J41" i="8" s="1"/>
  <c r="F50" i="31"/>
  <c r="C42" i="10"/>
  <c r="Q12" i="12"/>
  <c r="T12" i="14"/>
  <c r="U12" i="14" s="1"/>
  <c r="Q49" i="12"/>
  <c r="T49" i="14"/>
  <c r="U49" i="14" s="1"/>
  <c r="O6" i="7"/>
  <c r="E6" i="16" s="1"/>
  <c r="Q13" i="12"/>
  <c r="T13" i="14"/>
  <c r="U13" i="14" s="1"/>
  <c r="Q19" i="12"/>
  <c r="T19" i="14"/>
  <c r="Q25" i="12"/>
  <c r="U25" i="14"/>
  <c r="Q35" i="12"/>
  <c r="L42" i="12"/>
  <c r="Q50" i="12"/>
  <c r="T50" i="14"/>
  <c r="U50" i="14" s="1"/>
  <c r="P42" i="14"/>
  <c r="P57" i="14" s="1"/>
  <c r="Q47" i="15"/>
  <c r="D42" i="24"/>
  <c r="D57" i="24" s="1"/>
  <c r="L42" i="24"/>
  <c r="L57" i="24" s="1"/>
  <c r="J56" i="8"/>
  <c r="D36" i="29"/>
  <c r="J49" i="31"/>
  <c r="K41" i="2"/>
  <c r="J44" i="3"/>
  <c r="E37" i="16"/>
  <c r="O33" i="7"/>
  <c r="E33" i="16" s="1"/>
  <c r="O29" i="7"/>
  <c r="E29" i="16" s="1"/>
  <c r="O25" i="7"/>
  <c r="E25" i="16" s="1"/>
  <c r="O21" i="7"/>
  <c r="E21" i="16" s="1"/>
  <c r="O16" i="7"/>
  <c r="E16" i="16" s="1"/>
  <c r="O12" i="7"/>
  <c r="E12" i="16" s="1"/>
  <c r="O8" i="7"/>
  <c r="E8" i="16" s="1"/>
  <c r="E42" i="7"/>
  <c r="L6" i="17"/>
  <c r="P6" i="6"/>
  <c r="Q7" i="12"/>
  <c r="T7" i="14"/>
  <c r="U7" i="14" s="1"/>
  <c r="Q10" i="12"/>
  <c r="T10" i="14"/>
  <c r="U10" i="14" s="1"/>
  <c r="Q22" i="12"/>
  <c r="Q32" i="12"/>
  <c r="U32" i="14"/>
  <c r="S47" i="14"/>
  <c r="R56" i="14"/>
  <c r="C42" i="14"/>
  <c r="C57" i="14" s="1"/>
  <c r="E42" i="24"/>
  <c r="E57" i="24" s="1"/>
  <c r="M42" i="24"/>
  <c r="M57" i="24" s="1"/>
  <c r="C42" i="26"/>
  <c r="E36" i="29"/>
  <c r="I40" i="31"/>
  <c r="C50" i="31"/>
  <c r="D42" i="2"/>
  <c r="I18" i="3"/>
  <c r="P53" i="7"/>
  <c r="Q53" i="7" s="1"/>
  <c r="L49" i="17"/>
  <c r="P49" i="7"/>
  <c r="F49" i="16" s="1"/>
  <c r="P43" i="7"/>
  <c r="F43" i="16" s="1"/>
  <c r="L43" i="17"/>
  <c r="L36" i="17"/>
  <c r="P32" i="7"/>
  <c r="F32" i="16" s="1"/>
  <c r="L32" i="17"/>
  <c r="L28" i="17"/>
  <c r="P24" i="7"/>
  <c r="F24" i="16" s="1"/>
  <c r="L24" i="17"/>
  <c r="L20" i="17"/>
  <c r="P15" i="7"/>
  <c r="L15" i="17"/>
  <c r="P7" i="7"/>
  <c r="L7" i="17"/>
  <c r="P28" i="7"/>
  <c r="Q28" i="17" s="1"/>
  <c r="M41" i="9"/>
  <c r="M42" i="9" s="1"/>
  <c r="L47" i="5"/>
  <c r="M51" i="5"/>
  <c r="M43" i="5"/>
  <c r="M35" i="5"/>
  <c r="M27" i="5"/>
  <c r="M19" i="5"/>
  <c r="M11" i="5"/>
  <c r="P52" i="5"/>
  <c r="P44" i="5"/>
  <c r="P36" i="5"/>
  <c r="P28" i="5"/>
  <c r="P20" i="5"/>
  <c r="P12" i="5"/>
  <c r="P50" i="7"/>
  <c r="F50" i="16" s="1"/>
  <c r="P38" i="7"/>
  <c r="P30" i="7"/>
  <c r="Q30" i="17" s="1"/>
  <c r="P22" i="7"/>
  <c r="Q22" i="17" s="1"/>
  <c r="P13" i="7"/>
  <c r="K42" i="7"/>
  <c r="K57" i="7" s="1"/>
  <c r="K42" i="17"/>
  <c r="K57" i="17" s="1"/>
  <c r="E47" i="17"/>
  <c r="E50" i="17"/>
  <c r="E37" i="17"/>
  <c r="E29" i="17"/>
  <c r="E21" i="17"/>
  <c r="E12" i="17"/>
  <c r="L55" i="17"/>
  <c r="L12" i="17"/>
  <c r="L56" i="5"/>
  <c r="M34" i="5"/>
  <c r="M26" i="5"/>
  <c r="N45" i="5"/>
  <c r="O56" i="5"/>
  <c r="P51" i="5"/>
  <c r="P43" i="5"/>
  <c r="P19" i="5"/>
  <c r="P11" i="5"/>
  <c r="P37" i="7"/>
  <c r="F37" i="16" s="1"/>
  <c r="G37" i="16" s="1"/>
  <c r="P29" i="7"/>
  <c r="F29" i="16" s="1"/>
  <c r="G29" i="16" s="1"/>
  <c r="P21" i="7"/>
  <c r="F21" i="16" s="1"/>
  <c r="G21" i="16" s="1"/>
  <c r="N56" i="9"/>
  <c r="P45" i="17"/>
  <c r="O56" i="17"/>
  <c r="E49" i="17"/>
  <c r="E36" i="17"/>
  <c r="E28" i="17"/>
  <c r="E20" i="17"/>
  <c r="L54" i="17"/>
  <c r="L46" i="17"/>
  <c r="M40" i="5"/>
  <c r="M32" i="5"/>
  <c r="M24" i="5"/>
  <c r="M16" i="5"/>
  <c r="M8" i="5"/>
  <c r="P33" i="5"/>
  <c r="P25" i="5"/>
  <c r="P17" i="5"/>
  <c r="P9" i="5"/>
  <c r="P55" i="7"/>
  <c r="F55" i="16" s="1"/>
  <c r="G55" i="16" s="1"/>
  <c r="P46" i="7"/>
  <c r="Q46" i="17" s="1"/>
  <c r="E55" i="17"/>
  <c r="E46" i="17"/>
  <c r="E34" i="17"/>
  <c r="E26" i="17"/>
  <c r="E17" i="17"/>
  <c r="E9" i="17"/>
  <c r="L33" i="17"/>
  <c r="L25" i="17"/>
  <c r="M52" i="18"/>
  <c r="O52" i="18" s="1"/>
  <c r="M40" i="18"/>
  <c r="O40" i="18" s="1"/>
  <c r="L32" i="18"/>
  <c r="N32" i="18" s="1"/>
  <c r="P54" i="7"/>
  <c r="P44" i="7"/>
  <c r="E54" i="17"/>
  <c r="E44" i="17"/>
  <c r="L51" i="17"/>
  <c r="L16" i="17"/>
  <c r="L8" i="17"/>
  <c r="I56" i="18"/>
  <c r="M14" i="18"/>
  <c r="O14" i="18" s="1"/>
  <c r="E42" i="5"/>
  <c r="M54" i="5"/>
  <c r="M46" i="5"/>
  <c r="M38" i="5"/>
  <c r="M30" i="5"/>
  <c r="M22" i="5"/>
  <c r="M14" i="5"/>
  <c r="N41" i="5"/>
  <c r="P39" i="5"/>
  <c r="P31" i="5"/>
  <c r="P23" i="5"/>
  <c r="P15" i="5"/>
  <c r="P7" i="5"/>
  <c r="O45" i="6"/>
  <c r="E53" i="17"/>
  <c r="E43" i="17"/>
  <c r="I41" i="18"/>
  <c r="D42" i="18"/>
  <c r="D57" i="18" s="1"/>
  <c r="M53" i="5"/>
  <c r="M37" i="5"/>
  <c r="M29" i="5"/>
  <c r="M21" i="5"/>
  <c r="M13" i="5"/>
  <c r="N56" i="5"/>
  <c r="P30" i="5"/>
  <c r="P22" i="5"/>
  <c r="P14" i="5"/>
  <c r="O41" i="17"/>
  <c r="E52" i="17"/>
  <c r="L39" i="17"/>
  <c r="L30" i="17"/>
  <c r="L22" i="17"/>
  <c r="M26" i="18"/>
  <c r="O26" i="18" s="1"/>
  <c r="N47" i="5"/>
  <c r="P13" i="5"/>
  <c r="N18" i="9"/>
  <c r="E45" i="17"/>
  <c r="M54" i="18"/>
  <c r="O54" i="18" s="1"/>
  <c r="M38" i="18"/>
  <c r="O38" i="18" s="1"/>
  <c r="Q18" i="15"/>
  <c r="L18" i="14"/>
  <c r="J42" i="14"/>
  <c r="J57" i="14" s="1"/>
  <c r="E42" i="14"/>
  <c r="E57" i="14" s="1"/>
  <c r="Q46" i="12"/>
  <c r="T46" i="14"/>
  <c r="U46" i="14" s="1"/>
  <c r="M42" i="12"/>
  <c r="M57" i="12" s="1"/>
  <c r="Q29" i="12"/>
  <c r="N42" i="12"/>
  <c r="N57" i="12" s="1"/>
  <c r="F42" i="12"/>
  <c r="P42" i="12" s="1"/>
  <c r="C42" i="13"/>
  <c r="C41" i="1"/>
  <c r="C58" i="1" s="1"/>
  <c r="C42" i="8"/>
  <c r="C57" i="8" s="1"/>
  <c r="S12" i="8"/>
  <c r="S16" i="8"/>
  <c r="S24" i="8"/>
  <c r="S28" i="8"/>
  <c r="S32" i="8"/>
  <c r="S36" i="8"/>
  <c r="S40" i="8"/>
  <c r="S20" i="8"/>
  <c r="S9" i="8"/>
  <c r="S13" i="8"/>
  <c r="S17" i="8"/>
  <c r="S29" i="8"/>
  <c r="D57" i="8"/>
  <c r="S49" i="8"/>
  <c r="S22" i="8"/>
  <c r="S10" i="8"/>
  <c r="S14" i="8"/>
  <c r="S26" i="8"/>
  <c r="S30" i="8"/>
  <c r="S34" i="8"/>
  <c r="S38" i="8"/>
  <c r="S54" i="8"/>
  <c r="S7" i="8"/>
  <c r="S11" i="8"/>
  <c r="S15" i="8"/>
  <c r="S44" i="8"/>
  <c r="S6" i="8"/>
  <c r="Q6" i="11"/>
  <c r="F42" i="27"/>
  <c r="E42" i="27"/>
  <c r="D42" i="27"/>
  <c r="C42" i="27"/>
  <c r="O18" i="25"/>
  <c r="K42" i="25"/>
  <c r="K57" i="25" s="1"/>
  <c r="F42" i="25"/>
  <c r="F57" i="25" s="1"/>
  <c r="N42" i="25"/>
  <c r="N57" i="25" s="1"/>
  <c r="P56" i="25"/>
  <c r="O45" i="25"/>
  <c r="J42" i="25"/>
  <c r="I42" i="25"/>
  <c r="H42" i="25"/>
  <c r="H57" i="25" s="1"/>
  <c r="P41" i="25"/>
  <c r="G42" i="25"/>
  <c r="E42" i="25"/>
  <c r="E57" i="25" s="1"/>
  <c r="C42" i="25"/>
  <c r="C57" i="25" s="1"/>
  <c r="O41" i="25"/>
  <c r="P18" i="25"/>
  <c r="D42" i="25"/>
  <c r="C42" i="22"/>
  <c r="O18" i="5"/>
  <c r="F42" i="5"/>
  <c r="D42" i="28"/>
  <c r="D57" i="28" s="1"/>
  <c r="E42" i="28"/>
  <c r="E57" i="28" s="1"/>
  <c r="G42" i="28"/>
  <c r="H42" i="28"/>
  <c r="H57" i="28" s="1"/>
  <c r="F57" i="28"/>
  <c r="E42" i="21"/>
  <c r="E57" i="21" s="1"/>
  <c r="C42" i="20"/>
  <c r="L28" i="18"/>
  <c r="N28" i="18" s="1"/>
  <c r="L24" i="18"/>
  <c r="N24" i="18" s="1"/>
  <c r="L20" i="18"/>
  <c r="N20" i="18" s="1"/>
  <c r="L15" i="18"/>
  <c r="N15" i="18" s="1"/>
  <c r="L11" i="18"/>
  <c r="N11" i="18" s="1"/>
  <c r="L7" i="18"/>
  <c r="N7" i="18" s="1"/>
  <c r="M6" i="18"/>
  <c r="O6" i="18" s="1"/>
  <c r="E42" i="18"/>
  <c r="E57" i="18" s="1"/>
  <c r="K35" i="18"/>
  <c r="J41" i="18"/>
  <c r="H41" i="18"/>
  <c r="H42" i="18" s="1"/>
  <c r="H57" i="18" s="1"/>
  <c r="M35" i="18"/>
  <c r="O35" i="18" s="1"/>
  <c r="M47" i="18"/>
  <c r="O47" i="18" s="1"/>
  <c r="M10" i="18"/>
  <c r="O10" i="18" s="1"/>
  <c r="K26" i="18"/>
  <c r="K50" i="18"/>
  <c r="K34" i="18"/>
  <c r="P41" i="17"/>
  <c r="M57" i="17"/>
  <c r="O45" i="17"/>
  <c r="P56" i="17"/>
  <c r="P18" i="17"/>
  <c r="O18" i="17"/>
  <c r="N42" i="17"/>
  <c r="N57" i="17" s="1"/>
  <c r="M46" i="18"/>
  <c r="O46" i="18" s="1"/>
  <c r="G42" i="17"/>
  <c r="O47" i="17"/>
  <c r="L42" i="9"/>
  <c r="L57" i="9" s="1"/>
  <c r="N41" i="9"/>
  <c r="K9" i="18"/>
  <c r="M45" i="6"/>
  <c r="O45" i="7" s="1"/>
  <c r="J42" i="6"/>
  <c r="J57" i="6" s="1"/>
  <c r="G42" i="6"/>
  <c r="G57" i="6" s="1"/>
  <c r="N18" i="6"/>
  <c r="I57" i="6"/>
  <c r="F42" i="6"/>
  <c r="F57" i="6" s="1"/>
  <c r="L42" i="6"/>
  <c r="L57" i="6" s="1"/>
  <c r="D42" i="6"/>
  <c r="K42" i="6"/>
  <c r="K57" i="6" s="1"/>
  <c r="M47" i="6"/>
  <c r="O47" i="7" s="1"/>
  <c r="M18" i="6"/>
  <c r="N47" i="6"/>
  <c r="M56" i="6"/>
  <c r="N45" i="6"/>
  <c r="N56" i="6"/>
  <c r="H42" i="6"/>
  <c r="H57" i="6" s="1"/>
  <c r="O56" i="6"/>
  <c r="O41" i="6"/>
  <c r="N41" i="6"/>
  <c r="L41" i="17" s="1"/>
  <c r="M41" i="6"/>
  <c r="I55" i="3"/>
  <c r="I46" i="3"/>
  <c r="E42" i="2"/>
  <c r="E59" i="2" s="1"/>
  <c r="H18" i="1"/>
  <c r="H44" i="1"/>
  <c r="G41" i="1"/>
  <c r="G58" i="1" s="1"/>
  <c r="I18" i="2"/>
  <c r="J56" i="2"/>
  <c r="P6" i="7"/>
  <c r="J18" i="2"/>
  <c r="K58" i="2"/>
  <c r="I45" i="2"/>
  <c r="C42" i="6"/>
  <c r="O42" i="11"/>
  <c r="S45" i="14"/>
  <c r="K42" i="14"/>
  <c r="L41" i="14"/>
  <c r="Q56" i="15"/>
  <c r="P42" i="11"/>
  <c r="Q42" i="11" s="1"/>
  <c r="G41" i="10"/>
  <c r="M23" i="18"/>
  <c r="O23" i="18" s="1"/>
  <c r="L47" i="14"/>
  <c r="M34" i="18"/>
  <c r="O34" i="18" s="1"/>
  <c r="M57" i="14"/>
  <c r="O57" i="14"/>
  <c r="M36" i="18"/>
  <c r="O36" i="18" s="1"/>
  <c r="K47" i="18"/>
  <c r="C42" i="11"/>
  <c r="C42" i="15"/>
  <c r="C57" i="15" s="1"/>
  <c r="C42" i="17"/>
  <c r="K30" i="18"/>
  <c r="K51" i="18"/>
  <c r="G41" i="14"/>
  <c r="M15" i="18"/>
  <c r="O15" i="18" s="1"/>
  <c r="M43" i="18"/>
  <c r="O43" i="18" s="1"/>
  <c r="K20" i="18"/>
  <c r="E42" i="12"/>
  <c r="M17" i="18"/>
  <c r="O17" i="18" s="1"/>
  <c r="Q45" i="15"/>
  <c r="M7" i="18"/>
  <c r="O7" i="18" s="1"/>
  <c r="M19" i="18"/>
  <c r="O19" i="18" s="1"/>
  <c r="M9" i="18"/>
  <c r="O9" i="18" s="1"/>
  <c r="M39" i="18"/>
  <c r="O39" i="18" s="1"/>
  <c r="K22" i="18"/>
  <c r="K6" i="18"/>
  <c r="K16" i="18"/>
  <c r="K37" i="18"/>
  <c r="K40" i="18"/>
  <c r="K44" i="18"/>
  <c r="J57" i="24"/>
  <c r="M22" i="18"/>
  <c r="O22" i="18" s="1"/>
  <c r="K14" i="18"/>
  <c r="H57" i="24"/>
  <c r="K7" i="18"/>
  <c r="K10" i="18"/>
  <c r="K28" i="18"/>
  <c r="K46" i="18"/>
  <c r="K54" i="18"/>
  <c r="I57" i="24"/>
  <c r="K21" i="18"/>
  <c r="K24" i="18"/>
  <c r="L57" i="25"/>
  <c r="L37" i="18"/>
  <c r="N37" i="18" s="1"/>
  <c r="M50" i="18"/>
  <c r="O50" i="18" s="1"/>
  <c r="L53" i="18"/>
  <c r="N53" i="18" s="1"/>
  <c r="K15" i="18"/>
  <c r="K36" i="18"/>
  <c r="K52" i="18"/>
  <c r="M57" i="25"/>
  <c r="E57" i="27"/>
  <c r="L9" i="18"/>
  <c r="N9" i="18" s="1"/>
  <c r="L17" i="18"/>
  <c r="N17" i="18" s="1"/>
  <c r="M30" i="18"/>
  <c r="O30" i="18" s="1"/>
  <c r="K8" i="18"/>
  <c r="K13" i="18"/>
  <c r="K29" i="18"/>
  <c r="K32" i="18"/>
  <c r="K48" i="18"/>
  <c r="C42" i="18"/>
  <c r="C57" i="18" s="1"/>
  <c r="M48" i="18"/>
  <c r="O48" i="18" s="1"/>
  <c r="C57" i="28" l="1"/>
  <c r="Q42" i="19"/>
  <c r="P56" i="7"/>
  <c r="F56" i="16" s="1"/>
  <c r="P45" i="5"/>
  <c r="J59" i="17"/>
  <c r="H58" i="3"/>
  <c r="O42" i="12"/>
  <c r="L42" i="19"/>
  <c r="X57" i="19"/>
  <c r="AA57" i="19" s="1"/>
  <c r="N57" i="19"/>
  <c r="L57" i="19"/>
  <c r="E41" i="17"/>
  <c r="U19" i="14"/>
  <c r="T41" i="14"/>
  <c r="H59" i="7"/>
  <c r="E58" i="1"/>
  <c r="F58" i="1" s="1"/>
  <c r="F41" i="1"/>
  <c r="G42" i="19"/>
  <c r="D57" i="19"/>
  <c r="G57" i="19" s="1"/>
  <c r="E57" i="12"/>
  <c r="O57" i="12" s="1"/>
  <c r="Q18" i="11"/>
  <c r="F57" i="12"/>
  <c r="P57" i="12" s="1"/>
  <c r="I57" i="10"/>
  <c r="L42" i="10"/>
  <c r="C57" i="10"/>
  <c r="M42" i="11"/>
  <c r="Q42" i="14" s="1"/>
  <c r="R42" i="14"/>
  <c r="C57" i="13"/>
  <c r="H7" i="1"/>
  <c r="H55" i="1"/>
  <c r="M45" i="18"/>
  <c r="O45" i="18" s="1"/>
  <c r="H9" i="1"/>
  <c r="H57" i="1"/>
  <c r="F36" i="16"/>
  <c r="G36" i="16" s="1"/>
  <c r="E42" i="8"/>
  <c r="N57" i="11"/>
  <c r="R57" i="14" s="1"/>
  <c r="H41" i="3"/>
  <c r="Q36" i="7"/>
  <c r="I50" i="31"/>
  <c r="Q36" i="17"/>
  <c r="O51" i="9"/>
  <c r="Q51" i="9" s="1"/>
  <c r="O41" i="7"/>
  <c r="F10" i="16"/>
  <c r="G10" i="16" s="1"/>
  <c r="O10" i="9"/>
  <c r="Q10" i="9" s="1"/>
  <c r="P45" i="6"/>
  <c r="F11" i="16"/>
  <c r="G11" i="16" s="1"/>
  <c r="O11" i="9"/>
  <c r="Q11" i="9" s="1"/>
  <c r="S11" i="9" s="1"/>
  <c r="F15" i="16"/>
  <c r="G15" i="16" s="1"/>
  <c r="O15" i="9"/>
  <c r="Q15" i="9" s="1"/>
  <c r="Q14" i="17"/>
  <c r="F14" i="16"/>
  <c r="G14" i="16" s="1"/>
  <c r="O14" i="9"/>
  <c r="Q14" i="9" s="1"/>
  <c r="F6" i="16"/>
  <c r="O6" i="9"/>
  <c r="Q6" i="9" s="1"/>
  <c r="O13" i="9"/>
  <c r="Q13" i="9" s="1"/>
  <c r="F13" i="16"/>
  <c r="G13" i="16" s="1"/>
  <c r="F8" i="16"/>
  <c r="G8" i="16" s="1"/>
  <c r="O8" i="9"/>
  <c r="Q8" i="9" s="1"/>
  <c r="F12" i="16"/>
  <c r="G12" i="16" s="1"/>
  <c r="O12" i="9"/>
  <c r="Q12" i="9" s="1"/>
  <c r="F7" i="16"/>
  <c r="G7" i="16" s="1"/>
  <c r="O7" i="9"/>
  <c r="Q7" i="9" s="1"/>
  <c r="F16" i="16"/>
  <c r="G16" i="16" s="1"/>
  <c r="O16" i="9"/>
  <c r="Q16" i="9" s="1"/>
  <c r="F9" i="16"/>
  <c r="G9" i="16" s="1"/>
  <c r="O9" i="9"/>
  <c r="Q9" i="9" s="1"/>
  <c r="F17" i="16"/>
  <c r="G17" i="16" s="1"/>
  <c r="O17" i="9"/>
  <c r="Q17" i="9" s="1"/>
  <c r="E57" i="10"/>
  <c r="O57" i="11" s="1"/>
  <c r="L42" i="5"/>
  <c r="E42" i="17" s="1"/>
  <c r="F42" i="8"/>
  <c r="L18" i="18"/>
  <c r="N18" i="18" s="1"/>
  <c r="P41" i="6"/>
  <c r="P18" i="6"/>
  <c r="J42" i="2"/>
  <c r="S47" i="8"/>
  <c r="S46" i="8"/>
  <c r="L56" i="18"/>
  <c r="N56" i="18" s="1"/>
  <c r="S41" i="8"/>
  <c r="P47" i="6"/>
  <c r="T47" i="14"/>
  <c r="U47" i="14" s="1"/>
  <c r="T18" i="14"/>
  <c r="U18" i="14" s="1"/>
  <c r="I42" i="18"/>
  <c r="I57" i="18" s="1"/>
  <c r="E57" i="5"/>
  <c r="K42" i="5"/>
  <c r="F57" i="7"/>
  <c r="F59" i="7" s="1"/>
  <c r="L42" i="21"/>
  <c r="E57" i="7"/>
  <c r="K57" i="21" s="1"/>
  <c r="K42" i="21"/>
  <c r="P57" i="9"/>
  <c r="L42" i="14"/>
  <c r="S56" i="8"/>
  <c r="Q27" i="17"/>
  <c r="J50" i="31"/>
  <c r="P56" i="6"/>
  <c r="E19" i="16"/>
  <c r="E54" i="16"/>
  <c r="Q31" i="17"/>
  <c r="E52" i="16"/>
  <c r="E43" i="16"/>
  <c r="O31" i="9"/>
  <c r="Q31" i="9" s="1"/>
  <c r="E49" i="16"/>
  <c r="E51" i="16"/>
  <c r="E53" i="16"/>
  <c r="E55" i="16"/>
  <c r="E48" i="16"/>
  <c r="G57" i="28"/>
  <c r="K18" i="18"/>
  <c r="J42" i="18"/>
  <c r="J57" i="18" s="1"/>
  <c r="M42" i="6"/>
  <c r="L45" i="18"/>
  <c r="N45" i="18" s="1"/>
  <c r="Q43" i="17"/>
  <c r="Q51" i="17"/>
  <c r="Q10" i="17"/>
  <c r="O52" i="9"/>
  <c r="Q52" i="9" s="1"/>
  <c r="S19" i="8"/>
  <c r="S50" i="8"/>
  <c r="O42" i="24"/>
  <c r="I42" i="8" s="1"/>
  <c r="K41" i="18"/>
  <c r="O42" i="17"/>
  <c r="O57" i="17" s="1"/>
  <c r="G42" i="14"/>
  <c r="S45" i="8"/>
  <c r="Q55" i="7"/>
  <c r="Q21" i="7"/>
  <c r="F20" i="16"/>
  <c r="G20" i="16" s="1"/>
  <c r="Q35" i="17"/>
  <c r="Q33" i="17"/>
  <c r="O35" i="9"/>
  <c r="Q35" i="9" s="1"/>
  <c r="Q20" i="17"/>
  <c r="O19" i="9"/>
  <c r="Q39" i="17"/>
  <c r="O39" i="9"/>
  <c r="Q39" i="9" s="1"/>
  <c r="Q39" i="7"/>
  <c r="Q28" i="7"/>
  <c r="O27" i="9"/>
  <c r="Q27" i="9" s="1"/>
  <c r="O53" i="9"/>
  <c r="Q53" i="9" s="1"/>
  <c r="Q34" i="17"/>
  <c r="P41" i="5"/>
  <c r="Q20" i="7"/>
  <c r="Q37" i="7"/>
  <c r="O34" i="9"/>
  <c r="Q34" i="9" s="1"/>
  <c r="O33" i="9"/>
  <c r="Q33" i="9" s="1"/>
  <c r="Q17" i="17"/>
  <c r="Q17" i="7"/>
  <c r="Q16" i="17"/>
  <c r="Q9" i="17"/>
  <c r="Q9" i="7"/>
  <c r="Q12" i="17"/>
  <c r="Q8" i="17"/>
  <c r="Q11" i="17"/>
  <c r="O42" i="6"/>
  <c r="E46" i="16"/>
  <c r="Q26" i="17"/>
  <c r="O23" i="9"/>
  <c r="Q23" i="9" s="1"/>
  <c r="L56" i="17"/>
  <c r="Q29" i="17"/>
  <c r="O50" i="9"/>
  <c r="Q50" i="9" s="1"/>
  <c r="E18" i="17"/>
  <c r="Q55" i="17"/>
  <c r="K41" i="3"/>
  <c r="M41" i="3" s="1"/>
  <c r="O29" i="9"/>
  <c r="Q29" i="9" s="1"/>
  <c r="L41" i="3"/>
  <c r="N41" i="3" s="1"/>
  <c r="P18" i="7"/>
  <c r="O18" i="9" s="1"/>
  <c r="Q25" i="17"/>
  <c r="O26" i="9"/>
  <c r="Q26" i="9" s="1"/>
  <c r="O25" i="9"/>
  <c r="Q25" i="9" s="1"/>
  <c r="S18" i="8"/>
  <c r="F44" i="16"/>
  <c r="G44" i="16" s="1"/>
  <c r="P45" i="7"/>
  <c r="O45" i="9" s="1"/>
  <c r="Q45" i="9" s="1"/>
  <c r="M56" i="5"/>
  <c r="L57" i="5"/>
  <c r="P56" i="5"/>
  <c r="F38" i="16"/>
  <c r="O38" i="9"/>
  <c r="Q38" i="9" s="1"/>
  <c r="F53" i="16"/>
  <c r="G53" i="16" s="1"/>
  <c r="Q53" i="17"/>
  <c r="Q13" i="17"/>
  <c r="F54" i="16"/>
  <c r="G54" i="16" s="1"/>
  <c r="O54" i="9"/>
  <c r="Q54" i="9" s="1"/>
  <c r="O55" i="9"/>
  <c r="Q55" i="9" s="1"/>
  <c r="P42" i="9"/>
  <c r="I41" i="3"/>
  <c r="I58" i="3" s="1"/>
  <c r="O18" i="7"/>
  <c r="O56" i="7"/>
  <c r="Q15" i="17"/>
  <c r="C57" i="26"/>
  <c r="E57" i="8" s="1"/>
  <c r="O21" i="9"/>
  <c r="Q21" i="9" s="1"/>
  <c r="Q21" i="17"/>
  <c r="O44" i="9"/>
  <c r="Q44" i="9" s="1"/>
  <c r="D57" i="14"/>
  <c r="G57" i="14" s="1"/>
  <c r="Q6" i="17"/>
  <c r="Q7" i="17"/>
  <c r="O37" i="9"/>
  <c r="Q37" i="9" s="1"/>
  <c r="T56" i="14"/>
  <c r="U56" i="14" s="1"/>
  <c r="Q37" i="17"/>
  <c r="D59" i="2"/>
  <c r="K58" i="3" s="1"/>
  <c r="M58" i="3" s="1"/>
  <c r="Q24" i="17"/>
  <c r="O43" i="9"/>
  <c r="Q43" i="9" s="1"/>
  <c r="M42" i="5"/>
  <c r="Q49" i="17"/>
  <c r="G59" i="2"/>
  <c r="F46" i="16"/>
  <c r="F47" i="16" s="1"/>
  <c r="G47" i="16" s="1"/>
  <c r="O46" i="9"/>
  <c r="Q46" i="9" s="1"/>
  <c r="P47" i="7"/>
  <c r="Q47" i="7" s="1"/>
  <c r="Q44" i="17"/>
  <c r="M57" i="9"/>
  <c r="Q45" i="12"/>
  <c r="T45" i="14"/>
  <c r="U45" i="14" s="1"/>
  <c r="Q23" i="17"/>
  <c r="O24" i="9"/>
  <c r="Q24" i="9" s="1"/>
  <c r="Q40" i="17"/>
  <c r="O49" i="9"/>
  <c r="Q49" i="9" s="1"/>
  <c r="E56" i="17"/>
  <c r="M18" i="5"/>
  <c r="P18" i="5"/>
  <c r="L18" i="17"/>
  <c r="P47" i="5"/>
  <c r="M47" i="5"/>
  <c r="O42" i="25"/>
  <c r="O57" i="25" s="1"/>
  <c r="P42" i="24"/>
  <c r="J42" i="8" s="1"/>
  <c r="C57" i="20"/>
  <c r="L45" i="17"/>
  <c r="N42" i="5"/>
  <c r="F22" i="16"/>
  <c r="G22" i="16" s="1"/>
  <c r="O22" i="9"/>
  <c r="Q22" i="9" s="1"/>
  <c r="F28" i="16"/>
  <c r="G28" i="16" s="1"/>
  <c r="O28" i="9"/>
  <c r="Q28" i="9" s="1"/>
  <c r="Q50" i="17"/>
  <c r="F48" i="16"/>
  <c r="Q56" i="17"/>
  <c r="O48" i="9"/>
  <c r="Q48" i="9" s="1"/>
  <c r="J41" i="3"/>
  <c r="J58" i="3" s="1"/>
  <c r="O32" i="9"/>
  <c r="Q32" i="9" s="1"/>
  <c r="Q48" i="17"/>
  <c r="L47" i="17"/>
  <c r="F57" i="8"/>
  <c r="K56" i="18"/>
  <c r="Q29" i="7"/>
  <c r="F30" i="16"/>
  <c r="G30" i="16" s="1"/>
  <c r="O30" i="9"/>
  <c r="Q30" i="9" s="1"/>
  <c r="Q54" i="17"/>
  <c r="O40" i="9"/>
  <c r="Q40" i="9" s="1"/>
  <c r="Q52" i="17"/>
  <c r="F19" i="16"/>
  <c r="G19" i="16" s="1"/>
  <c r="P41" i="7"/>
  <c r="Q32" i="17"/>
  <c r="C57" i="22"/>
  <c r="K57" i="14"/>
  <c r="L57" i="14" s="1"/>
  <c r="Q41" i="12"/>
  <c r="U41" i="14"/>
  <c r="C57" i="11"/>
  <c r="F57" i="27"/>
  <c r="D57" i="27"/>
  <c r="C57" i="27"/>
  <c r="P42" i="25"/>
  <c r="J57" i="25"/>
  <c r="I57" i="25"/>
  <c r="G57" i="25"/>
  <c r="D57" i="25"/>
  <c r="O42" i="5"/>
  <c r="F57" i="5"/>
  <c r="P42" i="17"/>
  <c r="G57" i="17"/>
  <c r="G60" i="17" s="1"/>
  <c r="L47" i="18"/>
  <c r="N47" i="18" s="1"/>
  <c r="C57" i="17"/>
  <c r="N42" i="9"/>
  <c r="N57" i="9" s="1"/>
  <c r="Q26" i="7"/>
  <c r="C57" i="6"/>
  <c r="D57" i="6"/>
  <c r="N42" i="6"/>
  <c r="H41" i="1"/>
  <c r="I59" i="2"/>
  <c r="G50" i="16"/>
  <c r="Q50" i="7"/>
  <c r="Q30" i="7"/>
  <c r="Q22" i="7"/>
  <c r="G51" i="16"/>
  <c r="Q51" i="7"/>
  <c r="Q54" i="7"/>
  <c r="Q7" i="7"/>
  <c r="Q14" i="7"/>
  <c r="Q6" i="7"/>
  <c r="Q10" i="7"/>
  <c r="G33" i="16"/>
  <c r="Q33" i="7"/>
  <c r="Q15" i="7"/>
  <c r="G34" i="16"/>
  <c r="Q34" i="7"/>
  <c r="Q48" i="7"/>
  <c r="Q12" i="7"/>
  <c r="G43" i="16"/>
  <c r="Q43" i="7"/>
  <c r="M18" i="18"/>
  <c r="O18" i="18" s="1"/>
  <c r="G31" i="16"/>
  <c r="Q31" i="7"/>
  <c r="G52" i="16"/>
  <c r="Q52" i="7"/>
  <c r="G35" i="16"/>
  <c r="Q35" i="7"/>
  <c r="M41" i="18"/>
  <c r="O41" i="18" s="1"/>
  <c r="G40" i="16"/>
  <c r="Q40" i="7"/>
  <c r="G24" i="16"/>
  <c r="Q24" i="7"/>
  <c r="M56" i="18"/>
  <c r="O56" i="18" s="1"/>
  <c r="G23" i="16"/>
  <c r="Q23" i="7"/>
  <c r="Q13" i="7"/>
  <c r="G27" i="16"/>
  <c r="Q27" i="7"/>
  <c r="G49" i="16"/>
  <c r="Q49" i="7"/>
  <c r="G25" i="16"/>
  <c r="Q25" i="7"/>
  <c r="Q8" i="7"/>
  <c r="Q44" i="7"/>
  <c r="G42" i="10"/>
  <c r="F57" i="10"/>
  <c r="P57" i="11" s="1"/>
  <c r="Q11" i="7"/>
  <c r="Q19" i="7"/>
  <c r="Q19" i="9"/>
  <c r="Q16" i="7"/>
  <c r="L41" i="18"/>
  <c r="N41" i="18" s="1"/>
  <c r="Q46" i="7"/>
  <c r="K42" i="2"/>
  <c r="K59" i="2"/>
  <c r="G32" i="16"/>
  <c r="Q32" i="7"/>
  <c r="I42" i="2"/>
  <c r="I60" i="17" l="1"/>
  <c r="Q57" i="11"/>
  <c r="Q57" i="12"/>
  <c r="L57" i="10"/>
  <c r="M57" i="11"/>
  <c r="Q57" i="14" s="1"/>
  <c r="F59" i="27"/>
  <c r="S16" i="9"/>
  <c r="O57" i="24"/>
  <c r="I57" i="8" s="1"/>
  <c r="Q57" i="15"/>
  <c r="L42" i="18"/>
  <c r="N42" i="18" s="1"/>
  <c r="K57" i="5"/>
  <c r="P57" i="5" s="1"/>
  <c r="O42" i="7"/>
  <c r="S42" i="14"/>
  <c r="G57" i="10"/>
  <c r="S57" i="14"/>
  <c r="P42" i="5"/>
  <c r="E45" i="16"/>
  <c r="N57" i="6"/>
  <c r="P57" i="7" s="1"/>
  <c r="F57" i="16" s="1"/>
  <c r="M57" i="6"/>
  <c r="L57" i="21"/>
  <c r="E57" i="17"/>
  <c r="N57" i="5"/>
  <c r="P42" i="6"/>
  <c r="E56" i="16"/>
  <c r="E18" i="16"/>
  <c r="P57" i="25"/>
  <c r="E47" i="16"/>
  <c r="E41" i="16"/>
  <c r="G46" i="16"/>
  <c r="Q56" i="7"/>
  <c r="Q18" i="17"/>
  <c r="P42" i="7"/>
  <c r="F45" i="16"/>
  <c r="G45" i="16" s="1"/>
  <c r="S42" i="8"/>
  <c r="L58" i="3"/>
  <c r="N58" i="3" s="1"/>
  <c r="J59" i="2"/>
  <c r="L42" i="17"/>
  <c r="F41" i="16"/>
  <c r="G41" i="16" s="1"/>
  <c r="M57" i="5"/>
  <c r="P57" i="24"/>
  <c r="J57" i="8" s="1"/>
  <c r="K42" i="18"/>
  <c r="O41" i="9"/>
  <c r="Q41" i="9" s="1"/>
  <c r="O47" i="9"/>
  <c r="Q47" i="9" s="1"/>
  <c r="Q47" i="17"/>
  <c r="O56" i="9"/>
  <c r="Q56" i="9" s="1"/>
  <c r="Q45" i="17"/>
  <c r="Q41" i="17"/>
  <c r="G6" i="16"/>
  <c r="F18" i="16"/>
  <c r="G18" i="16" s="1"/>
  <c r="Q42" i="12"/>
  <c r="T42" i="14"/>
  <c r="O57" i="5"/>
  <c r="P57" i="17"/>
  <c r="O57" i="6"/>
  <c r="L57" i="18"/>
  <c r="N57" i="18" s="1"/>
  <c r="Q18" i="7"/>
  <c r="Q18" i="9"/>
  <c r="G48" i="16"/>
  <c r="Q45" i="7"/>
  <c r="M42" i="18"/>
  <c r="O42" i="18" s="1"/>
  <c r="Q41" i="7"/>
  <c r="H10" i="1" l="1"/>
  <c r="H58" i="1"/>
  <c r="R11" i="9"/>
  <c r="S17" i="9"/>
  <c r="U42" i="14"/>
  <c r="P58" i="7"/>
  <c r="L57" i="17"/>
  <c r="T57" i="14"/>
  <c r="U57" i="14" s="1"/>
  <c r="P57" i="6"/>
  <c r="K57" i="18"/>
  <c r="N58" i="9"/>
  <c r="O57" i="7"/>
  <c r="E42" i="16"/>
  <c r="Q42" i="17"/>
  <c r="O42" i="9"/>
  <c r="Q42" i="9" s="1"/>
  <c r="Q57" i="17"/>
  <c r="F42" i="16"/>
  <c r="M57" i="18"/>
  <c r="O57" i="18" s="1"/>
  <c r="O57" i="9"/>
  <c r="Q57" i="9" s="1"/>
  <c r="Q57" i="7"/>
  <c r="Q42" i="7"/>
  <c r="G56" i="16"/>
  <c r="S57" i="8" l="1"/>
  <c r="E57" i="16"/>
  <c r="G42" i="16"/>
  <c r="G57" i="16"/>
</calcChain>
</file>

<file path=xl/sharedStrings.xml><?xml version="1.0" encoding="utf-8"?>
<sst xmlns="http://schemas.openxmlformats.org/spreadsheetml/2006/main" count="3225" uniqueCount="1059">
  <si>
    <t>SLBC Madhya Pradesh Convenor: Central Bank of India    TABLE: 1</t>
  </si>
  <si>
    <t>Sr.</t>
  </si>
  <si>
    <t>BANKS</t>
  </si>
  <si>
    <t>RURAL</t>
  </si>
  <si>
    <t>SEMI URBAN</t>
  </si>
  <si>
    <t>URBAN</t>
  </si>
  <si>
    <t>TOTAL</t>
  </si>
  <si>
    <t>ATMS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</si>
  <si>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</si>
  <si>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</si>
  <si>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</si>
  <si>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</si>
  <si>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</si>
  <si>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</si>
  <si>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</si>
  <si>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National Bank</t>
  </si>
  <si>
    <t>State Bank of India</t>
  </si>
  <si>
    <t>UCO Bank</t>
  </si>
  <si>
    <t>Union Bank of India</t>
  </si>
  <si>
    <t>PSBs - SUB TOTAL</t>
  </si>
  <si>
    <t>Axis Bank</t>
  </si>
  <si>
    <t>Bandhan Bank</t>
  </si>
  <si>
    <t>Catholic Syrian Bank</t>
  </si>
  <si>
    <t>City Union Bank</t>
  </si>
  <si>
    <t>Development Credit Bank</t>
  </si>
  <si>
    <t>Dhan Lakshmi Bank</t>
  </si>
  <si>
    <t>Federal Bank Ltd.</t>
  </si>
  <si>
    <t>HDFC Bank</t>
  </si>
  <si>
    <t>ICICI Bank</t>
  </si>
  <si>
    <t>IDBI Bank</t>
  </si>
  <si>
    <t>IDFC First Bank</t>
  </si>
  <si>
    <t>Indusind Bank Limited</t>
  </si>
  <si>
    <t>Jammu and Kashmir Bank</t>
  </si>
  <si>
    <t>Karnataka Bank Limited</t>
  </si>
  <si>
    <t>Karur Vysya Bank Ltd.</t>
  </si>
  <si>
    <t>Kotak Mahindra Bank</t>
  </si>
  <si>
    <t>Lakshmi Vilas Bank</t>
  </si>
  <si>
    <t>Ratnakar Bank Ltd. (RBL)</t>
  </si>
  <si>
    <t>South Indian Bank</t>
  </si>
  <si>
    <t>Standard Chartered Bank</t>
  </si>
  <si>
    <t>Tamilnadu Mercantile Bank</t>
  </si>
  <si>
    <t>Yes Bank</t>
  </si>
  <si>
    <t>PRIVATE BANK SUB TOTAL</t>
  </si>
  <si>
    <t>COMMERCIAL BANKS SUB TOTAL</t>
  </si>
  <si>
    <t>MGB</t>
  </si>
  <si>
    <t>MPGB</t>
  </si>
  <si>
    <t>RRBs - SUB TOTAL</t>
  </si>
  <si>
    <t>DCCB &amp; Apex Bank</t>
  </si>
  <si>
    <t>CO-OPERATIVE BANK - SUB TOTAL</t>
  </si>
  <si>
    <t>AU Small Finance Bank</t>
  </si>
  <si>
    <t>Equitas Small Finance Bank</t>
  </si>
  <si>
    <t>ESAF</t>
  </si>
  <si>
    <t>Fincare Small Finance Bank</t>
  </si>
  <si>
    <t>Jana Small Finance Bank</t>
  </si>
  <si>
    <t>Suryoday Small Finance Bank</t>
  </si>
  <si>
    <t>Ujjivan Small Finance Bank</t>
  </si>
  <si>
    <t>Utkarsh Small Finance Bank</t>
  </si>
  <si>
    <t>SMALL FINANCE BANK SUB TOTAL</t>
  </si>
  <si>
    <t>INDIA POST PAYMENT BANK</t>
  </si>
  <si>
    <t>PAYMENT BANK - SUB TOTAL</t>
  </si>
  <si>
    <t>Page-</t>
  </si>
  <si>
    <t>SLBC, Madhya Pradesh  Convenor: Central Bank of India</t>
  </si>
  <si>
    <t>[Amt. in lacs]</t>
  </si>
  <si>
    <t>TABLE-2</t>
  </si>
  <si>
    <t>DEPOSIT</t>
  </si>
  <si>
    <t>ADVANCES</t>
  </si>
  <si>
    <t>C.D RATIO</t>
  </si>
  <si>
    <t>SLBC, Madhya Pradesh Convenor-Central Bank of India</t>
  </si>
  <si>
    <t>TABLE: 3(i)</t>
  </si>
  <si>
    <t>SR</t>
  </si>
  <si>
    <t>DEPOSITS</t>
  </si>
  <si>
    <t>Difference</t>
  </si>
  <si>
    <t>Dep</t>
  </si>
  <si>
    <t>Adv</t>
  </si>
  <si>
    <t xml:space="preserve">Amount in lakh </t>
  </si>
  <si>
    <t>District Name</t>
  </si>
  <si>
    <t>Deposits</t>
  </si>
  <si>
    <t>Advancs</t>
  </si>
  <si>
    <t>CD Ratio</t>
  </si>
  <si>
    <t>Total</t>
  </si>
  <si>
    <t>Amt. in Lakhs</t>
  </si>
  <si>
    <t>No. in actual</t>
  </si>
  <si>
    <t>TABLE: 4</t>
  </si>
  <si>
    <t>Banks</t>
  </si>
  <si>
    <t>Farm Credit</t>
  </si>
  <si>
    <t>Out of Farm Credit total Crop Loans</t>
  </si>
  <si>
    <t>Agri Infrastructure</t>
  </si>
  <si>
    <t>Ancillary Activities</t>
  </si>
  <si>
    <t>Total Agri</t>
  </si>
  <si>
    <t>No.</t>
  </si>
  <si>
    <t>Amt.</t>
  </si>
  <si>
    <t>TABLE:5</t>
  </si>
  <si>
    <t>% of Micro credit to total advances</t>
  </si>
  <si>
    <t>Micro</t>
  </si>
  <si>
    <t>Small</t>
  </si>
  <si>
    <t>Medium</t>
  </si>
  <si>
    <t>KVIC</t>
  </si>
  <si>
    <t>Other MSME</t>
  </si>
  <si>
    <t>No</t>
  </si>
  <si>
    <t>Amt</t>
  </si>
  <si>
    <t>Number in Actual</t>
  </si>
  <si>
    <t>TABLE:6</t>
  </si>
  <si>
    <t>% of Total Pri Sec loans to total advances</t>
  </si>
  <si>
    <t>Export Credit</t>
  </si>
  <si>
    <t>Education</t>
  </si>
  <si>
    <t>Housing</t>
  </si>
  <si>
    <t>Social Infra</t>
  </si>
  <si>
    <t>Renewable Energy</t>
  </si>
  <si>
    <t>Others</t>
  </si>
  <si>
    <t>Total Priority Sector</t>
  </si>
  <si>
    <t>PRIVATE BANK - SUB TOTAL</t>
  </si>
  <si>
    <t>TABLE:7</t>
  </si>
  <si>
    <t>Loans to small &amp; marginal farmers</t>
  </si>
  <si>
    <t>Loans to SC/ST</t>
  </si>
  <si>
    <t>Loans to SHGs</t>
  </si>
  <si>
    <t>Loans to Minority Communities</t>
  </si>
  <si>
    <t>OD under PMJDY</t>
  </si>
  <si>
    <t>Beneficiaries of DRI scheme</t>
  </si>
  <si>
    <t>Other loans to weaker sections</t>
  </si>
  <si>
    <t>Total advances to weaker sections</t>
  </si>
  <si>
    <t>Agriculture</t>
  </si>
  <si>
    <t>Personal loans under NPS</t>
  </si>
  <si>
    <t>Total NPS</t>
  </si>
  <si>
    <t>Actual</t>
  </si>
  <si>
    <t>Diff</t>
  </si>
  <si>
    <t>Table: 9(i)</t>
  </si>
  <si>
    <t>FARM CREDIT</t>
  </si>
  <si>
    <t>Achievement % (Amt.)</t>
  </si>
  <si>
    <t>CROP LOANS (Out of Farm Credit)</t>
  </si>
  <si>
    <t>TARGET</t>
  </si>
  <si>
    <t>ACHIVEMENT</t>
  </si>
  <si>
    <t>Number</t>
  </si>
  <si>
    <t>Amount</t>
  </si>
  <si>
    <t>TABLE: 9(ii)</t>
  </si>
  <si>
    <t>AGRI INFRASTRUCTURE</t>
  </si>
  <si>
    <t>ANCILLARY ACTIVITIES</t>
  </si>
  <si>
    <t>TOTAL AGRICULTURE (Farm Credit+Agri Infr+Anci Acti)</t>
  </si>
  <si>
    <t>TABLE:10</t>
  </si>
  <si>
    <t xml:space="preserve">TARGET </t>
  </si>
  <si>
    <t>Total MSME</t>
  </si>
  <si>
    <t>TABLE: 11(i)</t>
  </si>
  <si>
    <t>EXPORT CREDIT</t>
  </si>
  <si>
    <t>EDUCATION</t>
  </si>
  <si>
    <t>HOUSING</t>
  </si>
  <si>
    <t>TABLE:11(ii)</t>
  </si>
  <si>
    <t>SOCIAL INFRASTRUCTURE</t>
  </si>
  <si>
    <t>RENEWABLE ENERGY</t>
  </si>
  <si>
    <t>OTHERS</t>
  </si>
  <si>
    <t>TOTAL PRIORITY SECTOR</t>
  </si>
  <si>
    <t>Page</t>
  </si>
  <si>
    <t>TABLE:12</t>
  </si>
  <si>
    <t>Sr</t>
  </si>
  <si>
    <t>Bank</t>
  </si>
  <si>
    <t>Target</t>
  </si>
  <si>
    <t>Achievement %</t>
  </si>
  <si>
    <t xml:space="preserve">                                                                 SLBC Madhya Pradesh. Convenor-Central Bank of India                                                               </t>
  </si>
  <si>
    <t>TABLE-13</t>
  </si>
  <si>
    <t>Sr.No</t>
  </si>
  <si>
    <t>TOTAL NPA</t>
  </si>
  <si>
    <t>TOTAL ADVANCES</t>
  </si>
  <si>
    <t>NPA %</t>
  </si>
  <si>
    <r>
      <rPr>
        <b/>
        <sz val="11"/>
        <rFont val="Times New Roman"/>
        <family val="1"/>
      </rPr>
      <t xml:space="preserve">SLBC Madhya Pradesh. Convenor-Central Bank of India                                                              </t>
    </r>
    <r>
      <rPr>
        <b/>
        <sz val="12"/>
        <rFont val="Times New Roman"/>
        <family val="1"/>
      </rPr>
      <t xml:space="preserve"> </t>
    </r>
  </si>
  <si>
    <t>TABLE-14</t>
  </si>
  <si>
    <t>AGRICULTURE</t>
  </si>
  <si>
    <t>MSME</t>
  </si>
  <si>
    <t>OTHERS PS</t>
  </si>
  <si>
    <t>TOTAL PS NPA</t>
  </si>
  <si>
    <t xml:space="preserve">                                             SLBC Madhya Pradesh. Convenor Central Bank of India                                                               </t>
  </si>
  <si>
    <t>TABLE: 15</t>
  </si>
  <si>
    <t>TOTAL NPS</t>
  </si>
  <si>
    <r>
      <rPr>
        <b/>
        <sz val="11"/>
        <rFont val="Times New Roman"/>
        <family val="1"/>
      </rPr>
      <t xml:space="preserve">SLBC Madhya Pradesh. Convenor-Central Bank of India                                 TABLE-16                             </t>
    </r>
    <r>
      <rPr>
        <b/>
        <sz val="12"/>
        <rFont val="Times New Roman"/>
        <family val="1"/>
      </rPr>
      <t xml:space="preserve"> </t>
    </r>
  </si>
  <si>
    <t>MMYUY/MMSY</t>
  </si>
  <si>
    <t>PMEGP</t>
  </si>
  <si>
    <t>CMRHM</t>
  </si>
  <si>
    <t>MUDRA LOANS</t>
  </si>
  <si>
    <t>SR.</t>
  </si>
  <si>
    <t>NPA</t>
  </si>
  <si>
    <t>OUTSTANDING</t>
  </si>
  <si>
    <t>NPA%</t>
  </si>
  <si>
    <t>NO.</t>
  </si>
  <si>
    <t>AMT.</t>
  </si>
  <si>
    <t>TABLE:17</t>
  </si>
  <si>
    <t>TABLE: 18</t>
  </si>
  <si>
    <t xml:space="preserve">Sr. No. </t>
  </si>
  <si>
    <t>Name of the Bank</t>
  </si>
  <si>
    <t xml:space="preserve">TARGET for FY   2021-22 </t>
  </si>
  <si>
    <t>Sanctioned during the year (including application received during previous year)</t>
  </si>
  <si>
    <t>of which no of loans guaranteed by  MP STATE GOVT</t>
  </si>
  <si>
    <t xml:space="preserve">Education Loan Outstanding </t>
  </si>
  <si>
    <t xml:space="preserve">      </t>
  </si>
  <si>
    <t>TABLE-19</t>
  </si>
  <si>
    <t>Current FY</t>
  </si>
  <si>
    <t>Savings Linked</t>
  </si>
  <si>
    <t>Credit Linked</t>
  </si>
  <si>
    <t>RELIEF MEASURES EXTENDED BY BANKS ON ACCOUNT OF NATURAL CALAMITIES IN MADHYA PRADESH</t>
  </si>
  <si>
    <t>TABLE: 33</t>
  </si>
  <si>
    <t>Year 2014-15</t>
  </si>
  <si>
    <t>Year 2015-16 (31.03.2016)</t>
  </si>
  <si>
    <t>Amt. In Crore</t>
  </si>
  <si>
    <t>S.No.</t>
  </si>
  <si>
    <t>Name of Bank</t>
  </si>
  <si>
    <t>Amt. Restructure / Rescheduled</t>
  </si>
  <si>
    <t>Fresh Finance / Relending provided</t>
  </si>
  <si>
    <t>No. of A/c</t>
  </si>
  <si>
    <t>Allahabad Bank</t>
  </si>
  <si>
    <t>Andhra Bank</t>
  </si>
  <si>
    <t>Corporation Bank</t>
  </si>
  <si>
    <t>Dena Bank</t>
  </si>
  <si>
    <t>Oriental Bank of Commerce</t>
  </si>
  <si>
    <t>Punjab &amp; Sind Bank</t>
  </si>
  <si>
    <t>Syndicate Bank</t>
  </si>
  <si>
    <t>Uco Bank</t>
  </si>
  <si>
    <t>United Bank of India</t>
  </si>
  <si>
    <t>Vijaya Bank</t>
  </si>
  <si>
    <t>Bandan Bank</t>
  </si>
  <si>
    <t>Bharatiya Mahila Bank</t>
  </si>
  <si>
    <t>S.B. of Hyderabad</t>
  </si>
  <si>
    <t>S.B.of Mysore</t>
  </si>
  <si>
    <t>S.B.of Patiala</t>
  </si>
  <si>
    <t>S.B.of Travancore</t>
  </si>
  <si>
    <t>S.B. of Bikaner &amp; Jaipur</t>
  </si>
  <si>
    <t>Karnataka Bank Ltd</t>
  </si>
  <si>
    <t>Dhan Laxmi Bank Ltd.</t>
  </si>
  <si>
    <t>Indusind Bank Ltd.</t>
  </si>
  <si>
    <t>Laxmi Vilas Bank Ltd.</t>
  </si>
  <si>
    <t>The Federal Bank Ltd.</t>
  </si>
  <si>
    <t xml:space="preserve">The Jammu &amp; Kashmir Bank </t>
  </si>
  <si>
    <t>Karur Vysya Bank</t>
  </si>
  <si>
    <t>Ratnakar Bank</t>
  </si>
  <si>
    <t>The South Indian Bank</t>
  </si>
  <si>
    <t>Citi Bank</t>
  </si>
  <si>
    <t>DCB Bank</t>
  </si>
  <si>
    <t xml:space="preserve">M G B </t>
  </si>
  <si>
    <t>NJGB</t>
  </si>
  <si>
    <t>CMPGB</t>
  </si>
  <si>
    <t>M.P.Co-operative Bank</t>
  </si>
  <si>
    <t xml:space="preserve">TOTAL </t>
  </si>
  <si>
    <t>TABLE-20</t>
  </si>
  <si>
    <t>CHRISTIANS</t>
  </si>
  <si>
    <t>MUSLIMS</t>
  </si>
  <si>
    <t>BUDDHISTS</t>
  </si>
  <si>
    <t>SIKHS</t>
  </si>
  <si>
    <t>ZORASTRIANS</t>
  </si>
  <si>
    <t>JAINS</t>
  </si>
  <si>
    <t>TABLE-21</t>
  </si>
  <si>
    <t>Table: 22</t>
  </si>
  <si>
    <t>SCHEDULED CASTE</t>
  </si>
  <si>
    <t>SCHEDULED TRIBES</t>
  </si>
  <si>
    <t>Table: 23</t>
  </si>
  <si>
    <t>Table: 24</t>
  </si>
  <si>
    <t>Outstanding loans to Women</t>
  </si>
  <si>
    <t>Individual woman beneficiary upto Rs. 1 Lakh (out of total loans o/s to women)</t>
  </si>
  <si>
    <t>Pradhan Mantri Jan Dhan Yojana (PMJDY) Cumulative status                          as on 31.03.2021</t>
  </si>
  <si>
    <t xml:space="preserve">No. in Actual </t>
  </si>
  <si>
    <t>Bank Name</t>
  </si>
  <si>
    <t>Total no. of A/cs</t>
  </si>
  <si>
    <t>Out of total Female A/cs</t>
  </si>
  <si>
    <t>No. of RuPay card issued</t>
  </si>
  <si>
    <t>Aadhaar Seeded</t>
  </si>
  <si>
    <t>Zero Balance A/cs</t>
  </si>
  <si>
    <t>Total Deposit in Rs crore</t>
  </si>
  <si>
    <t>PSBs Sub Total</t>
  </si>
  <si>
    <t>Axis Bank Ltd</t>
  </si>
  <si>
    <t>City Union Bank Ltd</t>
  </si>
  <si>
    <t>Federal Bank Ltd</t>
  </si>
  <si>
    <t>HDFC Bank Ltd</t>
  </si>
  <si>
    <t>ICICI Bank Ltd</t>
  </si>
  <si>
    <t>IDBI Bank Ltd.</t>
  </si>
  <si>
    <t>IndusInd Bank Ltd</t>
  </si>
  <si>
    <t>Jammu &amp; Kashmir Bank Ltd</t>
  </si>
  <si>
    <t>Kotak Mahindra Bank Ltd</t>
  </si>
  <si>
    <t>Lakshmi Vilas Bank Ltd</t>
  </si>
  <si>
    <t>RBL Bank Ltd</t>
  </si>
  <si>
    <t>South Indian Bank Ltd</t>
  </si>
  <si>
    <t>Yes Bank Ltd</t>
  </si>
  <si>
    <t>PVTs Sub Total</t>
  </si>
  <si>
    <t>MP Gramin Bank</t>
  </si>
  <si>
    <t>Madhyanchal Gramin Bank</t>
  </si>
  <si>
    <t>RRBs Sub Total</t>
  </si>
  <si>
    <t>Grand Total</t>
  </si>
  <si>
    <t>PROGRESS OF RURAL SELF EMPLOYMENT TRAINING INSTITUTES (RSETIs) IN THE STATE OF MADHYA PRADESH AS ON MAR- 2021</t>
  </si>
  <si>
    <t>RSETI</t>
  </si>
  <si>
    <t>Targets                 FY 2020-21</t>
  </si>
  <si>
    <t>Achievement FY-2020-21</t>
  </si>
  <si>
    <t>Cummulative achievement since 01.04.11</t>
  </si>
  <si>
    <t>No.of pro.</t>
  </si>
  <si>
    <t>No of Candidates</t>
  </si>
  <si>
    <t>No.ofpro</t>
  </si>
  <si>
    <t>No. of Candidates</t>
  </si>
  <si>
    <t>BPL</t>
  </si>
  <si>
    <t>APL</t>
  </si>
  <si>
    <t>SC</t>
  </si>
  <si>
    <t>ST</t>
  </si>
  <si>
    <t>OBC</t>
  </si>
  <si>
    <t>Minority</t>
  </si>
  <si>
    <t>No.ofpro.</t>
  </si>
  <si>
    <t>No.ofcanidatestrained</t>
  </si>
  <si>
    <t>No.of Candidates settled</t>
  </si>
  <si>
    <t>BF</t>
  </si>
  <si>
    <t>SF</t>
  </si>
  <si>
    <t>WE</t>
  </si>
  <si>
    <t>ALHBSatna</t>
  </si>
  <si>
    <t>  14  </t>
  </si>
  <si>
    <t>401  </t>
  </si>
  <si>
    <t>  8  </t>
  </si>
  <si>
    <t>  127  </t>
  </si>
  <si>
    <t>  29  </t>
  </si>
  <si>
    <t>  153  </t>
  </si>
  <si>
    <t>  236  </t>
  </si>
  <si>
    <t>  6884  </t>
  </si>
  <si>
    <t>  4836  </t>
  </si>
  <si>
    <t>  1508  </t>
  </si>
  <si>
    <t>  3328  </t>
  </si>
  <si>
    <t>  183  </t>
  </si>
  <si>
    <t>BF-Bank Finance</t>
  </si>
  <si>
    <t>BOBAlirajpur</t>
  </si>
  <si>
    <t>  461  </t>
  </si>
  <si>
    <t>422  </t>
  </si>
  <si>
    <t>  39  </t>
  </si>
  <si>
    <t>  3  </t>
  </si>
  <si>
    <t>  458  </t>
  </si>
  <si>
    <t>  169  </t>
  </si>
  <si>
    <t>  5028  </t>
  </si>
  <si>
    <t>  3371  </t>
  </si>
  <si>
    <t>  1893  </t>
  </si>
  <si>
    <t>  1478  </t>
  </si>
  <si>
    <t>  22  </t>
  </si>
  <si>
    <t>SF-Self Employed</t>
  </si>
  <si>
    <t>BOBJhabua</t>
  </si>
  <si>
    <t>  13  </t>
  </si>
  <si>
    <t>  376  </t>
  </si>
  <si>
    <t>376  </t>
  </si>
  <si>
    <t>  7  </t>
  </si>
  <si>
    <t>  362  </t>
  </si>
  <si>
    <t>  6  </t>
  </si>
  <si>
    <t>  234  </t>
  </si>
  <si>
    <t>  6887  </t>
  </si>
  <si>
    <t>  4814  </t>
  </si>
  <si>
    <t>  1485  </t>
  </si>
  <si>
    <t>  3329  </t>
  </si>
  <si>
    <t>  57  </t>
  </si>
  <si>
    <t>WE-Wage Employed</t>
  </si>
  <si>
    <t>BOIBarwani</t>
  </si>
  <si>
    <t>  17  </t>
  </si>
  <si>
    <t>  451  </t>
  </si>
  <si>
    <t>392  </t>
  </si>
  <si>
    <t>  5  </t>
  </si>
  <si>
    <t>  354  </t>
  </si>
  <si>
    <t>  88  </t>
  </si>
  <si>
    <t>  177  </t>
  </si>
  <si>
    <t>  4920  </t>
  </si>
  <si>
    <t>  3403  </t>
  </si>
  <si>
    <t>  1062  </t>
  </si>
  <si>
    <t>  2341  </t>
  </si>
  <si>
    <t>  68  </t>
  </si>
  <si>
    <t>BOIBhopal</t>
  </si>
  <si>
    <t>0</t>
  </si>
  <si>
    <t>  84  </t>
  </si>
  <si>
    <t>  2398  </t>
  </si>
  <si>
    <t>  1912  </t>
  </si>
  <si>
    <t>  1302  </t>
  </si>
  <si>
    <t>  610  </t>
  </si>
  <si>
    <t>  111  </t>
  </si>
  <si>
    <t>BOIBurhanpur</t>
  </si>
  <si>
    <t>  19  </t>
  </si>
  <si>
    <t>  455  </t>
  </si>
  <si>
    <t>426  </t>
  </si>
  <si>
    <t>  70  </t>
  </si>
  <si>
    <t>  43  </t>
  </si>
  <si>
    <t>  294  </t>
  </si>
  <si>
    <t>  37  </t>
  </si>
  <si>
    <t>  208  </t>
  </si>
  <si>
    <t>  5596  </t>
  </si>
  <si>
    <t>  4144  </t>
  </si>
  <si>
    <t>  1439  </t>
  </si>
  <si>
    <t>  2705  </t>
  </si>
  <si>
    <t>  187  </t>
  </si>
  <si>
    <t>BOIDewas</t>
  </si>
  <si>
    <t>  501  </t>
  </si>
  <si>
    <t>497  </t>
  </si>
  <si>
    <t>  4  </t>
  </si>
  <si>
    <t>  231  </t>
  </si>
  <si>
    <t>  64  </t>
  </si>
  <si>
    <t>  133  </t>
  </si>
  <si>
    <t>  49  </t>
  </si>
  <si>
    <t>  193  </t>
  </si>
  <si>
    <t>  5500  </t>
  </si>
  <si>
    <t>  3897  </t>
  </si>
  <si>
    <t>  1894  </t>
  </si>
  <si>
    <t>  2003  </t>
  </si>
  <si>
    <t>  160  </t>
  </si>
  <si>
    <t>BOIDhar</t>
  </si>
  <si>
    <t>  16  </t>
  </si>
  <si>
    <t>  410  </t>
  </si>
  <si>
    <t>400  </t>
  </si>
  <si>
    <t>  10  </t>
  </si>
  <si>
    <t>  51  </t>
  </si>
  <si>
    <t>  277  </t>
  </si>
  <si>
    <t>  44  </t>
  </si>
  <si>
    <t>  11  </t>
  </si>
  <si>
    <t>  5059  </t>
  </si>
  <si>
    <t>  3414  </t>
  </si>
  <si>
    <t>  1158  </t>
  </si>
  <si>
    <t>  2256  </t>
  </si>
  <si>
    <t>BOIKhandwa</t>
  </si>
  <si>
    <t>  15  </t>
  </si>
  <si>
    <t>  460  </t>
  </si>
  <si>
    <t>213  </t>
  </si>
  <si>
    <t>  151  </t>
  </si>
  <si>
    <t>  237  </t>
  </si>
  <si>
    <t>  6209  </t>
  </si>
  <si>
    <t>  4250  </t>
  </si>
  <si>
    <t>  1781  </t>
  </si>
  <si>
    <t>  2469  </t>
  </si>
  <si>
    <t>BOIKhargone</t>
  </si>
  <si>
    <t>  18  </t>
  </si>
  <si>
    <t>  454  </t>
  </si>
  <si>
    <t>167  </t>
  </si>
  <si>
    <t>  69  </t>
  </si>
  <si>
    <t>  50  </t>
  </si>
  <si>
    <t>  135  </t>
  </si>
  <si>
    <t>  244  </t>
  </si>
  <si>
    <t>  1  </t>
  </si>
  <si>
    <t>  194  </t>
  </si>
  <si>
    <t>  5405  </t>
  </si>
  <si>
    <t>  3981  </t>
  </si>
  <si>
    <t>  1459  </t>
  </si>
  <si>
    <t>  2522  </t>
  </si>
  <si>
    <t>  239  </t>
  </si>
  <si>
    <t>BOIRajgarh</t>
  </si>
  <si>
    <t>461  </t>
  </si>
  <si>
    <t>  107  </t>
  </si>
  <si>
    <t>  313  </t>
  </si>
  <si>
    <t>  257  </t>
  </si>
  <si>
    <t>  7821  </t>
  </si>
  <si>
    <t>  6455  </t>
  </si>
  <si>
    <t>  4978  </t>
  </si>
  <si>
    <t>  1477  </t>
  </si>
  <si>
    <t>  189  </t>
  </si>
  <si>
    <t>BOISehore</t>
  </si>
  <si>
    <t>  12  </t>
  </si>
  <si>
    <t>  308  </t>
  </si>
  <si>
    <t>242  </t>
  </si>
  <si>
    <t>  66  </t>
  </si>
  <si>
    <t>  113  </t>
  </si>
  <si>
    <t>  2  </t>
  </si>
  <si>
    <t>  170  </t>
  </si>
  <si>
    <t>  158  </t>
  </si>
  <si>
    <t>  4783  </t>
  </si>
  <si>
    <t>  3323  </t>
  </si>
  <si>
    <t>  2212  </t>
  </si>
  <si>
    <t>  1111  </t>
  </si>
  <si>
    <t>  63  </t>
  </si>
  <si>
    <t>BOIShajapur</t>
  </si>
  <si>
    <t>  453  </t>
  </si>
  <si>
    <t>332  </t>
  </si>
  <si>
    <t>  121  </t>
  </si>
  <si>
    <t>  179  </t>
  </si>
  <si>
    <t>  174  </t>
  </si>
  <si>
    <t>  5556  </t>
  </si>
  <si>
    <t>  4179  </t>
  </si>
  <si>
    <t>  1831  </t>
  </si>
  <si>
    <t>  2348  </t>
  </si>
  <si>
    <t>  387  </t>
  </si>
  <si>
    <t>BOIUjjain</t>
  </si>
  <si>
    <t>  486  </t>
  </si>
  <si>
    <t>306  </t>
  </si>
  <si>
    <t>  9  </t>
  </si>
  <si>
    <t>  161  </t>
  </si>
  <si>
    <t>  201  </t>
  </si>
  <si>
    <t>  5058  </t>
  </si>
  <si>
    <t>  3547  </t>
  </si>
  <si>
    <t>  1777  </t>
  </si>
  <si>
    <t>  1770  </t>
  </si>
  <si>
    <t>CBIAnuppur</t>
  </si>
  <si>
    <t>  372  </t>
  </si>
  <si>
    <t>370  </t>
  </si>
  <si>
    <t>  2</t>
  </si>
  <si>
    <t>  40  </t>
  </si>
  <si>
    <t>  211  </t>
  </si>
  <si>
    <t>  100  </t>
  </si>
  <si>
    <t>  165  </t>
  </si>
  <si>
    <t>  4205  </t>
  </si>
  <si>
    <t>  3246  </t>
  </si>
  <si>
    <t>  1457  </t>
  </si>
  <si>
    <t>  1789  </t>
  </si>
  <si>
    <t>  147  </t>
  </si>
  <si>
    <t>CBIBalaghat</t>
  </si>
  <si>
    <t>  457  </t>
  </si>
  <si>
    <t>349  </t>
  </si>
  <si>
    <t>  93  </t>
  </si>
  <si>
    <t>  391  </t>
  </si>
  <si>
    <t>  5429  </t>
  </si>
  <si>
    <t>  3797  </t>
  </si>
  <si>
    <t>  1751  </t>
  </si>
  <si>
    <t>  2046  </t>
  </si>
  <si>
    <t>  129  </t>
  </si>
  <si>
    <t>CBIBetul</t>
  </si>
  <si>
    <t>  405  </t>
  </si>
  <si>
    <t>236  </t>
  </si>
  <si>
    <t>  167  </t>
  </si>
  <si>
    <t>  150  </t>
  </si>
  <si>
    <t>  166  </t>
  </si>
  <si>
    <t>  4238  </t>
  </si>
  <si>
    <t>  2675  </t>
  </si>
  <si>
    <t>  1150  </t>
  </si>
  <si>
    <t>  1525  </t>
  </si>
  <si>
    <t>  -  </t>
  </si>
  <si>
    <t>CBIBhind</t>
  </si>
  <si>
    <t>  325  </t>
  </si>
  <si>
    <t>121  </t>
  </si>
  <si>
    <t>  204  </t>
  </si>
  <si>
    <t>  134  </t>
  </si>
  <si>
    <t>  144  </t>
  </si>
  <si>
    <t>  3964  </t>
  </si>
  <si>
    <t>  2470  </t>
  </si>
  <si>
    <t>  1089  </t>
  </si>
  <si>
    <t>  1381  </t>
  </si>
  <si>
    <t>  116  </t>
  </si>
  <si>
    <t>CBIChhindwara</t>
  </si>
  <si>
    <t>  343  </t>
  </si>
  <si>
    <t>274  </t>
  </si>
  <si>
    <t>  125  </t>
  </si>
  <si>
    <t>  148  </t>
  </si>
  <si>
    <t>  163  </t>
  </si>
  <si>
    <t>  4542  </t>
  </si>
  <si>
    <t>  2691  </t>
  </si>
  <si>
    <t>  1022  </t>
  </si>
  <si>
    <t>  1669  </t>
  </si>
  <si>
    <t>  137  </t>
  </si>
  <si>
    <t>CBIDindori</t>
  </si>
  <si>
    <t>  421  </t>
  </si>
  <si>
    <t>412  </t>
  </si>
  <si>
    <t>  271  </t>
  </si>
  <si>
    <t>  216  </t>
  </si>
  <si>
    <t>  6071  </t>
  </si>
  <si>
    <t>  3944  </t>
  </si>
  <si>
    <t>  1638  </t>
  </si>
  <si>
    <t>  2306  </t>
  </si>
  <si>
    <t>  25  </t>
  </si>
  <si>
    <t>CBIGwalior</t>
  </si>
  <si>
    <t>  490  </t>
  </si>
  <si>
    <t>266  </t>
  </si>
  <si>
    <t>  198  </t>
  </si>
  <si>
    <t>  97  </t>
  </si>
  <si>
    <t>  71  </t>
  </si>
  <si>
    <t>  35  </t>
  </si>
  <si>
    <t>  221  </t>
  </si>
  <si>
    <t>  5521  </t>
  </si>
  <si>
    <t>  3382  </t>
  </si>
  <si>
    <t>  2080  </t>
  </si>
  <si>
    <t>  89  </t>
  </si>
  <si>
    <t>CBIHoshangabad</t>
  </si>
  <si>
    <t>  360  </t>
  </si>
  <si>
    <t>181  </t>
  </si>
  <si>
    <t>  38  </t>
  </si>
  <si>
    <t>  172  </t>
  </si>
  <si>
    <t>  217  </t>
  </si>
  <si>
    <t>  5581  </t>
  </si>
  <si>
    <t>  3737  </t>
  </si>
  <si>
    <t>  2100  </t>
  </si>
  <si>
    <t>  1637  </t>
  </si>
  <si>
    <t>CBIJabalpur</t>
  </si>
  <si>
    <t>  383  </t>
  </si>
  <si>
    <t>  77  </t>
  </si>
  <si>
    <t>  56  </t>
  </si>
  <si>
    <t>  141  </t>
  </si>
  <si>
    <t>  162  </t>
  </si>
  <si>
    <t>  5910  </t>
  </si>
  <si>
    <t>  3811  </t>
  </si>
  <si>
    <t>  2972  </t>
  </si>
  <si>
    <t>  839  </t>
  </si>
  <si>
    <t>  159  </t>
  </si>
  <si>
    <t>CBIMandla</t>
  </si>
  <si>
    <t>  316  </t>
  </si>
  <si>
    <t>241  </t>
  </si>
  <si>
    <t>  74  </t>
  </si>
  <si>
    <t>  168  </t>
  </si>
  <si>
    <t>  171  </t>
  </si>
  <si>
    <t>  4651  </t>
  </si>
  <si>
    <t>  3049  </t>
  </si>
  <si>
    <t>  1254  </t>
  </si>
  <si>
    <t>  1795  </t>
  </si>
  <si>
    <t>  67  </t>
  </si>
  <si>
    <t>CBIMandsaur</t>
  </si>
  <si>
    <t>  353  </t>
  </si>
  <si>
    <t>205  </t>
  </si>
  <si>
    <t>  80  </t>
  </si>
  <si>
    <t>  154  </t>
  </si>
  <si>
    <t>  191  </t>
  </si>
  <si>
    <t>  5466  </t>
  </si>
  <si>
    <t>  3497  </t>
  </si>
  <si>
    <t>  1340  </t>
  </si>
  <si>
    <t>  2157  </t>
  </si>
  <si>
    <t>  514  </t>
  </si>
  <si>
    <t>CBIMorena</t>
  </si>
  <si>
    <t>228  </t>
  </si>
  <si>
    <t>  5044  </t>
  </si>
  <si>
    <t>  3461  </t>
  </si>
  <si>
    <t>  1102  </t>
  </si>
  <si>
    <t>  2359  </t>
  </si>
  <si>
    <t>  276  </t>
  </si>
  <si>
    <t>CBINarsinghpur</t>
  </si>
  <si>
    <t>232  </t>
  </si>
  <si>
    <t>  85  </t>
  </si>
  <si>
    <t>  32  </t>
  </si>
  <si>
    <t>  212  </t>
  </si>
  <si>
    <t>  6462  </t>
  </si>
  <si>
    <t>  4972  </t>
  </si>
  <si>
    <t>  3343  </t>
  </si>
  <si>
    <t>  1629  </t>
  </si>
  <si>
    <t>  175  </t>
  </si>
  <si>
    <t>CBIRaisen</t>
  </si>
  <si>
    <t>  304  </t>
  </si>
  <si>
    <t>281  </t>
  </si>
  <si>
    <t>  23  </t>
  </si>
  <si>
    <t>  46  </t>
  </si>
  <si>
    <t>  99  </t>
  </si>
  <si>
    <t>  192  </t>
  </si>
  <si>
    <t>  5966  </t>
  </si>
  <si>
    <t>  3825  </t>
  </si>
  <si>
    <t>  2806  </t>
  </si>
  <si>
    <t>  1019  </t>
  </si>
  <si>
    <t>CBIRatlam</t>
  </si>
  <si>
    <t>  279  </t>
  </si>
  <si>
    <t>230  </t>
  </si>
  <si>
    <t>  45  </t>
  </si>
  <si>
    <t>  58  </t>
  </si>
  <si>
    <t>  210  </t>
  </si>
  <si>
    <t>  256  </t>
  </si>
  <si>
    <t>  7016  </t>
  </si>
  <si>
    <t>  5492  </t>
  </si>
  <si>
    <t>  3086  </t>
  </si>
  <si>
    <t>  2406  </t>
  </si>
  <si>
    <t>CBISagar</t>
  </si>
  <si>
    <t>  203  </t>
  </si>
  <si>
    <t>173  </t>
  </si>
  <si>
    <t>  126  </t>
  </si>
  <si>
    <t>  6680  </t>
  </si>
  <si>
    <t>  4602  </t>
  </si>
  <si>
    <t>  2524  </t>
  </si>
  <si>
    <t>  2078  </t>
  </si>
  <si>
    <t>  55  </t>
  </si>
  <si>
    <t>CBISeoni</t>
  </si>
  <si>
    <t>  314  </t>
  </si>
  <si>
    <t>139  </t>
  </si>
  <si>
    <t>  72  </t>
  </si>
  <si>
    <t>  34  </t>
  </si>
  <si>
    <t>  105  </t>
  </si>
  <si>
    <t>  181  </t>
  </si>
  <si>
    <t>  4594  </t>
  </si>
  <si>
    <t>  3191  </t>
  </si>
  <si>
    <t>  1246  </t>
  </si>
  <si>
    <t>  1945  </t>
  </si>
  <si>
    <t>CBIShahdol</t>
  </si>
  <si>
    <t>  358  </t>
  </si>
  <si>
    <t>358  </t>
  </si>
  <si>
    <t>  233  </t>
  </si>
  <si>
    <t>  6951  </t>
  </si>
  <si>
    <t>  4358  </t>
  </si>
  <si>
    <t>  1808  </t>
  </si>
  <si>
    <t>  2550  </t>
  </si>
  <si>
    <t>PNBDatia</t>
  </si>
  <si>
    <t>  502  </t>
  </si>
  <si>
    <t>  250  </t>
  </si>
  <si>
    <t>  326  </t>
  </si>
  <si>
    <t>  8754  </t>
  </si>
  <si>
    <t>  5460  </t>
  </si>
  <si>
    <t>  586  </t>
  </si>
  <si>
    <t>RUDSETIBhopal</t>
  </si>
  <si>
    <t>  651  </t>
  </si>
  <si>
    <t>581  </t>
  </si>
  <si>
    <t>  42  </t>
  </si>
  <si>
    <t>  368  </t>
  </si>
  <si>
    <t>  24  </t>
  </si>
  <si>
    <t>  345  </t>
  </si>
  <si>
    <t>  9680  </t>
  </si>
  <si>
    <t>  6570  </t>
  </si>
  <si>
    <t>  2369  </t>
  </si>
  <si>
    <t>  4201  </t>
  </si>
  <si>
    <t>  1483  </t>
  </si>
  <si>
    <t>SBIAshokNagar</t>
  </si>
  <si>
    <t>  255  </t>
  </si>
  <si>
    <t>150  </t>
  </si>
  <si>
    <t>  90  </t>
  </si>
  <si>
    <t>  130  </t>
  </si>
  <si>
    <t>  186  </t>
  </si>
  <si>
    <t>  4642  </t>
  </si>
  <si>
    <t>  2886  </t>
  </si>
  <si>
    <t>  1199  </t>
  </si>
  <si>
    <t>  1687  </t>
  </si>
  <si>
    <t>  447  </t>
  </si>
  <si>
    <t>SBIChhatarpur</t>
  </si>
  <si>
    <t>  414  </t>
  </si>
  <si>
    <t>  119  </t>
  </si>
  <si>
    <t>  222  </t>
  </si>
  <si>
    <t>  240  </t>
  </si>
  <si>
    <t>  6809  </t>
  </si>
  <si>
    <t>  4431  </t>
  </si>
  <si>
    <t>  1807  </t>
  </si>
  <si>
    <t>  2637  </t>
  </si>
  <si>
    <t>SBIDamoh</t>
  </si>
  <si>
    <t>  307  </t>
  </si>
  <si>
    <t>305  </t>
  </si>
  <si>
    <t>  61  </t>
  </si>
  <si>
    <t>  7069  </t>
  </si>
  <si>
    <t>  4592  </t>
  </si>
  <si>
    <t>  1406  </t>
  </si>
  <si>
    <t>  3186  </t>
  </si>
  <si>
    <t>  1359  </t>
  </si>
  <si>
    <t>SBIGuna</t>
  </si>
  <si>
    <t>193  </t>
  </si>
  <si>
    <t>  54  </t>
  </si>
  <si>
    <t>  36  </t>
  </si>
  <si>
    <t>  136  </t>
  </si>
  <si>
    <t>  195  </t>
  </si>
  <si>
    <t>  5623  </t>
  </si>
  <si>
    <t>  3430  </t>
  </si>
  <si>
    <t>  1015  </t>
  </si>
  <si>
    <t>  2415  </t>
  </si>
  <si>
    <t>  1021  </t>
  </si>
  <si>
    <t>SBIHarda</t>
  </si>
  <si>
    <t>149  </t>
  </si>
  <si>
    <t>  52  </t>
  </si>
  <si>
    <t>  81  </t>
  </si>
  <si>
    <t>  164  </t>
  </si>
  <si>
    <t>  4163  </t>
  </si>
  <si>
    <t>  2658  </t>
  </si>
  <si>
    <t>  710  </t>
  </si>
  <si>
    <t>  1948  </t>
  </si>
  <si>
    <t>  247  </t>
  </si>
  <si>
    <t>SBIKatni</t>
  </si>
  <si>
    <t>  21  </t>
  </si>
  <si>
    <t>  592  </t>
  </si>
  <si>
    <t>425  </t>
  </si>
  <si>
    <t>  306  </t>
  </si>
  <si>
    <t>  5868  </t>
  </si>
  <si>
    <t>  4256  </t>
  </si>
  <si>
    <t>  1833  </t>
  </si>
  <si>
    <t>  2423  </t>
  </si>
  <si>
    <t>  337  </t>
  </si>
  <si>
    <t>SBINeemuch</t>
  </si>
  <si>
    <t>  328  </t>
  </si>
  <si>
    <t>191  </t>
  </si>
  <si>
    <t>  30  </t>
  </si>
  <si>
    <t>  185  </t>
  </si>
  <si>
    <t>  4684  </t>
  </si>
  <si>
    <t>  3025  </t>
  </si>
  <si>
    <t>  1014  </t>
  </si>
  <si>
    <t>  2011  </t>
  </si>
  <si>
    <t>  850  </t>
  </si>
  <si>
    <t>SBIPanna</t>
  </si>
  <si>
    <t>210  </t>
  </si>
  <si>
    <t>  3077  </t>
  </si>
  <si>
    <t>  1326  </t>
  </si>
  <si>
    <t>SBISheopur</t>
  </si>
  <si>
    <t>  351  </t>
  </si>
  <si>
    <t>327  </t>
  </si>
  <si>
    <t>  87  </t>
  </si>
  <si>
    <t>  5880  </t>
  </si>
  <si>
    <t>  3828  </t>
  </si>
  <si>
    <t>  1625  </t>
  </si>
  <si>
    <t>  2203  </t>
  </si>
  <si>
    <t>SBIShivpuri</t>
  </si>
  <si>
    <t>  303  </t>
  </si>
  <si>
    <t>143  </t>
  </si>
  <si>
    <t>  75  </t>
  </si>
  <si>
    <t>  188  </t>
  </si>
  <si>
    <t>  5064  </t>
  </si>
  <si>
    <t>  3064  </t>
  </si>
  <si>
    <t>  1352  </t>
  </si>
  <si>
    <t>  1712  </t>
  </si>
  <si>
    <t>  268  </t>
  </si>
  <si>
    <t>SBITikamgarh</t>
  </si>
  <si>
    <t>  366  </t>
  </si>
  <si>
    <t>189  </t>
  </si>
  <si>
    <t>  109  </t>
  </si>
  <si>
    <t>  219  </t>
  </si>
  <si>
    <t>  6022  </t>
  </si>
  <si>
    <t>  4037  </t>
  </si>
  <si>
    <t>  1417  </t>
  </si>
  <si>
    <t>  2620  </t>
  </si>
  <si>
    <t>  363  </t>
  </si>
  <si>
    <t>SBIUmaria</t>
  </si>
  <si>
    <t>  305  </t>
  </si>
  <si>
    <t>280  </t>
  </si>
  <si>
    <t>  190  </t>
  </si>
  <si>
    <t>  5499  </t>
  </si>
  <si>
    <t>  3968  </t>
  </si>
  <si>
    <t>  1210  </t>
  </si>
  <si>
    <t>  2758  </t>
  </si>
  <si>
    <t>  466  </t>
  </si>
  <si>
    <t>SBIVidisha</t>
  </si>
  <si>
    <t>  373  </t>
  </si>
  <si>
    <t>373  </t>
  </si>
  <si>
    <t>  228  </t>
  </si>
  <si>
    <t>  28  </t>
  </si>
  <si>
    <t>  4768  </t>
  </si>
  <si>
    <t>  3352  </t>
  </si>
  <si>
    <t>  1630  </t>
  </si>
  <si>
    <t>  1722  </t>
  </si>
  <si>
    <t>  346  </t>
  </si>
  <si>
    <t>UBIRewa</t>
  </si>
  <si>
    <t>  450  </t>
  </si>
  <si>
    <t>311  </t>
  </si>
  <si>
    <t>  139  </t>
  </si>
  <si>
    <t>  120  </t>
  </si>
  <si>
    <t>  245  </t>
  </si>
  <si>
    <t>  6689  </t>
  </si>
  <si>
    <t>  4362  </t>
  </si>
  <si>
    <t>  1785  </t>
  </si>
  <si>
    <t>  2577  </t>
  </si>
  <si>
    <t>UBISidhi</t>
  </si>
  <si>
    <t>  558  </t>
  </si>
  <si>
    <t>524  </t>
  </si>
  <si>
    <t>  33  </t>
  </si>
  <si>
    <t>  173  </t>
  </si>
  <si>
    <t>  196  </t>
  </si>
  <si>
    <t>  5404  </t>
  </si>
  <si>
    <t>  3213  </t>
  </si>
  <si>
    <t>  1041  </t>
  </si>
  <si>
    <t>  2172  </t>
  </si>
  <si>
    <t>  218  </t>
  </si>
  <si>
    <t>UBIsingarauli</t>
  </si>
  <si>
    <t>  300  </t>
  </si>
  <si>
    <t>294  </t>
  </si>
  <si>
    <t>  176  </t>
  </si>
  <si>
    <t>  5062  </t>
  </si>
  <si>
    <t>  3308  </t>
  </si>
  <si>
    <t>  1343  </t>
  </si>
  <si>
    <t>  1965  </t>
  </si>
  <si>
    <t>  128  </t>
  </si>
  <si>
    <t>BOBIndore</t>
  </si>
  <si>
    <t>145  </t>
  </si>
  <si>
    <t>  155  </t>
  </si>
  <si>
    <t>  106  </t>
  </si>
  <si>
    <t>  209  </t>
  </si>
  <si>
    <t>  4819  </t>
  </si>
  <si>
    <t>  3593  </t>
  </si>
  <si>
    <t>  1441  </t>
  </si>
  <si>
    <t>  2152  </t>
  </si>
  <si>
    <t>  413  </t>
  </si>
  <si>
    <t>  704  </t>
  </si>
  <si>
    <t>  19215  </t>
  </si>
  <si>
    <t>761  </t>
  </si>
  <si>
    <t>  2564  </t>
  </si>
  <si>
    <t>  4271  </t>
  </si>
  <si>
    <t>  4960  </t>
  </si>
  <si>
    <t>  7795  </t>
  </si>
  <si>
    <t>  438  </t>
  </si>
  <si>
    <t>  10342  </t>
  </si>
  <si>
    <t>  286814  </t>
  </si>
  <si>
    <t>  194836  </t>
  </si>
  <si>
    <t>  87116  </t>
  </si>
  <si>
    <t>  107733  </t>
  </si>
  <si>
    <t>  13837  </t>
  </si>
  <si>
    <t>Pradhan Mantri MUDRA Yojana Progress FY 2020-21</t>
  </si>
  <si>
    <t xml:space="preserve">        Numbers in actual &amp; Disbursed amount in Crore</t>
  </si>
  <si>
    <t>As on 31.03.2021</t>
  </si>
  <si>
    <t>Shishu</t>
  </si>
  <si>
    <t>Kishor</t>
  </si>
  <si>
    <t>Tarun</t>
  </si>
  <si>
    <t>Accounts</t>
  </si>
  <si>
    <t>Public Sector Banks</t>
  </si>
  <si>
    <t>Private Sector Banks</t>
  </si>
  <si>
    <t>Dhanlaxmi Bank</t>
  </si>
  <si>
    <t>Federal Bank</t>
  </si>
  <si>
    <t>IDBI Bank Limited</t>
  </si>
  <si>
    <t>IDFC Bank Limited</t>
  </si>
  <si>
    <t>IndusInd Bank</t>
  </si>
  <si>
    <t>Jammu &amp; Kashmir Bank</t>
  </si>
  <si>
    <t>Karnataka Bank</t>
  </si>
  <si>
    <t>Regional Rural Banks</t>
  </si>
  <si>
    <t>Madhya Pradesh Gramin Bank</t>
  </si>
  <si>
    <t>Jana Small Finance Bank Limited</t>
  </si>
  <si>
    <t>AU Small Finance Bank Limited</t>
  </si>
  <si>
    <t>ESAF Small Finance Bank</t>
  </si>
  <si>
    <t>SFBs Sub Total</t>
  </si>
  <si>
    <t>Stand-up India Scheme- District wise progress FY 2018-19</t>
  </si>
  <si>
    <t xml:space="preserve">As on 30.09.2018 </t>
  </si>
  <si>
    <t>Sanctioned amount in lakh</t>
  </si>
  <si>
    <t>District</t>
  </si>
  <si>
    <t>Female</t>
  </si>
  <si>
    <t>Male</t>
  </si>
  <si>
    <t>Sanc. Amount</t>
  </si>
  <si>
    <t>Barwani</t>
  </si>
  <si>
    <t>Bhopal</t>
  </si>
  <si>
    <t>Chhatarpur</t>
  </si>
  <si>
    <t>Dewas</t>
  </si>
  <si>
    <t>Dhar</t>
  </si>
  <si>
    <t>Gwalior</t>
  </si>
  <si>
    <t>Indore</t>
  </si>
  <si>
    <t>Jabalpur</t>
  </si>
  <si>
    <t>Katni</t>
  </si>
  <si>
    <t>Mandsaur</t>
  </si>
  <si>
    <t>Raisen</t>
  </si>
  <si>
    <t>Ratlam</t>
  </si>
  <si>
    <t>Rewa</t>
  </si>
  <si>
    <t>Seoni</t>
  </si>
  <si>
    <t>Shahdol</t>
  </si>
  <si>
    <t>Sidhi</t>
  </si>
  <si>
    <t>Singrauli</t>
  </si>
  <si>
    <t>Ujjain</t>
  </si>
  <si>
    <t>PRADHAN MANTRI AWAS YOJANA-URBAN AS ON 30.09.2018</t>
  </si>
  <si>
    <t>Rs. In Lakhs</t>
  </si>
  <si>
    <t>Sr. No.</t>
  </si>
  <si>
    <t>Name of Bank/HFC</t>
  </si>
  <si>
    <t>No. of Cases Disbursed</t>
  </si>
  <si>
    <t>Loan Sanctioned</t>
  </si>
  <si>
    <t>Subsidy Released</t>
  </si>
  <si>
    <t>Aadhar Housing Finance Ltd.</t>
  </si>
  <si>
    <t>Aditya Birla Housing Finance Ltd.</t>
  </si>
  <si>
    <t>Aspire Home Finance Corporation Ltd.</t>
  </si>
  <si>
    <t>AU Housing Finance Ltd.</t>
  </si>
  <si>
    <t>Axis Bank Ltd.</t>
  </si>
  <si>
    <t>Bhartiya Mahila Bank Ltd.</t>
  </si>
  <si>
    <t>Can Fin Homes Ltd.</t>
  </si>
  <si>
    <t>Capital First Home Finance Ltd.</t>
  </si>
  <si>
    <t>Cent Bank Home Finance Ltd.</t>
  </si>
  <si>
    <t>Central Madhya Pradesh Gramin Bank</t>
  </si>
  <si>
    <t xml:space="preserve">Centrum Housing Finance Ltd. </t>
  </si>
  <si>
    <t>Dewan Housing Finance Corporation Ltd.</t>
  </si>
  <si>
    <t>Equitas Housing Finance Pvt. Ltd.</t>
  </si>
  <si>
    <t xml:space="preserve">Equitas Small Finance Bank </t>
  </si>
  <si>
    <t>GIC Housing Finance Ltd.</t>
  </si>
  <si>
    <t>GRUH Finance Ltd.</t>
  </si>
  <si>
    <t>Home First Finance Company India Pvt. Ltd.</t>
  </si>
  <si>
    <t>Housing Development Finance Corporation Ltd.</t>
  </si>
  <si>
    <t>ICICI Bank Ltd.</t>
  </si>
  <si>
    <t>ICICI Home Finance Company Ltd.</t>
  </si>
  <si>
    <t>India Bulls Housing Finance Ltd.</t>
  </si>
  <si>
    <t>India Infoline Housing Finance Ltd.</t>
  </si>
  <si>
    <t>India Shelter Finance Corporation Ltd.</t>
  </si>
  <si>
    <t>Karnataka Bank Ltd.</t>
  </si>
  <si>
    <t>Kotak Mahindra Bank Ltd.</t>
  </si>
  <si>
    <t>LIC Housing Finance Ltd.</t>
  </si>
  <si>
    <t xml:space="preserve">Magma Housing Finance </t>
  </si>
  <si>
    <t>Mahindra Rural Housing Finance Ltd.</t>
  </si>
  <si>
    <t>Mentor Home Loans India Ltd.</t>
  </si>
  <si>
    <t>Micro Housing Finance Corporation Ltd.</t>
  </si>
  <si>
    <t>Muthoot Homefin(India) Ltd.</t>
  </si>
  <si>
    <t>Muthoot Housing Finance Company  Ltd.</t>
  </si>
  <si>
    <t>Narmada Jhabua Gramin Bank</t>
  </si>
  <si>
    <t>PNB Housing Finance Ltd.</t>
  </si>
  <si>
    <t>Reliance Home Finance Ltd.</t>
  </si>
  <si>
    <t>Repco Home Finance Ltd.</t>
  </si>
  <si>
    <t>SEWA Grih Rin Ltd.</t>
  </si>
  <si>
    <t xml:space="preserve">Shivalik Mercantile Co-Operative Bank </t>
  </si>
  <si>
    <t>Shriram Housing Finance Ltd.</t>
  </si>
  <si>
    <t>Shubham Housing Development Finance Company Pvt. Ltd.</t>
  </si>
  <si>
    <t>State Bank of Patiala</t>
  </si>
  <si>
    <t>Sundaram BNP Paribas Home Finance Ltd.</t>
  </si>
  <si>
    <t>Tata Capital Housing Finance Ltd.</t>
  </si>
  <si>
    <t>Vastu Housing Finance Corporation Ltd.</t>
  </si>
  <si>
    <t>BANK WISE CASA AND AADHAAR AUTHENTICATION AS ON 30.09.2018</t>
  </si>
  <si>
    <t>Number in Lakh</t>
  </si>
  <si>
    <t>Number of operative CASA</t>
  </si>
  <si>
    <t>Number of Aadhaar seeded CASA</t>
  </si>
  <si>
    <t>% of CASA Aadhaar seeding</t>
  </si>
  <si>
    <t>Number of Authenticated CASA</t>
  </si>
  <si>
    <t>% CASA authentication</t>
  </si>
  <si>
    <t>PSBs SUB TOTAL</t>
  </si>
  <si>
    <t>Airtel Payment Bank</t>
  </si>
  <si>
    <t>Catholic Syrian Bank Ltd</t>
  </si>
  <si>
    <t>DCB Bank Limited</t>
  </si>
  <si>
    <t>Dhanalakshmi Bank Ltd</t>
  </si>
  <si>
    <t>IDFC Bank Ltd.</t>
  </si>
  <si>
    <t>Tamilnadu Mercantile Bank Ltd</t>
  </si>
  <si>
    <t>PVBs SUB TOTAL</t>
  </si>
  <si>
    <t>RRBs SUB TOTAL</t>
  </si>
  <si>
    <t>BANK WISE AADHAAR AUTHENTICATION STATUS AS ON 31.12.2017</t>
  </si>
  <si>
    <t>Number in lakh</t>
  </si>
  <si>
    <t>Page-98</t>
  </si>
  <si>
    <t>Rural</t>
  </si>
  <si>
    <t>Semi-Urban</t>
  </si>
  <si>
    <t>Urban &amp; Metro</t>
  </si>
  <si>
    <t>Numbers</t>
  </si>
  <si>
    <t>% of Agri adv. to total credit</t>
  </si>
  <si>
    <t>Amt. in Lakh</t>
  </si>
  <si>
    <t>Outstanding at the end of the quarter (Amt in Lakh)</t>
  </si>
  <si>
    <r>
      <t>of which girl student</t>
    </r>
    <r>
      <rPr>
        <sz val="10.5"/>
        <rFont val="Times New Roman"/>
        <family val="1"/>
      </rPr>
      <t xml:space="preserve">          </t>
    </r>
    <r>
      <rPr>
        <b/>
        <sz val="10.5"/>
        <rFont val="Times New Roman"/>
        <family val="1"/>
      </rPr>
      <t>(Out of column 3)</t>
    </r>
  </si>
  <si>
    <r>
      <t>of Which Girl Student</t>
    </r>
    <r>
      <rPr>
        <sz val="10.5"/>
        <rFont val="Times New Roman"/>
        <family val="1"/>
      </rPr>
      <t> </t>
    </r>
  </si>
  <si>
    <t>Punjab and Sind Bank</t>
  </si>
  <si>
    <t>Agar-malwa</t>
  </si>
  <si>
    <t>Alirajpur</t>
  </si>
  <si>
    <t>Anuppur</t>
  </si>
  <si>
    <t>Ashoknagar</t>
  </si>
  <si>
    <t>Balaghat</t>
  </si>
  <si>
    <t>Betul</t>
  </si>
  <si>
    <t>Bhind</t>
  </si>
  <si>
    <t>Burhanpur</t>
  </si>
  <si>
    <t>Chhindwara</t>
  </si>
  <si>
    <t>Damoh</t>
  </si>
  <si>
    <t>Datia</t>
  </si>
  <si>
    <t>Dindori</t>
  </si>
  <si>
    <t>East nimar</t>
  </si>
  <si>
    <t>Guna</t>
  </si>
  <si>
    <t>Harda</t>
  </si>
  <si>
    <t>Hoshangabad</t>
  </si>
  <si>
    <t>Jhabua</t>
  </si>
  <si>
    <t>Khargone</t>
  </si>
  <si>
    <t>Mandla</t>
  </si>
  <si>
    <t>Morena</t>
  </si>
  <si>
    <t>Narsimhapur</t>
  </si>
  <si>
    <t>Neemuch</t>
  </si>
  <si>
    <t>Niwari</t>
  </si>
  <si>
    <t>Panna</t>
  </si>
  <si>
    <t>Rajgarh</t>
  </si>
  <si>
    <t>Sagar</t>
  </si>
  <si>
    <t>Satna</t>
  </si>
  <si>
    <t>Sehore</t>
  </si>
  <si>
    <t>Shajapur</t>
  </si>
  <si>
    <t>Sheopur</t>
  </si>
  <si>
    <t>Shivpuri</t>
  </si>
  <si>
    <t>Tikamgarh</t>
  </si>
  <si>
    <t>Umaria</t>
  </si>
  <si>
    <t>Vidisha</t>
  </si>
  <si>
    <t>% of loans to weaker sections to total advances</t>
  </si>
  <si>
    <t>SHG LOANS (All SHGs loans)</t>
  </si>
  <si>
    <t>Loans disbursed to women 01.04.2021 to 31.03.22</t>
  </si>
  <si>
    <t>Bank wise Position of Branches/ATM as on 30.09.2022</t>
  </si>
  <si>
    <t>South Indian bank</t>
  </si>
  <si>
    <t>CENTRE WISE DEPOSITS, ADVANCES AND C.D.RATIO  30.09.2022</t>
  </si>
  <si>
    <t>Previous Quarter 30.06.2022</t>
  </si>
  <si>
    <t>Current Quarter 30.09.2022</t>
  </si>
  <si>
    <t>Credit as per place of Utilization SEP-22</t>
  </si>
  <si>
    <t>Including Cr. as per place of utilization 30.09.2022</t>
  </si>
  <si>
    <t>BANKWISE TOTAL DEPOSITS, ADVANCES AND C.D.RATIO  As on 30.09.2022</t>
  </si>
  <si>
    <t>CREDIT DEPOSIT RATIO (DISTRICT WISE) AS ON SEP 30, 2022</t>
  </si>
  <si>
    <t>AGRICULTURE LOANS OUTSTANDING AS ON 30.09.2022</t>
  </si>
  <si>
    <t>Outstanding at the end of  quarter 30.09.2022</t>
  </si>
  <si>
    <t>MSME  (PRIORITY SECTOR) OUTSTANDING AS ON 30.09.2022</t>
  </si>
  <si>
    <t>PRIORITY SECTOR  OUTSTANDING AS ON 30.09.2022</t>
  </si>
  <si>
    <t>Outstanding at the end of quarter 30.09.2022</t>
  </si>
  <si>
    <t>ADVANCES TO WEAKER SECTION OUTSTANDING AS ON 30.09.2022</t>
  </si>
  <si>
    <t>Outstanding at the end of the quarter 30.09.2022</t>
  </si>
  <si>
    <t>NON-PRIORITY SECTOR  OUTSTANDING AS ON 30.09.2022  Table: 8</t>
  </si>
  <si>
    <t>ANNUAL CREDIT PLAN ACHIEVEMENT UNDER AGRICULTURE AS ON 30.09.2022</t>
  </si>
  <si>
    <t>ANNUAL CREDIT PLAN ACHIEVEMENT UNDER MSME (PRI SEC) AS ON 30.09.2022</t>
  </si>
  <si>
    <t>Disbursement upto the end of current quarter 30.09.2022</t>
  </si>
  <si>
    <t>ANNUAL CREDIT PLAN ACHIEVEMENT UNDER PRIORITY SECTOR AS ON 30.09.2022</t>
  </si>
  <si>
    <t>ANNUAL CREDIT PLAN ACHIEVEMENT UNDER NON-PRIORITY SECTOR AS ON 30.09.2022</t>
  </si>
  <si>
    <t>POSITION OF NPA AS ON 30.09.2022</t>
  </si>
  <si>
    <t>POSITION OF SECTOR WISE NPA (PRIORITY SECTOR) As on 30.09.2022</t>
  </si>
  <si>
    <t>POSITION OF SECTOR WISE NPA (NON PRIORITY SECTOR) As on 30.09.2022</t>
  </si>
  <si>
    <t>POSITION OF NPA UNDER GOVT. SPONSORED SCHEME As on 30.09.2022</t>
  </si>
  <si>
    <t>No. of KCC issued from 01.04.22 to 30.09.2022 (Including renewal)</t>
  </si>
  <si>
    <t>Total no. of KCC as on 30.09.2022</t>
  </si>
  <si>
    <t>PROGRESS UNDER KISAN CREDIT CARD (as on 30.09.2022)</t>
  </si>
  <si>
    <t>PROGRESS UNDER HIGHER EDUCATION LOANS AS ON 30.09.2022</t>
  </si>
  <si>
    <t>LOANS OUTSTANDING TO MINORITY COMMUNITIES AS ON 30.09.2022</t>
  </si>
  <si>
    <t>LOANS DISBURSED TO MINORITY COMMUNITIES 01.04.2022 TO 30.09.2022</t>
  </si>
  <si>
    <t>LOANS OUTSTANDING TO SC/ST AS ON 30.09.2022</t>
  </si>
  <si>
    <t>LOANS DISBURSED TO SC/ST 01.04.2022 TO 30.09.2022</t>
  </si>
  <si>
    <t>ADVANCES TO WOMEN AS ON 30.09.2022</t>
  </si>
  <si>
    <t>IDFC</t>
  </si>
  <si>
    <t>POSITION SHG BANK LINKAGE PROGRAMME AS ON 30.09.2022</t>
  </si>
  <si>
    <t>Tamilnad Merchantile Bank</t>
  </si>
  <si>
    <t>Standard Charted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</si>
</sst>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36" x14ac:knownFonts="1">
    <font>
      <sz val="10"/>
      <color rgb="FF21798F"/>
      <name val="Calibri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Calibri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0"/>
      <color rgb="FFFF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b/>
      <sz val="10.5"/>
      <name val="Times New Roman"/>
      <family val="1"/>
    </font>
    <font>
      <sz val="10.5"/>
      <name val="Calibri"/>
      <family val="2"/>
    </font>
    <font>
      <sz val="10.5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rgb="FF21798F"/>
      <name val="Times New Roman"/>
      <family val="1"/>
    </font>
    <font>
      <b/>
      <sz val="10"/>
      <color rgb="FF21798F"/>
      <name val="Calibri"/>
      <family val="2"/>
    </font>
    <font>
      <sz val="10.5"/>
      <color rgb="FF000000"/>
      <name val="Times New Roman"/>
      <family val="1"/>
    </font>
    <font>
      <b/>
      <sz val="10.5"/>
      <color rgb="FF000000"/>
      <name val="Times New Roman"/>
      <family val="1"/>
    </font>
    <font>
      <b/>
      <sz val="9"/>
      <name val="Times New Roman"/>
      <family val="1"/>
    </font>
    <font>
      <sz val="9"/>
      <name val="Calibri"/>
      <family val="2"/>
    </font>
    <font>
      <sz val="9"/>
      <name val="Times New Roman"/>
      <family val="1"/>
    </font>
    <font>
      <b/>
      <sz val="12"/>
      <name val="Times New Roman"/>
      <family val="1"/>
    </font>
    <font>
      <b/>
      <sz val="11"/>
      <color rgb="FF000000"/>
      <name val="Times New Roman"/>
      <family val="1"/>
    </font>
    <font>
      <sz val="11"/>
      <color rgb="FF21798F"/>
      <name val="Calibri"/>
      <family val="2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5">
    <xf numFmtId="0" fontId="0" fillId="0" borderId="0" xfId="0" applyAlignment="1">
      <alignment vertical="top" wrapText="1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1" fontId="6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1" fontId="5" fillId="0" borderId="2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2" fontId="5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2" fontId="6" fillId="0" borderId="2" xfId="0" applyNumberFormat="1" applyFont="1" applyBorder="1" applyAlignment="1">
      <alignment vertical="center"/>
    </xf>
    <xf numFmtId="2" fontId="5" fillId="0" borderId="2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2" fillId="0" borderId="2" xfId="0" applyNumberFormat="1" applyFont="1" applyBorder="1" applyAlignment="1">
      <alignment vertical="center"/>
    </xf>
    <xf numFmtId="2" fontId="2" fillId="0" borderId="2" xfId="0" applyNumberFormat="1" applyFont="1" applyBorder="1" applyAlignment="1">
      <alignment vertical="center"/>
    </xf>
    <xf numFmtId="1" fontId="3" fillId="0" borderId="2" xfId="0" applyNumberFormat="1" applyFont="1" applyBorder="1" applyAlignment="1">
      <alignment vertical="center"/>
    </xf>
    <xf numFmtId="2" fontId="3" fillId="0" borderId="2" xfId="0" applyNumberFormat="1" applyFont="1" applyBorder="1" applyAlignment="1">
      <alignment vertical="center"/>
    </xf>
    <xf numFmtId="1" fontId="3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vertical="center"/>
    </xf>
    <xf numFmtId="164" fontId="5" fillId="0" borderId="2" xfId="0" applyNumberFormat="1" applyFont="1" applyBorder="1" applyAlignment="1">
      <alignment vertical="center"/>
    </xf>
    <xf numFmtId="164" fontId="5" fillId="0" borderId="2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2" fontId="6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2" fontId="5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4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1" fontId="14" fillId="0" borderId="9" xfId="0" applyNumberFormat="1" applyFont="1" applyBorder="1" applyAlignment="1">
      <alignment horizontal="center" vertical="center" wrapText="1"/>
    </xf>
    <xf numFmtId="1" fontId="14" fillId="0" borderId="13" xfId="0" applyNumberFormat="1" applyFont="1" applyBorder="1" applyAlignment="1">
      <alignment horizontal="left" vertical="center" wrapText="1"/>
    </xf>
    <xf numFmtId="1" fontId="14" fillId="0" borderId="13" xfId="0" applyNumberFormat="1" applyFont="1" applyBorder="1" applyAlignment="1">
      <alignment horizontal="right" vertical="center" wrapText="1"/>
    </xf>
    <xf numFmtId="1" fontId="14" fillId="0" borderId="9" xfId="0" applyNumberFormat="1" applyFont="1" applyBorder="1" applyAlignment="1">
      <alignment horizontal="left" vertical="center" wrapText="1"/>
    </xf>
    <xf numFmtId="1" fontId="13" fillId="0" borderId="13" xfId="0" applyNumberFormat="1" applyFont="1" applyBorder="1" applyAlignment="1">
      <alignment horizontal="left" vertical="center" wrapText="1"/>
    </xf>
    <xf numFmtId="1" fontId="13" fillId="0" borderId="13" xfId="0" applyNumberFormat="1" applyFont="1" applyBorder="1" applyAlignment="1">
      <alignment horizontal="right" vertical="center" wrapText="1"/>
    </xf>
    <xf numFmtId="1" fontId="14" fillId="0" borderId="7" xfId="0" applyNumberFormat="1" applyFont="1" applyBorder="1" applyAlignment="1">
      <alignment horizontal="center" vertical="center" wrapText="1"/>
    </xf>
    <xf numFmtId="1" fontId="14" fillId="0" borderId="17" xfId="0" applyNumberFormat="1" applyFont="1" applyBorder="1" applyAlignment="1">
      <alignment horizontal="left" vertical="center" wrapText="1"/>
    </xf>
    <xf numFmtId="1" fontId="14" fillId="0" borderId="17" xfId="0" applyNumberFormat="1" applyFont="1" applyBorder="1" applyAlignment="1">
      <alignment horizontal="right" vertical="center" wrapText="1"/>
    </xf>
    <xf numFmtId="1" fontId="14" fillId="0" borderId="2" xfId="0" applyNumberFormat="1" applyFont="1" applyBorder="1" applyAlignment="1">
      <alignment horizontal="right" vertical="center" wrapText="1"/>
    </xf>
    <xf numFmtId="1" fontId="13" fillId="0" borderId="2" xfId="0" applyNumberFormat="1" applyFont="1" applyBorder="1" applyAlignment="1">
      <alignment horizontal="left" vertical="center" wrapText="1"/>
    </xf>
    <xf numFmtId="1" fontId="13" fillId="0" borderId="2" xfId="0" applyNumberFormat="1" applyFont="1" applyBorder="1" applyAlignment="1">
      <alignment horizontal="right" vertical="center" wrapText="1"/>
    </xf>
    <xf numFmtId="1" fontId="14" fillId="0" borderId="2" xfId="0" applyNumberFormat="1" applyFont="1" applyBorder="1" applyAlignment="1">
      <alignment horizontal="left" vertical="center" wrapText="1"/>
    </xf>
    <xf numFmtId="1" fontId="2" fillId="0" borderId="2" xfId="0" applyNumberFormat="1" applyFont="1" applyBorder="1" applyAlignment="1">
      <alignment horizontal="right" vertical="center" wrapText="1"/>
    </xf>
    <xf numFmtId="1" fontId="14" fillId="0" borderId="2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2" fontId="5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vertical="center" wrapText="1"/>
    </xf>
    <xf numFmtId="2" fontId="3" fillId="0" borderId="0" xfId="0" applyNumberFormat="1" applyFont="1" applyAlignment="1">
      <alignment vertical="center" wrapText="1"/>
    </xf>
    <xf numFmtId="0" fontId="2" fillId="0" borderId="0" xfId="0" applyFont="1"/>
    <xf numFmtId="0" fontId="5" fillId="0" borderId="1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horizontal="right" vertical="center" wrapText="1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horizontal="right" vertical="center" wrapText="1"/>
    </xf>
    <xf numFmtId="0" fontId="2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vertical="center"/>
    </xf>
    <xf numFmtId="0" fontId="22" fillId="2" borderId="9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vertical="center"/>
    </xf>
    <xf numFmtId="0" fontId="21" fillId="2" borderId="21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/>
    </xf>
    <xf numFmtId="0" fontId="22" fillId="2" borderId="21" xfId="0" applyFont="1" applyFill="1" applyBorder="1" applyAlignment="1">
      <alignment vertical="center"/>
    </xf>
    <xf numFmtId="0" fontId="21" fillId="2" borderId="2" xfId="0" applyFont="1" applyFill="1" applyBorder="1" applyAlignment="1">
      <alignment vertical="center" wrapText="1"/>
    </xf>
    <xf numFmtId="0" fontId="23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 wrapText="1"/>
    </xf>
    <xf numFmtId="0" fontId="24" fillId="2" borderId="10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vertical="center" wrapText="1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1" fontId="23" fillId="2" borderId="0" xfId="0" applyNumberFormat="1" applyFont="1" applyFill="1" applyAlignment="1">
      <alignment horizontal="right" vertical="center" wrapText="1"/>
    </xf>
    <xf numFmtId="2" fontId="23" fillId="2" borderId="0" xfId="0" applyNumberFormat="1" applyFont="1" applyFill="1" applyAlignment="1">
      <alignment horizontal="center" vertical="center" wrapText="1"/>
    </xf>
    <xf numFmtId="0" fontId="0" fillId="2" borderId="0" xfId="0" applyFill="1" applyAlignment="1">
      <alignment vertical="top" wrapText="1"/>
    </xf>
    <xf numFmtId="0" fontId="6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vertical="top" wrapText="1"/>
    </xf>
    <xf numFmtId="1" fontId="6" fillId="2" borderId="0" xfId="0" applyNumberFormat="1" applyFont="1" applyFill="1" applyAlignment="1">
      <alignment horizontal="center" vertical="top" wrapText="1"/>
    </xf>
    <xf numFmtId="1" fontId="17" fillId="2" borderId="6" xfId="0" applyNumberFormat="1" applyFont="1" applyFill="1" applyBorder="1" applyAlignment="1">
      <alignment horizontal="center" vertical="center" wrapText="1"/>
    </xf>
    <xf numFmtId="1" fontId="17" fillId="2" borderId="8" xfId="0" applyNumberFormat="1" applyFont="1" applyFill="1" applyBorder="1" applyAlignment="1">
      <alignment horizontal="center" vertical="center" wrapText="1"/>
    </xf>
    <xf numFmtId="1" fontId="17" fillId="2" borderId="3" xfId="0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top" wrapText="1"/>
    </xf>
    <xf numFmtId="0" fontId="19" fillId="2" borderId="2" xfId="0" applyFont="1" applyFill="1" applyBorder="1"/>
    <xf numFmtId="1" fontId="19" fillId="2" borderId="2" xfId="0" applyNumberFormat="1" applyFont="1" applyFill="1" applyBorder="1"/>
    <xf numFmtId="164" fontId="19" fillId="2" borderId="2" xfId="0" applyNumberFormat="1" applyFont="1" applyFill="1" applyBorder="1"/>
    <xf numFmtId="0" fontId="19" fillId="2" borderId="2" xfId="0" applyFont="1" applyFill="1" applyBorder="1" applyAlignment="1">
      <alignment vertical="top" wrapText="1"/>
    </xf>
    <xf numFmtId="0" fontId="17" fillId="2" borderId="2" xfId="0" applyFont="1" applyFill="1" applyBorder="1" applyAlignment="1">
      <alignment horizontal="center" vertical="top" wrapText="1"/>
    </xf>
    <xf numFmtId="0" fontId="17" fillId="2" borderId="2" xfId="0" applyFont="1" applyFill="1" applyBorder="1" applyAlignment="1">
      <alignment vertical="top" wrapText="1"/>
    </xf>
    <xf numFmtId="1" fontId="17" fillId="2" borderId="2" xfId="0" applyNumberFormat="1" applyFont="1" applyFill="1" applyBorder="1"/>
    <xf numFmtId="164" fontId="17" fillId="2" borderId="2" xfId="0" applyNumberFormat="1" applyFont="1" applyFill="1" applyBorder="1"/>
    <xf numFmtId="0" fontId="19" fillId="2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vertical="center"/>
    </xf>
    <xf numFmtId="0" fontId="6" fillId="2" borderId="0" xfId="0" applyFont="1" applyFill="1" applyAlignment="1">
      <alignment vertical="top" wrapText="1"/>
    </xf>
    <xf numFmtId="1" fontId="5" fillId="2" borderId="0" xfId="0" applyNumberFormat="1" applyFont="1" applyFill="1" applyAlignment="1">
      <alignment horizontal="center" vertical="top" wrapText="1"/>
    </xf>
    <xf numFmtId="1" fontId="6" fillId="2" borderId="0" xfId="0" applyNumberFormat="1" applyFont="1" applyFill="1" applyAlignment="1">
      <alignment horizontal="right" vertical="top" wrapText="1"/>
    </xf>
    <xf numFmtId="1" fontId="5" fillId="2" borderId="2" xfId="0" applyNumberFormat="1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vertical="center"/>
    </xf>
    <xf numFmtId="1" fontId="6" fillId="2" borderId="2" xfId="0" applyNumberFormat="1" applyFont="1" applyFill="1" applyBorder="1"/>
    <xf numFmtId="1" fontId="5" fillId="2" borderId="2" xfId="0" applyNumberFormat="1" applyFont="1" applyFill="1" applyBorder="1" applyAlignment="1">
      <alignment vertical="center"/>
    </xf>
    <xf numFmtId="1" fontId="17" fillId="2" borderId="2" xfId="0" applyNumberFormat="1" applyFont="1" applyFill="1" applyBorder="1" applyAlignment="1">
      <alignment horizontal="center" vertical="center" wrapText="1"/>
    </xf>
    <xf numFmtId="1" fontId="19" fillId="2" borderId="2" xfId="0" applyNumberFormat="1" applyFont="1" applyFill="1" applyBorder="1" applyAlignment="1">
      <alignment vertical="center"/>
    </xf>
    <xf numFmtId="2" fontId="19" fillId="2" borderId="2" xfId="0" applyNumberFormat="1" applyFont="1" applyFill="1" applyBorder="1" applyAlignment="1">
      <alignment horizontal="right" vertical="center" wrapText="1"/>
    </xf>
    <xf numFmtId="0" fontId="19" fillId="2" borderId="2" xfId="0" applyFont="1" applyFill="1" applyBorder="1" applyAlignment="1">
      <alignment horizontal="center" vertical="center"/>
    </xf>
    <xf numFmtId="1" fontId="17" fillId="2" borderId="2" xfId="0" applyNumberFormat="1" applyFont="1" applyFill="1" applyBorder="1" applyAlignment="1">
      <alignment horizontal="right" vertical="center"/>
    </xf>
    <xf numFmtId="2" fontId="17" fillId="2" borderId="2" xfId="0" applyNumberFormat="1" applyFont="1" applyFill="1" applyBorder="1" applyAlignment="1">
      <alignment horizontal="right" vertical="center" wrapText="1"/>
    </xf>
    <xf numFmtId="1" fontId="19" fillId="2" borderId="2" xfId="0" applyNumberFormat="1" applyFont="1" applyFill="1" applyBorder="1" applyAlignment="1">
      <alignment horizontal="right" vertical="center"/>
    </xf>
    <xf numFmtId="1" fontId="19" fillId="3" borderId="2" xfId="0" applyNumberFormat="1" applyFont="1" applyFill="1" applyBorder="1" applyAlignment="1">
      <alignment vertical="center"/>
    </xf>
    <xf numFmtId="0" fontId="17" fillId="2" borderId="2" xfId="0" applyFont="1" applyFill="1" applyBorder="1" applyAlignment="1">
      <alignment horizontal="center" vertical="center"/>
    </xf>
    <xf numFmtId="1" fontId="17" fillId="2" borderId="2" xfId="0" applyNumberFormat="1" applyFont="1" applyFill="1" applyBorder="1" applyAlignment="1">
      <alignment vertical="center"/>
    </xf>
    <xf numFmtId="1" fontId="6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top" wrapText="1"/>
    </xf>
    <xf numFmtId="1" fontId="7" fillId="2" borderId="0" xfId="0" applyNumberFormat="1" applyFont="1" applyFill="1" applyAlignment="1">
      <alignment horizontal="right" vertical="top" wrapText="1"/>
    </xf>
    <xf numFmtId="1" fontId="7" fillId="2" borderId="0" xfId="0" applyNumberFormat="1" applyFont="1" applyFill="1" applyAlignment="1">
      <alignment horizontal="right" vertical="center"/>
    </xf>
    <xf numFmtId="1" fontId="7" fillId="2" borderId="0" xfId="0" applyNumberFormat="1" applyFont="1" applyFill="1" applyAlignment="1">
      <alignment vertical="center"/>
    </xf>
    <xf numFmtId="1" fontId="5" fillId="2" borderId="0" xfId="0" applyNumberFormat="1" applyFont="1" applyFill="1" applyAlignment="1">
      <alignment horizontal="center" vertical="center"/>
    </xf>
    <xf numFmtId="1" fontId="2" fillId="2" borderId="0" xfId="0" applyNumberFormat="1" applyFont="1" applyFill="1" applyAlignment="1">
      <alignment vertical="center"/>
    </xf>
    <xf numFmtId="1" fontId="3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right" vertical="center"/>
    </xf>
    <xf numFmtId="2" fontId="5" fillId="2" borderId="0" xfId="0" applyNumberFormat="1" applyFont="1" applyFill="1" applyAlignment="1">
      <alignment horizontal="right" vertical="center"/>
    </xf>
    <xf numFmtId="1" fontId="23" fillId="2" borderId="0" xfId="0" applyNumberFormat="1" applyFont="1" applyFill="1" applyAlignment="1">
      <alignment vertical="center"/>
    </xf>
    <xf numFmtId="1" fontId="21" fillId="2" borderId="0" xfId="0" applyNumberFormat="1" applyFont="1" applyFill="1" applyAlignment="1">
      <alignment vertical="center"/>
    </xf>
    <xf numFmtId="1" fontId="24" fillId="2" borderId="0" xfId="0" applyNumberFormat="1" applyFont="1" applyFill="1" applyAlignment="1">
      <alignment vertical="center"/>
    </xf>
    <xf numFmtId="0" fontId="26" fillId="2" borderId="0" xfId="0" applyFont="1" applyFill="1" applyAlignment="1">
      <alignment vertical="top" wrapText="1"/>
    </xf>
    <xf numFmtId="2" fontId="2" fillId="2" borderId="0" xfId="0" applyNumberFormat="1" applyFont="1" applyFill="1" applyAlignment="1">
      <alignment vertical="center"/>
    </xf>
    <xf numFmtId="1" fontId="17" fillId="2" borderId="2" xfId="0" applyNumberFormat="1" applyFont="1" applyFill="1" applyBorder="1" applyAlignment="1">
      <alignment horizontal="center" vertical="center"/>
    </xf>
    <xf numFmtId="2" fontId="19" fillId="2" borderId="2" xfId="0" applyNumberFormat="1" applyFont="1" applyFill="1" applyBorder="1" applyAlignment="1">
      <alignment vertical="center"/>
    </xf>
    <xf numFmtId="2" fontId="17" fillId="2" borderId="2" xfId="0" applyNumberFormat="1" applyFont="1" applyFill="1" applyBorder="1" applyAlignment="1">
      <alignment vertical="center"/>
    </xf>
    <xf numFmtId="1" fontId="9" fillId="2" borderId="0" xfId="0" applyNumberFormat="1" applyFont="1" applyFill="1" applyAlignment="1">
      <alignment vertical="center"/>
    </xf>
    <xf numFmtId="2" fontId="23" fillId="2" borderId="0" xfId="0" applyNumberFormat="1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2" fontId="0" fillId="2" borderId="0" xfId="0" applyNumberFormat="1" applyFill="1" applyAlignment="1">
      <alignment vertical="center" wrapText="1"/>
    </xf>
    <xf numFmtId="2" fontId="2" fillId="4" borderId="0" xfId="0" applyNumberFormat="1" applyFont="1" applyFill="1" applyAlignment="1">
      <alignment vertical="center"/>
    </xf>
    <xf numFmtId="1" fontId="5" fillId="2" borderId="2" xfId="0" applyNumberFormat="1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/>
    <xf numFmtId="1" fontId="19" fillId="2" borderId="2" xfId="0" applyNumberFormat="1" applyFont="1" applyFill="1" applyBorder="1" applyAlignment="1">
      <alignment horizontal="center" vertical="center"/>
    </xf>
    <xf numFmtId="0" fontId="25" fillId="2" borderId="0" xfId="0" applyFont="1" applyFill="1" applyAlignment="1">
      <alignment vertical="top" wrapText="1"/>
    </xf>
    <xf numFmtId="1" fontId="24" fillId="2" borderId="2" xfId="0" applyNumberFormat="1" applyFont="1" applyFill="1" applyBorder="1" applyAlignment="1">
      <alignment horizontal="center" vertical="center"/>
    </xf>
    <xf numFmtId="1" fontId="23" fillId="2" borderId="2" xfId="0" applyNumberFormat="1" applyFont="1" applyFill="1" applyBorder="1" applyAlignment="1">
      <alignment horizontal="center" vertical="center"/>
    </xf>
    <xf numFmtId="1" fontId="23" fillId="2" borderId="2" xfId="0" applyNumberFormat="1" applyFont="1" applyFill="1" applyBorder="1" applyAlignment="1">
      <alignment vertical="center"/>
    </xf>
    <xf numFmtId="1" fontId="23" fillId="2" borderId="2" xfId="0" applyNumberFormat="1" applyFont="1" applyFill="1" applyBorder="1"/>
    <xf numFmtId="2" fontId="23" fillId="2" borderId="2" xfId="0" applyNumberFormat="1" applyFont="1" applyFill="1" applyBorder="1" applyAlignment="1">
      <alignment vertical="center"/>
    </xf>
    <xf numFmtId="1" fontId="24" fillId="2" borderId="2" xfId="0" applyNumberFormat="1" applyFont="1" applyFill="1" applyBorder="1" applyAlignment="1">
      <alignment vertical="center"/>
    </xf>
    <xf numFmtId="1" fontId="24" fillId="2" borderId="2" xfId="0" applyNumberFormat="1" applyFont="1" applyFill="1" applyBorder="1"/>
    <xf numFmtId="2" fontId="24" fillId="2" borderId="2" xfId="0" applyNumberFormat="1" applyFont="1" applyFill="1" applyBorder="1" applyAlignment="1">
      <alignment vertical="center"/>
    </xf>
    <xf numFmtId="1" fontId="24" fillId="2" borderId="0" xfId="0" applyNumberFormat="1" applyFont="1" applyFill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vertical="center"/>
    </xf>
    <xf numFmtId="1" fontId="2" fillId="3" borderId="2" xfId="0" applyNumberFormat="1" applyFont="1" applyFill="1" applyBorder="1" applyAlignment="1">
      <alignment horizontal="center" vertical="center"/>
    </xf>
    <xf numFmtId="1" fontId="2" fillId="3" borderId="2" xfId="0" applyNumberFormat="1" applyFont="1" applyFill="1" applyBorder="1" applyAlignment="1">
      <alignment vertical="center"/>
    </xf>
    <xf numFmtId="1" fontId="3" fillId="2" borderId="2" xfId="0" applyNumberFormat="1" applyFont="1" applyFill="1" applyBorder="1" applyAlignment="1">
      <alignment vertical="center"/>
    </xf>
    <xf numFmtId="1" fontId="3" fillId="2" borderId="2" xfId="0" applyNumberFormat="1" applyFont="1" applyFill="1" applyBorder="1" applyAlignment="1">
      <alignment vertical="center" wrapText="1"/>
    </xf>
    <xf numFmtId="1" fontId="6" fillId="2" borderId="0" xfId="0" applyNumberFormat="1" applyFont="1" applyFill="1" applyAlignment="1">
      <alignment vertical="top" wrapText="1"/>
    </xf>
    <xf numFmtId="2" fontId="6" fillId="2" borderId="0" xfId="0" applyNumberFormat="1" applyFont="1" applyFill="1" applyAlignment="1">
      <alignment vertical="top" wrapText="1"/>
    </xf>
    <xf numFmtId="1" fontId="5" fillId="2" borderId="0" xfId="0" applyNumberFormat="1" applyFont="1" applyFill="1" applyAlignment="1">
      <alignment vertical="top" wrapText="1"/>
    </xf>
    <xf numFmtId="164" fontId="6" fillId="2" borderId="2" xfId="0" applyNumberFormat="1" applyFont="1" applyFill="1" applyBorder="1" applyAlignment="1">
      <alignment vertical="top" wrapText="1"/>
    </xf>
    <xf numFmtId="164" fontId="5" fillId="2" borderId="2" xfId="0" applyNumberFormat="1" applyFont="1" applyFill="1" applyBorder="1" applyAlignment="1">
      <alignment vertical="top" wrapText="1"/>
    </xf>
    <xf numFmtId="164" fontId="2" fillId="2" borderId="0" xfId="0" applyNumberFormat="1" applyFont="1" applyFill="1" applyAlignment="1">
      <alignment vertical="center" wrapText="1"/>
    </xf>
    <xf numFmtId="1" fontId="2" fillId="2" borderId="0" xfId="0" applyNumberFormat="1" applyFont="1" applyFill="1" applyAlignment="1">
      <alignment vertical="center" wrapText="1"/>
    </xf>
    <xf numFmtId="1" fontId="3" fillId="2" borderId="0" xfId="0" applyNumberFormat="1" applyFont="1" applyFill="1" applyAlignment="1">
      <alignment vertical="center" wrapText="1"/>
    </xf>
    <xf numFmtId="2" fontId="2" fillId="2" borderId="0" xfId="0" applyNumberFormat="1" applyFont="1" applyFill="1" applyAlignment="1">
      <alignment vertical="center" wrapText="1"/>
    </xf>
    <xf numFmtId="164" fontId="17" fillId="2" borderId="2" xfId="0" applyNumberFormat="1" applyFont="1" applyFill="1" applyBorder="1" applyAlignment="1">
      <alignment horizontal="center" vertical="center" wrapText="1"/>
    </xf>
    <xf numFmtId="1" fontId="17" fillId="2" borderId="2" xfId="0" applyNumberFormat="1" applyFont="1" applyFill="1" applyBorder="1" applyAlignment="1">
      <alignment vertical="center" wrapText="1"/>
    </xf>
    <xf numFmtId="1" fontId="28" fillId="2" borderId="2" xfId="0" applyNumberFormat="1" applyFont="1" applyFill="1" applyBorder="1" applyAlignment="1">
      <alignment horizontal="left" vertical="top" wrapText="1" readingOrder="1"/>
    </xf>
    <xf numFmtId="1" fontId="19" fillId="2" borderId="3" xfId="0" applyNumberFormat="1" applyFont="1" applyFill="1" applyBorder="1" applyAlignment="1">
      <alignment horizontal="center" vertical="center"/>
    </xf>
    <xf numFmtId="1" fontId="19" fillId="2" borderId="3" xfId="0" applyNumberFormat="1" applyFont="1" applyFill="1" applyBorder="1" applyAlignment="1">
      <alignment vertical="center"/>
    </xf>
    <xf numFmtId="1" fontId="19" fillId="2" borderId="2" xfId="0" applyNumberFormat="1" applyFont="1" applyFill="1" applyBorder="1" applyAlignment="1">
      <alignment horizontal="right" vertical="center" wrapText="1"/>
    </xf>
    <xf numFmtId="164" fontId="19" fillId="2" borderId="2" xfId="0" applyNumberFormat="1" applyFont="1" applyFill="1" applyBorder="1" applyAlignment="1">
      <alignment horizontal="right" vertical="center" wrapText="1"/>
    </xf>
    <xf numFmtId="164" fontId="17" fillId="2" borderId="2" xfId="0" applyNumberFormat="1" applyFont="1" applyFill="1" applyBorder="1" applyAlignment="1">
      <alignment horizontal="right" vertical="center" wrapText="1"/>
    </xf>
    <xf numFmtId="164" fontId="27" fillId="2" borderId="2" xfId="0" applyNumberFormat="1" applyFont="1" applyFill="1" applyBorder="1" applyAlignment="1">
      <alignment horizontal="right" vertical="center" wrapText="1"/>
    </xf>
    <xf numFmtId="164" fontId="28" fillId="2" borderId="2" xfId="0" applyNumberFormat="1" applyFont="1" applyFill="1" applyBorder="1" applyAlignment="1">
      <alignment horizontal="right" vertical="center" wrapText="1"/>
    </xf>
    <xf numFmtId="1" fontId="28" fillId="2" borderId="2" xfId="0" applyNumberFormat="1" applyFont="1" applyFill="1" applyBorder="1" applyAlignment="1">
      <alignment horizontal="right" vertical="center" wrapText="1"/>
    </xf>
    <xf numFmtId="1" fontId="12" fillId="2" borderId="0" xfId="0" applyNumberFormat="1" applyFont="1" applyFill="1" applyAlignment="1">
      <alignment horizontal="left" vertical="center" wrapText="1"/>
    </xf>
    <xf numFmtId="164" fontId="12" fillId="2" borderId="0" xfId="0" applyNumberFormat="1" applyFont="1" applyFill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1" fontId="2" fillId="2" borderId="0" xfId="0" applyNumberFormat="1" applyFont="1" applyFill="1" applyAlignment="1">
      <alignment vertical="top" wrapText="1"/>
    </xf>
    <xf numFmtId="1" fontId="3" fillId="2" borderId="0" xfId="0" applyNumberFormat="1" applyFont="1" applyFill="1" applyAlignment="1">
      <alignment vertical="top" wrapText="1"/>
    </xf>
    <xf numFmtId="2" fontId="19" fillId="2" borderId="2" xfId="0" applyNumberFormat="1" applyFont="1" applyFill="1" applyBorder="1" applyAlignment="1">
      <alignment vertical="center" wrapText="1"/>
    </xf>
    <xf numFmtId="2" fontId="17" fillId="2" borderId="2" xfId="0" applyNumberFormat="1" applyFont="1" applyFill="1" applyBorder="1" applyAlignment="1">
      <alignment vertical="center" wrapText="1"/>
    </xf>
    <xf numFmtId="1" fontId="20" fillId="2" borderId="0" xfId="0" applyNumberFormat="1" applyFont="1" applyFill="1" applyAlignment="1">
      <alignment horizontal="center" vertical="center" wrapText="1"/>
    </xf>
    <xf numFmtId="1" fontId="23" fillId="2" borderId="0" xfId="0" applyNumberFormat="1" applyFont="1" applyFill="1" applyAlignment="1">
      <alignment vertical="center" wrapText="1"/>
    </xf>
    <xf numFmtId="1" fontId="23" fillId="2" borderId="0" xfId="0" applyNumberFormat="1" applyFont="1" applyFill="1" applyAlignment="1">
      <alignment horizontal="center" vertical="center" wrapText="1"/>
    </xf>
    <xf numFmtId="1" fontId="24" fillId="2" borderId="0" xfId="0" applyNumberFormat="1" applyFont="1" applyFill="1" applyAlignment="1">
      <alignment vertical="center" wrapText="1"/>
    </xf>
    <xf numFmtId="1" fontId="23" fillId="2" borderId="10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vertical="top" wrapText="1"/>
    </xf>
    <xf numFmtId="1" fontId="29" fillId="2" borderId="2" xfId="0" applyNumberFormat="1" applyFont="1" applyFill="1" applyBorder="1" applyAlignment="1">
      <alignment horizontal="center" vertical="center" wrapText="1"/>
    </xf>
    <xf numFmtId="1" fontId="31" fillId="2" borderId="2" xfId="0" applyNumberFormat="1" applyFont="1" applyFill="1" applyBorder="1" applyAlignment="1">
      <alignment horizontal="center" vertical="center"/>
    </xf>
    <xf numFmtId="1" fontId="31" fillId="2" borderId="2" xfId="0" applyNumberFormat="1" applyFont="1" applyFill="1" applyBorder="1" applyAlignment="1">
      <alignment vertical="center"/>
    </xf>
    <xf numFmtId="1" fontId="31" fillId="3" borderId="2" xfId="0" applyNumberFormat="1" applyFont="1" applyFill="1" applyBorder="1" applyAlignment="1">
      <alignment horizontal="center" vertical="center"/>
    </xf>
    <xf numFmtId="1" fontId="31" fillId="3" borderId="2" xfId="0" applyNumberFormat="1" applyFont="1" applyFill="1" applyBorder="1" applyAlignment="1">
      <alignment vertical="center"/>
    </xf>
    <xf numFmtId="0" fontId="15" fillId="2" borderId="0" xfId="0" applyFont="1" applyFill="1" applyAlignment="1">
      <alignment vertical="center" wrapText="1"/>
    </xf>
    <xf numFmtId="1" fontId="15" fillId="2" borderId="0" xfId="0" applyNumberFormat="1" applyFont="1" applyFill="1" applyAlignment="1">
      <alignment vertical="center" wrapText="1"/>
    </xf>
    <xf numFmtId="1" fontId="8" fillId="2" borderId="0" xfId="0" applyNumberFormat="1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center" vertical="center" wrapText="1"/>
    </xf>
    <xf numFmtId="1" fontId="6" fillId="2" borderId="9" xfId="0" applyNumberFormat="1" applyFont="1" applyFill="1" applyBorder="1" applyAlignment="1">
      <alignment vertical="center"/>
    </xf>
    <xf numFmtId="1" fontId="6" fillId="2" borderId="21" xfId="0" applyNumberFormat="1" applyFont="1" applyFill="1" applyBorder="1" applyAlignment="1">
      <alignment horizontal="center" vertical="center"/>
    </xf>
    <xf numFmtId="1" fontId="6" fillId="2" borderId="21" xfId="0" applyNumberFormat="1" applyFont="1" applyFill="1" applyBorder="1" applyAlignment="1">
      <alignment vertical="center"/>
    </xf>
    <xf numFmtId="1" fontId="6" fillId="2" borderId="21" xfId="0" applyNumberFormat="1" applyFont="1" applyFill="1" applyBorder="1" applyAlignment="1">
      <alignment vertical="center" wrapText="1"/>
    </xf>
    <xf numFmtId="1" fontId="21" fillId="2" borderId="2" xfId="0" applyNumberFormat="1" applyFont="1" applyFill="1" applyBorder="1" applyAlignment="1">
      <alignment horizontal="center" vertical="center"/>
    </xf>
    <xf numFmtId="1" fontId="21" fillId="2" borderId="2" xfId="0" applyNumberFormat="1" applyFont="1" applyFill="1" applyBorder="1" applyAlignment="1">
      <alignment vertical="center"/>
    </xf>
    <xf numFmtId="1" fontId="33" fillId="2" borderId="2" xfId="0" applyNumberFormat="1" applyFont="1" applyFill="1" applyBorder="1" applyAlignment="1">
      <alignment vertical="center" wrapText="1"/>
    </xf>
    <xf numFmtId="1" fontId="21" fillId="2" borderId="2" xfId="0" applyNumberFormat="1" applyFont="1" applyFill="1" applyBorder="1" applyAlignment="1">
      <alignment horizontal="center" vertical="center" wrapText="1"/>
    </xf>
    <xf numFmtId="1" fontId="21" fillId="2" borderId="2" xfId="0" applyNumberFormat="1" applyFont="1" applyFill="1" applyBorder="1" applyAlignment="1">
      <alignment vertical="center" wrapText="1"/>
    </xf>
    <xf numFmtId="2" fontId="21" fillId="2" borderId="0" xfId="0" applyNumberFormat="1" applyFont="1" applyFill="1" applyAlignment="1">
      <alignment vertical="center"/>
    </xf>
    <xf numFmtId="2" fontId="22" fillId="2" borderId="0" xfId="0" applyNumberFormat="1" applyFont="1" applyFill="1" applyAlignment="1">
      <alignment vertical="center" wrapText="1"/>
    </xf>
    <xf numFmtId="1" fontId="22" fillId="2" borderId="0" xfId="0" applyNumberFormat="1" applyFont="1" applyFill="1" applyAlignment="1">
      <alignment vertical="center" wrapText="1"/>
    </xf>
    <xf numFmtId="0" fontId="34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top" wrapText="1"/>
    </xf>
    <xf numFmtId="1" fontId="27" fillId="2" borderId="2" xfId="0" applyNumberFormat="1" applyFont="1" applyFill="1" applyBorder="1" applyAlignment="1">
      <alignment horizontal="left" vertical="top" wrapText="1" readingOrder="1"/>
    </xf>
    <xf numFmtId="1" fontId="19" fillId="2" borderId="2" xfId="0" applyNumberFormat="1" applyFont="1" applyFill="1" applyBorder="1" applyAlignment="1">
      <alignment vertical="top" wrapText="1"/>
    </xf>
    <xf numFmtId="1" fontId="27" fillId="2" borderId="2" xfId="0" applyNumberFormat="1" applyFont="1" applyFill="1" applyBorder="1" applyAlignment="1">
      <alignment horizontal="right" vertical="top" wrapText="1" readingOrder="1"/>
    </xf>
    <xf numFmtId="1" fontId="19" fillId="2" borderId="2" xfId="0" applyNumberFormat="1" applyFont="1" applyFill="1" applyBorder="1" applyAlignment="1">
      <alignment horizontal="right" vertical="top" wrapText="1"/>
    </xf>
    <xf numFmtId="1" fontId="17" fillId="2" borderId="2" xfId="0" applyNumberFormat="1" applyFont="1" applyFill="1" applyBorder="1" applyAlignment="1">
      <alignment vertical="top" wrapText="1"/>
    </xf>
    <xf numFmtId="1" fontId="28" fillId="2" borderId="2" xfId="0" applyNumberFormat="1" applyFont="1" applyFill="1" applyBorder="1" applyAlignment="1">
      <alignment horizontal="right" vertical="top" wrapText="1" readingOrder="1"/>
    </xf>
    <xf numFmtId="1" fontId="19" fillId="2" borderId="9" xfId="0" applyNumberFormat="1" applyFont="1" applyFill="1" applyBorder="1" applyAlignment="1">
      <alignment vertical="center"/>
    </xf>
    <xf numFmtId="1" fontId="27" fillId="2" borderId="9" xfId="0" applyNumberFormat="1" applyFont="1" applyFill="1" applyBorder="1" applyAlignment="1">
      <alignment horizontal="left" vertical="top" wrapText="1" readingOrder="1"/>
    </xf>
    <xf numFmtId="1" fontId="19" fillId="2" borderId="9" xfId="0" applyNumberFormat="1" applyFont="1" applyFill="1" applyBorder="1" applyAlignment="1">
      <alignment vertical="top" wrapText="1"/>
    </xf>
    <xf numFmtId="1" fontId="27" fillId="2" borderId="9" xfId="0" applyNumberFormat="1" applyFont="1" applyFill="1" applyBorder="1" applyAlignment="1">
      <alignment horizontal="right" vertical="top" wrapText="1" readingOrder="1"/>
    </xf>
    <xf numFmtId="1" fontId="19" fillId="2" borderId="9" xfId="0" applyNumberFormat="1" applyFont="1" applyFill="1" applyBorder="1" applyAlignment="1">
      <alignment horizontal="right" vertical="top" wrapText="1"/>
    </xf>
    <xf numFmtId="1" fontId="17" fillId="2" borderId="2" xfId="0" applyNumberFormat="1" applyFont="1" applyFill="1" applyBorder="1" applyAlignment="1">
      <alignment horizontal="right" vertical="top" wrapText="1"/>
    </xf>
    <xf numFmtId="1" fontId="19" fillId="2" borderId="2" xfId="0" applyNumberFormat="1" applyFont="1" applyFill="1" applyBorder="1" applyAlignment="1">
      <alignment horizontal="center" vertical="center" wrapText="1"/>
    </xf>
    <xf numFmtId="1" fontId="17" fillId="2" borderId="6" xfId="0" applyNumberFormat="1" applyFont="1" applyFill="1" applyBorder="1" applyAlignment="1">
      <alignment vertical="top" wrapText="1"/>
    </xf>
    <xf numFmtId="1" fontId="19" fillId="2" borderId="6" xfId="0" applyNumberFormat="1" applyFont="1" applyFill="1" applyBorder="1" applyAlignment="1">
      <alignment vertical="top" wrapText="1"/>
    </xf>
    <xf numFmtId="1" fontId="17" fillId="2" borderId="5" xfId="0" applyNumberFormat="1" applyFont="1" applyFill="1" applyBorder="1" applyAlignment="1">
      <alignment horizontal="right" vertical="top" wrapText="1"/>
    </xf>
    <xf numFmtId="1" fontId="19" fillId="2" borderId="5" xfId="0" applyNumberFormat="1" applyFont="1" applyFill="1" applyBorder="1" applyAlignment="1">
      <alignment horizontal="right" vertical="top" wrapText="1"/>
    </xf>
    <xf numFmtId="1" fontId="19" fillId="2" borderId="3" xfId="0" applyNumberFormat="1" applyFont="1" applyFill="1" applyBorder="1" applyAlignment="1">
      <alignment horizontal="right" vertical="top" wrapText="1"/>
    </xf>
    <xf numFmtId="1" fontId="17" fillId="2" borderId="21" xfId="0" applyNumberFormat="1" applyFont="1" applyFill="1" applyBorder="1" applyAlignment="1">
      <alignment horizontal="right" vertical="top" wrapText="1"/>
    </xf>
    <xf numFmtId="1" fontId="19" fillId="2" borderId="21" xfId="0" applyNumberFormat="1" applyFont="1" applyFill="1" applyBorder="1" applyAlignment="1">
      <alignment horizontal="right" vertical="top" wrapText="1"/>
    </xf>
    <xf numFmtId="1" fontId="19" fillId="2" borderId="21" xfId="0" applyNumberFormat="1" applyFont="1" applyFill="1" applyBorder="1" applyAlignment="1">
      <alignment horizontal="right"/>
    </xf>
    <xf numFmtId="2" fontId="5" fillId="2" borderId="0" xfId="0" applyNumberFormat="1" applyFont="1" applyFill="1" applyAlignment="1">
      <alignment vertical="center"/>
    </xf>
    <xf numFmtId="2" fontId="6" fillId="2" borderId="0" xfId="0" applyNumberFormat="1" applyFont="1" applyFill="1" applyAlignment="1">
      <alignment horizontal="center" vertical="center" wrapText="1"/>
    </xf>
    <xf numFmtId="2" fontId="5" fillId="2" borderId="0" xfId="0" applyNumberFormat="1" applyFont="1" applyFill="1" applyAlignment="1">
      <alignment horizontal="center" vertical="center" wrapText="1"/>
    </xf>
    <xf numFmtId="1" fontId="5" fillId="2" borderId="0" xfId="0" applyNumberFormat="1" applyFont="1" applyFill="1" applyAlignment="1">
      <alignment vertical="center" wrapText="1"/>
    </xf>
    <xf numFmtId="2" fontId="6" fillId="2" borderId="0" xfId="0" applyNumberFormat="1" applyFont="1" applyFill="1" applyAlignment="1">
      <alignment horizontal="center" vertical="top" wrapText="1"/>
    </xf>
    <xf numFmtId="1" fontId="3" fillId="2" borderId="2" xfId="0" applyNumberFormat="1" applyFont="1" applyFill="1" applyBorder="1" applyAlignment="1">
      <alignment horizontal="center" vertical="center" wrapText="1"/>
    </xf>
    <xf numFmtId="1" fontId="19" fillId="2" borderId="6" xfId="0" applyNumberFormat="1" applyFont="1" applyFill="1" applyBorder="1" applyAlignment="1">
      <alignment horizontal="left" vertical="center" wrapText="1"/>
    </xf>
    <xf numFmtId="2" fontId="5" fillId="2" borderId="0" xfId="0" applyNumberFormat="1" applyFont="1" applyFill="1" applyAlignment="1">
      <alignment vertical="center" wrapText="1"/>
    </xf>
    <xf numFmtId="1" fontId="5" fillId="2" borderId="1" xfId="0" applyNumberFormat="1" applyFont="1" applyFill="1" applyBorder="1" applyAlignment="1">
      <alignment vertical="center" wrapText="1"/>
    </xf>
    <xf numFmtId="1" fontId="6" fillId="2" borderId="0" xfId="0" applyNumberFormat="1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1" fontId="24" fillId="2" borderId="2" xfId="0" applyNumberFormat="1" applyFont="1" applyFill="1" applyBorder="1" applyAlignment="1">
      <alignment horizontal="center" vertical="center" wrapText="1"/>
    </xf>
    <xf numFmtId="0" fontId="23" fillId="2" borderId="0" xfId="0" applyFont="1" applyFill="1" applyAlignment="1">
      <alignment vertical="top" wrapText="1"/>
    </xf>
    <xf numFmtId="2" fontId="22" fillId="2" borderId="0" xfId="0" applyNumberFormat="1" applyFont="1" applyFill="1" applyAlignment="1">
      <alignment horizontal="center" vertical="center" wrapText="1"/>
    </xf>
    <xf numFmtId="1" fontId="22" fillId="2" borderId="2" xfId="0" applyNumberFormat="1" applyFont="1" applyFill="1" applyBorder="1" applyAlignment="1">
      <alignment vertical="center"/>
    </xf>
    <xf numFmtId="1" fontId="23" fillId="2" borderId="2" xfId="0" applyNumberFormat="1" applyFont="1" applyFill="1" applyBorder="1" applyAlignment="1">
      <alignment vertical="center" wrapText="1"/>
    </xf>
    <xf numFmtId="1" fontId="24" fillId="2" borderId="2" xfId="0" applyNumberFormat="1" applyFont="1" applyFill="1" applyBorder="1" applyAlignment="1">
      <alignment vertical="center" wrapText="1"/>
    </xf>
    <xf numFmtId="0" fontId="22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vertical="center" wrapText="1"/>
    </xf>
    <xf numFmtId="1" fontId="21" fillId="2" borderId="0" xfId="0" applyNumberFormat="1" applyFont="1" applyFill="1" applyAlignment="1">
      <alignment vertical="center" wrapText="1"/>
    </xf>
    <xf numFmtId="0" fontId="23" fillId="2" borderId="2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vertical="center"/>
    </xf>
    <xf numFmtId="0" fontId="23" fillId="3" borderId="2" xfId="0" applyFont="1" applyFill="1" applyBorder="1" applyAlignment="1">
      <alignment vertical="center"/>
    </xf>
    <xf numFmtId="0" fontId="24" fillId="2" borderId="2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vertical="center"/>
    </xf>
    <xf numFmtId="0" fontId="24" fillId="2" borderId="2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vertical="center" wrapText="1"/>
    </xf>
    <xf numFmtId="1" fontId="5" fillId="2" borderId="0" xfId="0" applyNumberFormat="1" applyFont="1" applyFill="1" applyAlignment="1">
      <alignment vertical="center"/>
    </xf>
    <xf numFmtId="1" fontId="19" fillId="3" borderId="2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Alignment="1">
      <alignment vertical="top" wrapText="1"/>
    </xf>
    <xf numFmtId="1" fontId="8" fillId="2" borderId="0" xfId="0" applyNumberFormat="1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164" fontId="6" fillId="2" borderId="2" xfId="0" applyNumberFormat="1" applyFont="1" applyFill="1" applyBorder="1" applyAlignment="1">
      <alignment horizontal="right" vertical="center"/>
    </xf>
    <xf numFmtId="164" fontId="6" fillId="2" borderId="2" xfId="0" applyNumberFormat="1" applyFont="1" applyFill="1" applyBorder="1" applyAlignment="1">
      <alignment vertical="center"/>
    </xf>
    <xf numFmtId="164" fontId="5" fillId="2" borderId="2" xfId="0" applyNumberFormat="1" applyFont="1" applyFill="1" applyBorder="1" applyAlignment="1">
      <alignment horizontal="right" vertical="center"/>
    </xf>
    <xf numFmtId="164" fontId="5" fillId="2" borderId="2" xfId="0" applyNumberFormat="1" applyFont="1" applyFill="1" applyBorder="1" applyAlignment="1">
      <alignment vertical="center"/>
    </xf>
    <xf numFmtId="1" fontId="3" fillId="2" borderId="0" xfId="0" applyNumberFormat="1" applyFont="1" applyFill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1" fontId="2" fillId="3" borderId="10" xfId="0" applyNumberFormat="1" applyFont="1" applyFill="1" applyBorder="1" applyAlignment="1">
      <alignment vertical="center"/>
    </xf>
    <xf numFmtId="164" fontId="2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" fontId="2" fillId="2" borderId="2" xfId="0" applyNumberFormat="1" applyFont="1" applyFill="1" applyBorder="1"/>
    <xf numFmtId="1" fontId="3" fillId="2" borderId="2" xfId="0" applyNumberFormat="1" applyFont="1" applyFill="1" applyBorder="1"/>
    <xf numFmtId="1" fontId="11" fillId="2" borderId="2" xfId="0" applyNumberFormat="1" applyFont="1" applyFill="1" applyBorder="1" applyAlignment="1">
      <alignment horizontal="right" vertical="top" wrapText="1" readingOrder="1"/>
    </xf>
    <xf numFmtId="164" fontId="2" fillId="2" borderId="2" xfId="0" applyNumberFormat="1" applyFont="1" applyFill="1" applyBorder="1" applyAlignment="1">
      <alignment horizontal="right" vertical="center" readingOrder="1"/>
    </xf>
    <xf numFmtId="1" fontId="2" fillId="2" borderId="2" xfId="0" applyNumberFormat="1" applyFont="1" applyFill="1" applyBorder="1" applyAlignment="1">
      <alignment horizontal="right" vertical="center" readingOrder="1"/>
    </xf>
    <xf numFmtId="1" fontId="10" fillId="2" borderId="2" xfId="0" applyNumberFormat="1" applyFont="1" applyFill="1" applyBorder="1" applyAlignment="1">
      <alignment horizontal="right" vertical="top" wrapText="1" readingOrder="1"/>
    </xf>
    <xf numFmtId="164" fontId="3" fillId="2" borderId="2" xfId="0" applyNumberFormat="1" applyFont="1" applyFill="1" applyBorder="1" applyAlignment="1">
      <alignment horizontal="right" vertical="center" readingOrder="1"/>
    </xf>
    <xf numFmtId="1" fontId="3" fillId="2" borderId="2" xfId="0" applyNumberFormat="1" applyFont="1" applyFill="1" applyBorder="1" applyAlignment="1">
      <alignment horizontal="right" vertical="center" readingOrder="1"/>
    </xf>
    <xf numFmtId="1" fontId="2" fillId="2" borderId="2" xfId="0" applyNumberFormat="1" applyFont="1" applyFill="1" applyBorder="1" applyAlignment="1">
      <alignment horizontal="right" vertical="top" wrapText="1" readingOrder="1"/>
    </xf>
    <xf numFmtId="1" fontId="2" fillId="2" borderId="2" xfId="0" applyNumberFormat="1" applyFont="1" applyFill="1" applyBorder="1" applyAlignment="1">
      <alignment horizontal="right"/>
    </xf>
    <xf numFmtId="0" fontId="6" fillId="2" borderId="0" xfId="0" applyFont="1" applyFill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2" fontId="5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2" fontId="6" fillId="2" borderId="2" xfId="0" applyNumberFormat="1" applyFont="1" applyFill="1" applyBorder="1" applyAlignment="1">
      <alignment vertical="center"/>
    </xf>
    <xf numFmtId="2" fontId="5" fillId="2" borderId="2" xfId="0" applyNumberFormat="1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2" fillId="2" borderId="2" xfId="0" applyNumberFormat="1" applyFont="1" applyFill="1" applyBorder="1" applyAlignment="1">
      <alignment horizontal="right" vertical="center"/>
    </xf>
    <xf numFmtId="1" fontId="3" fillId="2" borderId="2" xfId="0" applyNumberFormat="1" applyFont="1" applyFill="1" applyBorder="1" applyAlignment="1">
      <alignment horizontal="right"/>
    </xf>
    <xf numFmtId="1" fontId="10" fillId="2" borderId="2" xfId="0" applyNumberFormat="1" applyFont="1" applyFill="1" applyBorder="1" applyAlignment="1">
      <alignment horizontal="right" vertical="top" wrapText="1"/>
    </xf>
    <xf numFmtId="2" fontId="23" fillId="2" borderId="0" xfId="0" applyNumberFormat="1" applyFont="1" applyFill="1" applyAlignment="1">
      <alignment vertical="top" wrapText="1"/>
    </xf>
    <xf numFmtId="2" fontId="0" fillId="2" borderId="0" xfId="0" applyNumberFormat="1" applyFill="1" applyAlignment="1">
      <alignment horizontal="center" vertical="center" wrapText="1"/>
    </xf>
    <xf numFmtId="2" fontId="26" fillId="2" borderId="0" xfId="0" applyNumberFormat="1" applyFont="1" applyFill="1" applyAlignment="1">
      <alignment vertical="center" wrapText="1"/>
    </xf>
    <xf numFmtId="1" fontId="29" fillId="2" borderId="2" xfId="0" applyNumberFormat="1" applyFont="1" applyFill="1" applyBorder="1" applyAlignment="1">
      <alignment vertical="center" wrapText="1"/>
    </xf>
    <xf numFmtId="2" fontId="13" fillId="2" borderId="0" xfId="0" applyNumberFormat="1" applyFont="1" applyFill="1" applyAlignment="1">
      <alignment vertical="center" wrapText="1"/>
    </xf>
    <xf numFmtId="1" fontId="13" fillId="2" borderId="0" xfId="0" applyNumberFormat="1" applyFont="1" applyFill="1" applyAlignment="1">
      <alignment vertical="center" wrapText="1"/>
    </xf>
    <xf numFmtId="164" fontId="31" fillId="2" borderId="2" xfId="0" applyNumberFormat="1" applyFont="1" applyFill="1" applyBorder="1" applyAlignment="1">
      <alignment vertical="center" wrapText="1"/>
    </xf>
    <xf numFmtId="1" fontId="2" fillId="3" borderId="10" xfId="0" applyNumberFormat="1" applyFont="1" applyFill="1" applyBorder="1" applyAlignment="1">
      <alignment vertical="center" wrapText="1"/>
    </xf>
    <xf numFmtId="1" fontId="14" fillId="2" borderId="2" xfId="0" applyNumberFormat="1" applyFont="1" applyFill="1" applyBorder="1" applyAlignment="1">
      <alignment vertical="center"/>
    </xf>
    <xf numFmtId="2" fontId="3" fillId="2" borderId="0" xfId="0" applyNumberFormat="1" applyFont="1" applyFill="1" applyAlignment="1">
      <alignment vertical="center" wrapText="1"/>
    </xf>
    <xf numFmtId="2" fontId="3" fillId="2" borderId="2" xfId="0" applyNumberFormat="1" applyFont="1" applyFill="1" applyBorder="1" applyAlignment="1">
      <alignment vertical="center"/>
    </xf>
    <xf numFmtId="2" fontId="3" fillId="2" borderId="0" xfId="0" applyNumberFormat="1" applyFont="1" applyFill="1" applyAlignment="1">
      <alignment vertical="top" wrapText="1"/>
    </xf>
    <xf numFmtId="1" fontId="13" fillId="2" borderId="2" xfId="0" applyNumberFormat="1" applyFont="1" applyFill="1" applyBorder="1" applyAlignment="1">
      <alignment horizontal="center" vertical="center"/>
    </xf>
    <xf numFmtId="1" fontId="13" fillId="2" borderId="2" xfId="0" applyNumberFormat="1" applyFont="1" applyFill="1" applyBorder="1" applyAlignment="1">
      <alignment vertical="center"/>
    </xf>
    <xf numFmtId="1" fontId="13" fillId="2" borderId="2" xfId="0" applyNumberFormat="1" applyFont="1" applyFill="1" applyBorder="1" applyAlignment="1">
      <alignment horizontal="center" vertical="center" wrapText="1"/>
    </xf>
    <xf numFmtId="1" fontId="13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1" fontId="0" fillId="2" borderId="0" xfId="0" applyNumberFormat="1" applyFill="1" applyAlignment="1">
      <alignment vertical="center" wrapText="1"/>
    </xf>
    <xf numFmtId="1" fontId="0" fillId="2" borderId="0" xfId="0" applyNumberFormat="1" applyFill="1" applyAlignment="1">
      <alignment vertical="top" wrapText="1"/>
    </xf>
    <xf numFmtId="0" fontId="2" fillId="2" borderId="0" xfId="0" applyFont="1" applyFill="1" applyAlignment="1">
      <alignment horizontal="center" vertical="center" wrapText="1"/>
    </xf>
    <xf numFmtId="1" fontId="6" fillId="2" borderId="6" xfId="0" applyNumberFormat="1" applyFont="1" applyFill="1" applyBorder="1" applyAlignment="1">
      <alignment vertical="center"/>
    </xf>
    <xf numFmtId="0" fontId="35" fillId="2" borderId="10" xfId="0" applyFont="1" applyFill="1" applyBorder="1" applyAlignment="1">
      <alignment vertical="top" wrapText="1"/>
    </xf>
    <xf numFmtId="1" fontId="5" fillId="2" borderId="6" xfId="0" applyNumberFormat="1" applyFont="1" applyFill="1" applyBorder="1" applyAlignment="1">
      <alignment vertical="center"/>
    </xf>
    <xf numFmtId="1" fontId="6" fillId="2" borderId="3" xfId="0" applyNumberFormat="1" applyFont="1" applyFill="1" applyBorder="1"/>
    <xf numFmtId="164" fontId="6" fillId="2" borderId="3" xfId="0" applyNumberFormat="1" applyFont="1" applyFill="1" applyBorder="1" applyAlignment="1">
      <alignment vertical="center"/>
    </xf>
    <xf numFmtId="1" fontId="5" fillId="2" borderId="9" xfId="0" applyNumberFormat="1" applyFont="1" applyFill="1" applyBorder="1"/>
    <xf numFmtId="164" fontId="5" fillId="2" borderId="9" xfId="0" applyNumberFormat="1" applyFont="1" applyFill="1" applyBorder="1" applyAlignment="1">
      <alignment vertical="center"/>
    </xf>
    <xf numFmtId="1" fontId="6" fillId="2" borderId="9" xfId="0" applyNumberFormat="1" applyFont="1" applyFill="1" applyBorder="1"/>
    <xf numFmtId="1" fontId="6" fillId="2" borderId="21" xfId="0" applyNumberFormat="1" applyFont="1" applyFill="1" applyBorder="1"/>
    <xf numFmtId="164" fontId="6" fillId="2" borderId="21" xfId="0" applyNumberFormat="1" applyFont="1" applyFill="1" applyBorder="1" applyAlignment="1">
      <alignment vertical="center"/>
    </xf>
    <xf numFmtId="0" fontId="35" fillId="2" borderId="21" xfId="0" applyFont="1" applyFill="1" applyBorder="1" applyAlignment="1">
      <alignment vertical="top" wrapText="1"/>
    </xf>
    <xf numFmtId="1" fontId="5" fillId="2" borderId="21" xfId="0" applyNumberFormat="1" applyFont="1" applyFill="1" applyBorder="1"/>
    <xf numFmtId="164" fontId="5" fillId="2" borderId="21" xfId="0" applyNumberFormat="1" applyFont="1" applyFill="1" applyBorder="1" applyAlignment="1">
      <alignment vertical="center"/>
    </xf>
    <xf numFmtId="1" fontId="5" fillId="2" borderId="21" xfId="0" applyNumberFormat="1" applyFont="1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165" fontId="2" fillId="2" borderId="0" xfId="0" applyNumberFormat="1" applyFont="1" applyFill="1" applyAlignment="1">
      <alignment vertical="center"/>
    </xf>
    <xf numFmtId="0" fontId="1" fillId="2" borderId="10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vertical="center" wrapText="1"/>
    </xf>
    <xf numFmtId="0" fontId="24" fillId="2" borderId="10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vertical="top" wrapText="1"/>
    </xf>
    <xf numFmtId="1" fontId="17" fillId="2" borderId="6" xfId="0" applyNumberFormat="1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vertical="top" wrapText="1"/>
    </xf>
    <xf numFmtId="0" fontId="18" fillId="2" borderId="5" xfId="0" applyFont="1" applyFill="1" applyBorder="1" applyAlignment="1">
      <alignment vertical="top" wrapText="1"/>
    </xf>
    <xf numFmtId="0" fontId="1" fillId="2" borderId="0" xfId="0" applyFont="1" applyFill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vertical="top" wrapText="1"/>
    </xf>
    <xf numFmtId="1" fontId="17" fillId="2" borderId="4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1" fontId="5" fillId="2" borderId="0" xfId="0" applyNumberFormat="1" applyFont="1" applyFill="1" applyAlignment="1">
      <alignment horizontal="center" vertical="center"/>
    </xf>
    <xf numFmtId="1" fontId="6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8" fillId="2" borderId="9" xfId="0" applyFont="1" applyFill="1" applyBorder="1" applyAlignment="1">
      <alignment vertical="top" wrapText="1"/>
    </xf>
    <xf numFmtId="1" fontId="5" fillId="2" borderId="0" xfId="0" applyNumberFormat="1" applyFont="1" applyFill="1" applyAlignment="1">
      <alignment horizontal="center" vertical="top" wrapText="1"/>
    </xf>
    <xf numFmtId="0" fontId="17" fillId="2" borderId="6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right" vertical="center"/>
    </xf>
    <xf numFmtId="0" fontId="18" fillId="2" borderId="5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2" fontId="17" fillId="2" borderId="3" xfId="0" applyNumberFormat="1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vertical="center" wrapText="1"/>
    </xf>
    <xf numFmtId="0" fontId="18" fillId="2" borderId="9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vertical="center" wrapText="1"/>
    </xf>
    <xf numFmtId="1" fontId="17" fillId="2" borderId="3" xfId="0" applyNumberFormat="1" applyFont="1" applyFill="1" applyBorder="1" applyAlignment="1">
      <alignment horizontal="center" vertical="center" wrapText="1"/>
    </xf>
    <xf numFmtId="1" fontId="17" fillId="2" borderId="3" xfId="0" applyNumberFormat="1" applyFont="1" applyFill="1" applyBorder="1" applyAlignment="1">
      <alignment horizontal="center" vertical="center"/>
    </xf>
    <xf numFmtId="0" fontId="25" fillId="2" borderId="0" xfId="0" applyFont="1" applyFill="1" applyAlignment="1">
      <alignment vertical="top" wrapText="1"/>
    </xf>
    <xf numFmtId="1" fontId="24" fillId="2" borderId="3" xfId="0" applyNumberFormat="1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vertical="top" wrapText="1"/>
    </xf>
    <xf numFmtId="0" fontId="23" fillId="2" borderId="9" xfId="0" applyFont="1" applyFill="1" applyBorder="1" applyAlignment="1">
      <alignment vertical="top" wrapText="1"/>
    </xf>
    <xf numFmtId="1" fontId="24" fillId="2" borderId="6" xfId="0" applyNumberFormat="1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vertical="top" wrapText="1"/>
    </xf>
    <xf numFmtId="1" fontId="3" fillId="2" borderId="6" xfId="0" applyNumberFormat="1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vertical="top" wrapText="1"/>
    </xf>
    <xf numFmtId="1" fontId="24" fillId="2" borderId="3" xfId="0" applyNumberFormat="1" applyFont="1" applyFill="1" applyBorder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/>
    </xf>
    <xf numFmtId="0" fontId="23" fillId="2" borderId="0" xfId="0" applyFont="1" applyFill="1" applyAlignment="1">
      <alignment vertical="top" wrapText="1"/>
    </xf>
    <xf numFmtId="1" fontId="24" fillId="2" borderId="5" xfId="0" applyNumberFormat="1" applyFont="1" applyFill="1" applyBorder="1" applyAlignment="1">
      <alignment horizontal="center" vertical="center" wrapText="1"/>
    </xf>
    <xf numFmtId="1" fontId="3" fillId="2" borderId="11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1" fontId="3" fillId="2" borderId="3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1" fontId="5" fillId="2" borderId="6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top" wrapText="1"/>
    </xf>
    <xf numFmtId="1" fontId="5" fillId="2" borderId="3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top" wrapText="1"/>
    </xf>
    <xf numFmtId="0" fontId="4" fillId="2" borderId="9" xfId="0" applyFont="1" applyFill="1" applyBorder="1" applyAlignment="1">
      <alignment vertical="top" wrapText="1"/>
    </xf>
    <xf numFmtId="1" fontId="5" fillId="2" borderId="3" xfId="0" applyNumberFormat="1" applyFont="1" applyFill="1" applyBorder="1" applyAlignment="1">
      <alignment horizontal="center" vertical="center"/>
    </xf>
    <xf numFmtId="1" fontId="5" fillId="2" borderId="6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top" wrapText="1"/>
    </xf>
    <xf numFmtId="164" fontId="5" fillId="2" borderId="3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Alignment="1">
      <alignment horizontal="center" vertical="center"/>
    </xf>
    <xf numFmtId="1" fontId="5" fillId="2" borderId="11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top" wrapText="1"/>
    </xf>
    <xf numFmtId="0" fontId="4" fillId="2" borderId="12" xfId="0" applyFont="1" applyFill="1" applyBorder="1" applyAlignment="1">
      <alignment vertical="top" wrapText="1"/>
    </xf>
    <xf numFmtId="0" fontId="4" fillId="2" borderId="13" xfId="0" applyFont="1" applyFill="1" applyBorder="1" applyAlignment="1">
      <alignment vertical="top" wrapText="1"/>
    </xf>
    <xf numFmtId="1" fontId="3" fillId="2" borderId="3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6" xfId="0" applyNumberFormat="1" applyFont="1" applyFill="1" applyBorder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 wrapText="1"/>
    </xf>
    <xf numFmtId="1" fontId="1" fillId="2" borderId="0" xfId="0" applyNumberFormat="1" applyFont="1" applyFill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1" fontId="17" fillId="2" borderId="3" xfId="0" applyNumberFormat="1" applyFont="1" applyFill="1" applyBorder="1" applyAlignment="1">
      <alignment vertical="center" wrapText="1"/>
    </xf>
    <xf numFmtId="1" fontId="5" fillId="2" borderId="0" xfId="0" applyNumberFormat="1" applyFont="1" applyFill="1" applyAlignment="1">
      <alignment horizontal="right" vertical="center" wrapText="1"/>
    </xf>
    <xf numFmtId="0" fontId="19" fillId="2" borderId="5" xfId="0" applyFont="1" applyFill="1" applyBorder="1" applyAlignment="1">
      <alignment vertical="center" wrapText="1"/>
    </xf>
    <xf numFmtId="1" fontId="24" fillId="2" borderId="0" xfId="0" applyNumberFormat="1" applyFont="1" applyFill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19" fillId="2" borderId="9" xfId="0" applyFont="1" applyFill="1" applyBorder="1" applyAlignment="1">
      <alignment vertical="center" wrapText="1"/>
    </xf>
    <xf numFmtId="1" fontId="24" fillId="2" borderId="0" xfId="0" applyNumberFormat="1" applyFont="1" applyFill="1" applyAlignment="1">
      <alignment horizontal="center" vertical="center"/>
    </xf>
    <xf numFmtId="1" fontId="29" fillId="2" borderId="6" xfId="0" applyNumberFormat="1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vertical="center" wrapText="1"/>
    </xf>
    <xf numFmtId="1" fontId="29" fillId="2" borderId="3" xfId="0" applyNumberFormat="1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vertical="center" wrapText="1"/>
    </xf>
    <xf numFmtId="0" fontId="30" fillId="2" borderId="4" xfId="0" applyFont="1" applyFill="1" applyBorder="1" applyAlignment="1">
      <alignment vertical="center" wrapText="1"/>
    </xf>
    <xf numFmtId="1" fontId="13" fillId="2" borderId="6" xfId="0" applyNumberFormat="1" applyFont="1" applyFill="1" applyBorder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center" wrapText="1"/>
    </xf>
    <xf numFmtId="2" fontId="1" fillId="2" borderId="0" xfId="0" applyNumberFormat="1" applyFont="1" applyFill="1" applyAlignment="1">
      <alignment horizontal="center" vertical="center" wrapText="1"/>
    </xf>
    <xf numFmtId="2" fontId="5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 wrapText="1"/>
    </xf>
    <xf numFmtId="1" fontId="21" fillId="2" borderId="21" xfId="0" applyNumberFormat="1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vertical="center" wrapText="1"/>
    </xf>
    <xf numFmtId="1" fontId="5" fillId="2" borderId="21" xfId="0" applyNumberFormat="1" applyFont="1" applyFill="1" applyBorder="1" applyAlignment="1">
      <alignment horizontal="center" vertical="center" wrapText="1"/>
    </xf>
    <xf numFmtId="1" fontId="8" fillId="2" borderId="21" xfId="0" applyNumberFormat="1" applyFont="1" applyFill="1" applyBorder="1" applyAlignment="1">
      <alignment horizontal="center" vertical="center" wrapText="1"/>
    </xf>
    <xf numFmtId="1" fontId="32" fillId="2" borderId="21" xfId="0" applyNumberFormat="1" applyFont="1" applyFill="1" applyBorder="1" applyAlignment="1">
      <alignment horizontal="center" vertical="center" wrapText="1"/>
    </xf>
    <xf numFmtId="1" fontId="5" fillId="2" borderId="22" xfId="0" applyNumberFormat="1" applyFont="1" applyFill="1" applyBorder="1" applyAlignment="1">
      <alignment horizontal="center" vertical="center" wrapText="1"/>
    </xf>
    <xf numFmtId="1" fontId="5" fillId="2" borderId="23" xfId="0" applyNumberFormat="1" applyFont="1" applyFill="1" applyBorder="1" applyAlignment="1">
      <alignment horizontal="center" vertical="center" wrapText="1"/>
    </xf>
    <xf numFmtId="1" fontId="5" fillId="2" borderId="24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1" fontId="3" fillId="2" borderId="0" xfId="0" applyNumberFormat="1" applyFont="1" applyFill="1" applyAlignment="1">
      <alignment horizontal="center" vertical="top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1" fontId="17" fillId="2" borderId="11" xfId="0" applyNumberFormat="1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center" wrapText="1"/>
    </xf>
    <xf numFmtId="2" fontId="21" fillId="2" borderId="0" xfId="0" applyNumberFormat="1" applyFont="1" applyFill="1" applyAlignment="1">
      <alignment horizontal="center" vertical="center" wrapText="1"/>
    </xf>
    <xf numFmtId="0" fontId="23" fillId="2" borderId="5" xfId="0" applyFont="1" applyFill="1" applyBorder="1" applyAlignment="1">
      <alignment vertical="center" wrapText="1"/>
    </xf>
    <xf numFmtId="2" fontId="21" fillId="2" borderId="0" xfId="0" applyNumberFormat="1" applyFont="1" applyFill="1" applyAlignment="1">
      <alignment horizontal="center" vertical="center"/>
    </xf>
    <xf numFmtId="1" fontId="21" fillId="2" borderId="0" xfId="0" applyNumberFormat="1" applyFont="1" applyFill="1" applyAlignment="1">
      <alignment horizontal="center" vertical="center" wrapText="1"/>
    </xf>
    <xf numFmtId="0" fontId="23" fillId="2" borderId="9" xfId="0" applyFont="1" applyFill="1" applyBorder="1" applyAlignment="1">
      <alignment vertical="center" wrapText="1"/>
    </xf>
    <xf numFmtId="1" fontId="24" fillId="2" borderId="11" xfId="0" applyNumberFormat="1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vertical="top" wrapText="1"/>
    </xf>
    <xf numFmtId="2" fontId="21" fillId="2" borderId="1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vertical="top" wrapText="1"/>
    </xf>
    <xf numFmtId="0" fontId="23" fillId="2" borderId="15" xfId="0" applyFont="1" applyFill="1" applyBorder="1" applyAlignment="1">
      <alignment vertical="top" wrapText="1"/>
    </xf>
    <xf numFmtId="2" fontId="5" fillId="2" borderId="1" xfId="0" applyNumberFormat="1" applyFont="1" applyFill="1" applyBorder="1" applyAlignment="1">
      <alignment horizontal="left" vertical="center" wrapText="1"/>
    </xf>
    <xf numFmtId="0" fontId="18" fillId="2" borderId="15" xfId="0" applyFont="1" applyFill="1" applyBorder="1" applyAlignment="1">
      <alignment vertical="top" wrapText="1"/>
    </xf>
    <xf numFmtId="0" fontId="18" fillId="2" borderId="16" xfId="0" applyFont="1" applyFill="1" applyBorder="1" applyAlignment="1">
      <alignment vertical="top" wrapText="1"/>
    </xf>
    <xf numFmtId="2" fontId="5" fillId="2" borderId="0" xfId="0" applyNumberFormat="1" applyFont="1" applyFill="1" applyAlignment="1">
      <alignment horizontal="center" vertical="top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top" wrapText="1"/>
    </xf>
    <xf numFmtId="0" fontId="5" fillId="0" borderId="6" xfId="0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top" wrapText="1"/>
    </xf>
    <xf numFmtId="0" fontId="3" fillId="0" borderId="3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1" fontId="13" fillId="0" borderId="6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6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2EDF4"/>
          <bgColor rgb="FFD2EDF4"/>
        </patternFill>
      </fill>
    </dxf>
  </dxfs>
  <tableStyles count="1">
    <tableStyle name="Branch ATM_1-style" pivot="0" count="2">
      <tableStyleElement type="firstRowStripe" dxfId="62"/>
      <tableStyleElement type="secondRowStripe" dxfId="6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495300</xdr:colOff>
      <xdr:row>6</xdr:row>
      <xdr:rowOff>0</xdr:rowOff>
    </xdr:from>
    <xdr:ext cx="180975" cy="25717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 txBox="1"/>
      </xdr:nvSpPr>
      <xdr:spPr>
        <a:xfrm>
          <a:off x="3238500" y="1236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5:K60" headerRowCount="0" headerRowDxfId="60" dataDxfId="59" totalsRowDxfId="58">
  <tableColumns count="11">
    <tableColumn id="1" name="Column1" dataDxfId="57"/>
    <tableColumn id="2" name="Column2" dataDxfId="56"/>
    <tableColumn id="3" name="Column3" dataDxfId="55"/>
    <tableColumn id="4" name="Column4" dataDxfId="54"/>
    <tableColumn id="5" name="Column5" dataDxfId="53"/>
    <tableColumn id="6" name="Column6" dataDxfId="52"/>
    <tableColumn id="7" name="Column7" dataDxfId="51"/>
    <tableColumn id="9" name="Column9" headerRowDxfId="50" dataDxfId="49" totalsRowDxfId="48">
      <calculatedColumnFormula>Table_1[[#This Row],[Column6]]/F53*100</calculatedColumnFormula>
    </tableColumn>
    <tableColumn id="10" name="Column10" headerRowDxfId="47" dataDxfId="46" totalsRowDxfId="45"/>
    <tableColumn id="11" name="Column11" headerRowDxfId="44" dataDxfId="43" totalsRowDxfId="42"/>
    <tableColumn id="12" name="Column12" headerRowDxfId="41" dataDxfId="40" totalsRowDxfId="39"/>
  </tableColumns>
  <tableStyleInfo name="Branch ATM_1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3333"/>
  </sheetPr>
  <dimension ref="A1:H101"/>
  <sheetViews>
    <sheetView showGridLines="0" tabSelected="1" workbookViewId="0">
      <pane xSplit="2" ySplit="5" topLeftCell="C45" activePane="bottomRight" state="frozen"/>
      <selection pane="topRight" activeCell="C1" sqref="C1"/>
      <selection pane="bottomLeft" activeCell="A4" sqref="A4"/>
      <selection pane="bottomRight" activeCell="C58" sqref="C58"/>
    </sheetView>
  </sheetViews>
  <sheetFormatPr defaultColWidth="14.42578125" defaultRowHeight="15" customHeight="1" x14ac:dyDescent="0.2"/>
  <cols>
    <col min="1" max="1" width="5.85546875" style="101" customWidth="1"/>
    <col min="2" max="2" width="26.28515625" style="101" customWidth="1"/>
    <col min="3" max="3" width="11.140625" style="101" customWidth="1"/>
    <col min="4" max="4" width="13.140625" style="101" customWidth="1"/>
    <col min="5" max="5" width="12.140625" style="101" customWidth="1"/>
    <col min="6" max="6" width="11" style="101" customWidth="1"/>
    <col min="7" max="7" width="12.85546875" style="101" customWidth="1"/>
    <col min="8" max="8" width="0" style="101" hidden="1" customWidth="1"/>
    <col min="9" max="16384" width="14.42578125" style="101"/>
  </cols>
  <sheetData>
    <row r="1" spans="1:8" ht="18.75" customHeight="1" x14ac:dyDescent="0.2">
      <c r="A1" s="370" t="s">
        <v>1020</v>
      </c>
      <c r="B1" s="371"/>
      <c r="C1" s="371"/>
      <c r="D1" s="371"/>
      <c r="E1" s="371"/>
      <c r="F1" s="371"/>
      <c r="G1" s="371"/>
    </row>
    <row r="2" spans="1:8" ht="15" customHeight="1" x14ac:dyDescent="0.2">
      <c r="A2" s="372" t="s">
        <v>0</v>
      </c>
      <c r="B2" s="373"/>
      <c r="C2" s="373"/>
      <c r="D2" s="373"/>
      <c r="E2" s="373"/>
      <c r="F2" s="373"/>
      <c r="G2" s="373"/>
    </row>
    <row r="3" spans="1:8" ht="15" customHeight="1" x14ac:dyDescent="0.2">
      <c r="A3" s="102"/>
      <c r="B3" s="103"/>
      <c r="C3" s="103"/>
      <c r="D3" s="103"/>
      <c r="E3" s="103"/>
      <c r="F3" s="103"/>
      <c r="G3" s="103"/>
    </row>
    <row r="4" spans="1:8" ht="15" customHeight="1" x14ac:dyDescent="0.2">
      <c r="A4" s="102"/>
      <c r="B4" s="103"/>
      <c r="C4" s="103"/>
      <c r="D4" s="103"/>
      <c r="E4" s="103"/>
      <c r="F4" s="103" t="s">
        <v>976</v>
      </c>
      <c r="G4" s="103"/>
    </row>
    <row r="5" spans="1:8" ht="33" customHeight="1" x14ac:dyDescent="0.2">
      <c r="A5" s="94" t="s">
        <v>1</v>
      </c>
      <c r="B5" s="94" t="s">
        <v>2</v>
      </c>
      <c r="C5" s="94" t="s">
        <v>3</v>
      </c>
      <c r="D5" s="94" t="s">
        <v>4</v>
      </c>
      <c r="E5" s="94" t="s">
        <v>5</v>
      </c>
      <c r="F5" s="94" t="s">
        <v>6</v>
      </c>
      <c r="G5" s="94" t="s">
        <v>7</v>
      </c>
      <c r="H5" s="101" t="e">
        <f>Table_1[[#This Row],[Column6]]/F53*100</f>
        <v>#VALUE!</v>
      </c>
    </row>
    <row r="6" spans="1:8" ht="13.5" customHeight="1" x14ac:dyDescent="0.2">
      <c r="A6" s="95">
        <v>1</v>
      </c>
      <c r="B6" s="96" t="s">
        <v>8</v>
      </c>
      <c r="C6" s="96">
        <v>44</v>
      </c>
      <c r="D6" s="96">
        <v>88</v>
      </c>
      <c r="E6" s="96">
        <v>132</v>
      </c>
      <c r="F6" s="96">
        <f>Table_1[[#This Row],[Column5]]+Table_1[[#This Row],[Column4]]+Table_1[[#This Row],[Column3]]</f>
        <v>264</v>
      </c>
      <c r="G6" s="96">
        <v>385</v>
      </c>
      <c r="H6" s="101">
        <f>Table_1[[#This Row],[Column6]]/F54*100</f>
        <v>776.47058823529414</v>
      </c>
    </row>
    <row r="7" spans="1:8" ht="13.5" customHeight="1" x14ac:dyDescent="0.2">
      <c r="A7" s="95">
        <v>2</v>
      </c>
      <c r="B7" s="96" t="s">
        <v>9</v>
      </c>
      <c r="C7" s="96">
        <v>171</v>
      </c>
      <c r="D7" s="96">
        <v>139</v>
      </c>
      <c r="E7" s="96">
        <v>131</v>
      </c>
      <c r="F7" s="96">
        <f>Table_1[[#This Row],[Column5]]+Table_1[[#This Row],[Column4]]+Table_1[[#This Row],[Column3]]</f>
        <v>441</v>
      </c>
      <c r="G7" s="96">
        <v>468</v>
      </c>
      <c r="H7" s="101">
        <f>Table_1[[#This Row],[Column6]]/F55*100</f>
        <v>106.26506024096385</v>
      </c>
    </row>
    <row r="8" spans="1:8" ht="13.5" customHeight="1" x14ac:dyDescent="0.2">
      <c r="A8" s="95">
        <v>3</v>
      </c>
      <c r="B8" s="96" t="s">
        <v>10</v>
      </c>
      <c r="C8" s="96">
        <v>76</v>
      </c>
      <c r="D8" s="96">
        <v>28</v>
      </c>
      <c r="E8" s="96">
        <v>57</v>
      </c>
      <c r="F8" s="96">
        <f>Table_1[[#This Row],[Column5]]+Table_1[[#This Row],[Column4]]+Table_1[[#This Row],[Column3]]</f>
        <v>161</v>
      </c>
      <c r="G8" s="96">
        <v>151</v>
      </c>
      <c r="H8" s="101">
        <f>Table_1[[#This Row],[Column6]]/F56*100</f>
        <v>402.50000000000006</v>
      </c>
    </row>
    <row r="9" spans="1:8" ht="13.5" customHeight="1" x14ac:dyDescent="0.2">
      <c r="A9" s="95">
        <v>4</v>
      </c>
      <c r="B9" s="96" t="s">
        <v>11</v>
      </c>
      <c r="C9" s="96">
        <v>48</v>
      </c>
      <c r="D9" s="96">
        <v>113</v>
      </c>
      <c r="E9" s="96">
        <v>155</v>
      </c>
      <c r="F9" s="96">
        <f>Table_1[[#This Row],[Column5]]+Table_1[[#This Row],[Column4]]+Table_1[[#This Row],[Column3]]</f>
        <v>316</v>
      </c>
      <c r="G9" s="96">
        <v>238</v>
      </c>
      <c r="H9" s="101">
        <f>Table_1[[#This Row],[Column6]]/F57*100</f>
        <v>790</v>
      </c>
    </row>
    <row r="10" spans="1:8" ht="13.5" customHeight="1" x14ac:dyDescent="0.2">
      <c r="A10" s="95">
        <v>5</v>
      </c>
      <c r="B10" s="96" t="s">
        <v>12</v>
      </c>
      <c r="C10" s="96">
        <v>229</v>
      </c>
      <c r="D10" s="96">
        <v>135</v>
      </c>
      <c r="E10" s="96">
        <v>95</v>
      </c>
      <c r="F10" s="96">
        <f>Table_1[[#This Row],[Column5]]+Table_1[[#This Row],[Column4]]+Table_1[[#This Row],[Column3]]</f>
        <v>459</v>
      </c>
      <c r="G10" s="96">
        <v>199</v>
      </c>
      <c r="H10" s="101">
        <f>Table_1[[#This Row],[Column6]]/F58*100</f>
        <v>5.6270687752850312</v>
      </c>
    </row>
    <row r="11" spans="1:8" ht="13.5" customHeight="1" x14ac:dyDescent="0.2">
      <c r="A11" s="95">
        <v>6</v>
      </c>
      <c r="B11" s="96" t="s">
        <v>13</v>
      </c>
      <c r="C11" s="96">
        <v>79</v>
      </c>
      <c r="D11" s="96">
        <v>51</v>
      </c>
      <c r="E11" s="96">
        <v>99</v>
      </c>
      <c r="F11" s="96">
        <f>Table_1[[#This Row],[Column5]]+Table_1[[#This Row],[Column4]]+Table_1[[#This Row],[Column3]]</f>
        <v>229</v>
      </c>
      <c r="G11" s="96">
        <v>118</v>
      </c>
      <c r="H11" s="101" t="e">
        <f>Table_1[[#This Row],[Column6]]/F59*100</f>
        <v>#DIV/0!</v>
      </c>
    </row>
    <row r="12" spans="1:8" ht="13.5" customHeight="1" x14ac:dyDescent="0.2">
      <c r="A12" s="95">
        <v>7</v>
      </c>
      <c r="B12" s="96" t="s">
        <v>14</v>
      </c>
      <c r="C12" s="96">
        <v>9</v>
      </c>
      <c r="D12" s="96">
        <v>6</v>
      </c>
      <c r="E12" s="96">
        <v>42</v>
      </c>
      <c r="F12" s="96">
        <f>Table_1[[#This Row],[Column5]]+Table_1[[#This Row],[Column4]]+Table_1[[#This Row],[Column3]]</f>
        <v>57</v>
      </c>
      <c r="G12" s="96">
        <v>46</v>
      </c>
      <c r="H12" s="101" t="e">
        <f>Table_1[[#This Row],[Column6]]/F60*100</f>
        <v>#DIV/0!</v>
      </c>
    </row>
    <row r="13" spans="1:8" ht="13.5" customHeight="1" x14ac:dyDescent="0.2">
      <c r="A13" s="95">
        <v>8</v>
      </c>
      <c r="B13" s="96" t="s">
        <v>982</v>
      </c>
      <c r="C13" s="96">
        <v>10</v>
      </c>
      <c r="D13" s="96">
        <v>6</v>
      </c>
      <c r="E13" s="96">
        <v>24</v>
      </c>
      <c r="F13" s="96">
        <f>Table_1[[#This Row],[Column5]]+Table_1[[#This Row],[Column4]]+Table_1[[#This Row],[Column3]]</f>
        <v>40</v>
      </c>
      <c r="G13" s="96">
        <v>23</v>
      </c>
      <c r="H13" s="101" t="e">
        <f>Table_1[[#This Row],[Column6]]/F61*100</f>
        <v>#DIV/0!</v>
      </c>
    </row>
    <row r="14" spans="1:8" ht="12.75" customHeight="1" x14ac:dyDescent="0.2">
      <c r="A14" s="95">
        <v>9</v>
      </c>
      <c r="B14" s="96" t="s">
        <v>15</v>
      </c>
      <c r="C14" s="96">
        <v>89</v>
      </c>
      <c r="D14" s="96">
        <v>102</v>
      </c>
      <c r="E14" s="96">
        <v>197</v>
      </c>
      <c r="F14" s="96">
        <f>Table_1[[#This Row],[Column5]]+Table_1[[#This Row],[Column4]]+Table_1[[#This Row],[Column3]]</f>
        <v>388</v>
      </c>
      <c r="G14" s="96">
        <v>528</v>
      </c>
      <c r="H14" s="101" t="e">
        <f>Table_1[[#This Row],[Column6]]/F62*100</f>
        <v>#REF!</v>
      </c>
    </row>
    <row r="15" spans="1:8" ht="13.5" customHeight="1" x14ac:dyDescent="0.2">
      <c r="A15" s="95">
        <v>10</v>
      </c>
      <c r="B15" s="96" t="s">
        <v>16</v>
      </c>
      <c r="C15" s="96">
        <v>341</v>
      </c>
      <c r="D15" s="96">
        <v>389</v>
      </c>
      <c r="E15" s="96">
        <v>431</v>
      </c>
      <c r="F15" s="96">
        <f>Table_1[[#This Row],[Column5]]+Table_1[[#This Row],[Column4]]+Table_1[[#This Row],[Column3]]</f>
        <v>1161</v>
      </c>
      <c r="G15" s="96">
        <v>4209</v>
      </c>
      <c r="H15" s="101" t="e">
        <f>Table_1[[#This Row],[Column6]]/F63*100</f>
        <v>#DIV/0!</v>
      </c>
    </row>
    <row r="16" spans="1:8" ht="13.5" customHeight="1" x14ac:dyDescent="0.2">
      <c r="A16" s="95">
        <v>11</v>
      </c>
      <c r="B16" s="96" t="s">
        <v>17</v>
      </c>
      <c r="C16" s="96">
        <v>41</v>
      </c>
      <c r="D16" s="96">
        <v>44</v>
      </c>
      <c r="E16" s="96">
        <v>82</v>
      </c>
      <c r="F16" s="96">
        <f>Table_1[[#This Row],[Column5]]+Table_1[[#This Row],[Column4]]+Table_1[[#This Row],[Column3]]</f>
        <v>167</v>
      </c>
      <c r="G16" s="96">
        <v>127</v>
      </c>
      <c r="H16" s="101" t="e">
        <f>Table_1[[#This Row],[Column6]]/F64*100</f>
        <v>#DIV/0!</v>
      </c>
    </row>
    <row r="17" spans="1:8" ht="13.5" customHeight="1" x14ac:dyDescent="0.2">
      <c r="A17" s="92">
        <v>12</v>
      </c>
      <c r="B17" s="93" t="s">
        <v>18</v>
      </c>
      <c r="C17" s="93">
        <v>100</v>
      </c>
      <c r="D17" s="93">
        <v>93</v>
      </c>
      <c r="E17" s="93">
        <v>157</v>
      </c>
      <c r="F17" s="96">
        <f>Table_1[[#This Row],[Column5]]+Table_1[[#This Row],[Column4]]+Table_1[[#This Row],[Column3]]</f>
        <v>350</v>
      </c>
      <c r="G17" s="93">
        <v>465</v>
      </c>
      <c r="H17" s="101" t="e">
        <f>Table_1[[#This Row],[Column6]]/F65*100</f>
        <v>#DIV/0!</v>
      </c>
    </row>
    <row r="18" spans="1:8" ht="13.5" customHeight="1" x14ac:dyDescent="0.2">
      <c r="A18" s="90"/>
      <c r="B18" s="91" t="s">
        <v>19</v>
      </c>
      <c r="C18" s="91">
        <f t="shared" ref="C18:G18" si="0">SUBTOTAL(109,C6:C17)</f>
        <v>1237</v>
      </c>
      <c r="D18" s="91">
        <f t="shared" si="0"/>
        <v>1194</v>
      </c>
      <c r="E18" s="91">
        <f t="shared" si="0"/>
        <v>1602</v>
      </c>
      <c r="F18" s="96">
        <f>Table_1[[#This Row],[Column5]]+Table_1[[#This Row],[Column4]]+Table_1[[#This Row],[Column3]]</f>
        <v>4033</v>
      </c>
      <c r="G18" s="91">
        <f t="shared" si="0"/>
        <v>6957</v>
      </c>
      <c r="H18" s="101" t="e">
        <f>Table_1[[#This Row],[Column6]]/F66*100</f>
        <v>#DIV/0!</v>
      </c>
    </row>
    <row r="19" spans="1:8" ht="13.5" customHeight="1" x14ac:dyDescent="0.2">
      <c r="A19" s="88">
        <v>13</v>
      </c>
      <c r="B19" s="89" t="s">
        <v>20</v>
      </c>
      <c r="C19" s="89">
        <v>39</v>
      </c>
      <c r="D19" s="89">
        <v>64</v>
      </c>
      <c r="E19" s="89">
        <v>100</v>
      </c>
      <c r="F19" s="96">
        <f>Table_1[[#This Row],[Column5]]+Table_1[[#This Row],[Column4]]+Table_1[[#This Row],[Column3]]</f>
        <v>203</v>
      </c>
      <c r="G19" s="89">
        <v>422</v>
      </c>
      <c r="H19" s="101" t="e">
        <f>Table_1[[#This Row],[Column6]]/F67*100</f>
        <v>#DIV/0!</v>
      </c>
    </row>
    <row r="20" spans="1:8" ht="13.5" customHeight="1" x14ac:dyDescent="0.2">
      <c r="A20" s="88">
        <v>14</v>
      </c>
      <c r="B20" s="89" t="s">
        <v>21</v>
      </c>
      <c r="C20" s="89">
        <v>28</v>
      </c>
      <c r="D20" s="89">
        <v>140</v>
      </c>
      <c r="E20" s="89">
        <v>108</v>
      </c>
      <c r="F20" s="96">
        <f>Table_1[[#This Row],[Column5]]+Table_1[[#This Row],[Column4]]+Table_1[[#This Row],[Column3]]</f>
        <v>276</v>
      </c>
      <c r="G20" s="89">
        <v>21</v>
      </c>
      <c r="H20" s="101" t="e">
        <f>Table_1[[#This Row],[Column6]]/F68*100</f>
        <v>#DIV/0!</v>
      </c>
    </row>
    <row r="21" spans="1:8" ht="13.5" customHeight="1" x14ac:dyDescent="0.2">
      <c r="A21" s="88">
        <v>15</v>
      </c>
      <c r="B21" s="89" t="s">
        <v>22</v>
      </c>
      <c r="C21" s="89">
        <v>0</v>
      </c>
      <c r="D21" s="89">
        <v>0</v>
      </c>
      <c r="E21" s="89">
        <v>6</v>
      </c>
      <c r="F21" s="96">
        <f>Table_1[[#This Row],[Column5]]+Table_1[[#This Row],[Column4]]+Table_1[[#This Row],[Column3]]</f>
        <v>6</v>
      </c>
      <c r="G21" s="89">
        <v>4</v>
      </c>
      <c r="H21" s="101" t="e">
        <f>Table_1[[#This Row],[Column6]]/F69*100</f>
        <v>#DIV/0!</v>
      </c>
    </row>
    <row r="22" spans="1:8" ht="13.5" customHeight="1" x14ac:dyDescent="0.2">
      <c r="A22" s="88">
        <v>16</v>
      </c>
      <c r="B22" s="89" t="s">
        <v>23</v>
      </c>
      <c r="C22" s="89">
        <v>0</v>
      </c>
      <c r="D22" s="89">
        <v>0</v>
      </c>
      <c r="E22" s="89">
        <v>4</v>
      </c>
      <c r="F22" s="96">
        <f>Table_1[[#This Row],[Column5]]+Table_1[[#This Row],[Column4]]+Table_1[[#This Row],[Column3]]</f>
        <v>4</v>
      </c>
      <c r="G22" s="89">
        <v>4</v>
      </c>
      <c r="H22" s="101" t="e">
        <f>Table_1[[#This Row],[Column6]]/F70*100</f>
        <v>#DIV/0!</v>
      </c>
    </row>
    <row r="23" spans="1:8" ht="13.5" customHeight="1" x14ac:dyDescent="0.2">
      <c r="A23" s="88">
        <v>17</v>
      </c>
      <c r="B23" s="89" t="s">
        <v>24</v>
      </c>
      <c r="C23" s="89">
        <v>11</v>
      </c>
      <c r="D23" s="89">
        <v>12</v>
      </c>
      <c r="E23" s="89">
        <v>8</v>
      </c>
      <c r="F23" s="96">
        <f>Table_1[[#This Row],[Column5]]+Table_1[[#This Row],[Column4]]+Table_1[[#This Row],[Column3]]</f>
        <v>31</v>
      </c>
      <c r="G23" s="89">
        <v>31</v>
      </c>
      <c r="H23" s="101" t="e">
        <f>Table_1[[#This Row],[Column6]]/F71*100</f>
        <v>#DIV/0!</v>
      </c>
    </row>
    <row r="24" spans="1:8" ht="13.5" customHeight="1" x14ac:dyDescent="0.2">
      <c r="A24" s="88">
        <v>18</v>
      </c>
      <c r="B24" s="89" t="s">
        <v>25</v>
      </c>
      <c r="C24" s="89">
        <v>0</v>
      </c>
      <c r="D24" s="89">
        <v>0</v>
      </c>
      <c r="E24" s="89">
        <v>1</v>
      </c>
      <c r="F24" s="96">
        <f>Table_1[[#This Row],[Column5]]+Table_1[[#This Row],[Column4]]+Table_1[[#This Row],[Column3]]</f>
        <v>1</v>
      </c>
      <c r="G24" s="89">
        <v>1</v>
      </c>
      <c r="H24" s="101" t="e">
        <f>Table_1[[#This Row],[Column6]]/F72*100</f>
        <v>#DIV/0!</v>
      </c>
    </row>
    <row r="25" spans="1:8" ht="13.5" customHeight="1" x14ac:dyDescent="0.2">
      <c r="A25" s="88">
        <v>19</v>
      </c>
      <c r="B25" s="89" t="s">
        <v>26</v>
      </c>
      <c r="C25" s="89">
        <v>1</v>
      </c>
      <c r="D25" s="89">
        <v>2</v>
      </c>
      <c r="E25" s="89">
        <v>8</v>
      </c>
      <c r="F25" s="96">
        <f>Table_1[[#This Row],[Column5]]+Table_1[[#This Row],[Column4]]+Table_1[[#This Row],[Column3]]</f>
        <v>11</v>
      </c>
      <c r="G25" s="89">
        <v>11</v>
      </c>
      <c r="H25" s="101" t="e">
        <f>Table_1[[#This Row],[Column6]]/F73*100</f>
        <v>#DIV/0!</v>
      </c>
    </row>
    <row r="26" spans="1:8" ht="13.5" customHeight="1" x14ac:dyDescent="0.2">
      <c r="A26" s="88">
        <v>20</v>
      </c>
      <c r="B26" s="89" t="s">
        <v>27</v>
      </c>
      <c r="C26" s="89">
        <v>11</v>
      </c>
      <c r="D26" s="89">
        <v>122</v>
      </c>
      <c r="E26" s="89">
        <v>116</v>
      </c>
      <c r="F26" s="96">
        <f>Table_1[[#This Row],[Column5]]+Table_1[[#This Row],[Column4]]+Table_1[[#This Row],[Column3]]</f>
        <v>249</v>
      </c>
      <c r="G26" s="89">
        <v>402</v>
      </c>
      <c r="H26" s="101" t="e">
        <f>Table_1[[#This Row],[Column6]]/F74*100</f>
        <v>#DIV/0!</v>
      </c>
    </row>
    <row r="27" spans="1:8" ht="13.5" customHeight="1" x14ac:dyDescent="0.2">
      <c r="A27" s="88">
        <v>21</v>
      </c>
      <c r="B27" s="89" t="s">
        <v>28</v>
      </c>
      <c r="C27" s="89">
        <v>63</v>
      </c>
      <c r="D27" s="89">
        <v>95</v>
      </c>
      <c r="E27" s="89">
        <v>103</v>
      </c>
      <c r="F27" s="96">
        <f>Table_1[[#This Row],[Column5]]+Table_1[[#This Row],[Column4]]+Table_1[[#This Row],[Column3]]</f>
        <v>261</v>
      </c>
      <c r="G27" s="89">
        <v>369</v>
      </c>
      <c r="H27" s="101" t="e">
        <f>Table_1[[#This Row],[Column6]]/F75*100</f>
        <v>#DIV/0!</v>
      </c>
    </row>
    <row r="28" spans="1:8" ht="13.5" customHeight="1" x14ac:dyDescent="0.2">
      <c r="A28" s="88">
        <v>22</v>
      </c>
      <c r="B28" s="89" t="s">
        <v>29</v>
      </c>
      <c r="C28" s="89">
        <v>24</v>
      </c>
      <c r="D28" s="89">
        <v>35</v>
      </c>
      <c r="E28" s="89">
        <v>47</v>
      </c>
      <c r="F28" s="96">
        <f>Table_1[[#This Row],[Column5]]+Table_1[[#This Row],[Column4]]+Table_1[[#This Row],[Column3]]</f>
        <v>106</v>
      </c>
      <c r="G28" s="89">
        <v>191</v>
      </c>
      <c r="H28" s="101" t="e">
        <f>Table_1[[#This Row],[Column6]]/F76*100</f>
        <v>#DIV/0!</v>
      </c>
    </row>
    <row r="29" spans="1:8" ht="13.5" customHeight="1" x14ac:dyDescent="0.2">
      <c r="A29" s="88">
        <v>23</v>
      </c>
      <c r="B29" s="89" t="s">
        <v>30</v>
      </c>
      <c r="C29" s="89">
        <v>18</v>
      </c>
      <c r="D29" s="89">
        <v>24</v>
      </c>
      <c r="E29" s="89">
        <v>44</v>
      </c>
      <c r="F29" s="96">
        <f>Table_1[[#This Row],[Column5]]+Table_1[[#This Row],[Column4]]+Table_1[[#This Row],[Column3]]</f>
        <v>86</v>
      </c>
      <c r="G29" s="89">
        <v>37</v>
      </c>
      <c r="H29" s="101" t="e">
        <f>Table_1[[#This Row],[Column6]]/F77*100</f>
        <v>#DIV/0!</v>
      </c>
    </row>
    <row r="30" spans="1:8" ht="13.5" customHeight="1" x14ac:dyDescent="0.2">
      <c r="A30" s="88">
        <v>24</v>
      </c>
      <c r="B30" s="89" t="s">
        <v>31</v>
      </c>
      <c r="C30" s="89">
        <v>33</v>
      </c>
      <c r="D30" s="89">
        <v>22</v>
      </c>
      <c r="E30" s="89">
        <v>52</v>
      </c>
      <c r="F30" s="96">
        <f>Table_1[[#This Row],[Column5]]+Table_1[[#This Row],[Column4]]+Table_1[[#This Row],[Column3]]</f>
        <v>107</v>
      </c>
      <c r="G30" s="89">
        <v>76</v>
      </c>
      <c r="H30" s="101" t="e">
        <f>Table_1[[#This Row],[Column6]]/F78*100</f>
        <v>#DIV/0!</v>
      </c>
    </row>
    <row r="31" spans="1:8" ht="13.5" customHeight="1" x14ac:dyDescent="0.2">
      <c r="A31" s="88">
        <v>25</v>
      </c>
      <c r="B31" s="89" t="s">
        <v>32</v>
      </c>
      <c r="C31" s="89">
        <v>0</v>
      </c>
      <c r="D31" s="89">
        <v>0</v>
      </c>
      <c r="E31" s="89">
        <v>2</v>
      </c>
      <c r="F31" s="96">
        <f>Table_1[[#This Row],[Column5]]+Table_1[[#This Row],[Column4]]+Table_1[[#This Row],[Column3]]</f>
        <v>2</v>
      </c>
      <c r="G31" s="89">
        <v>1</v>
      </c>
      <c r="H31" s="101" t="e">
        <f>Table_1[[#This Row],[Column6]]/F79*100</f>
        <v>#DIV/0!</v>
      </c>
    </row>
    <row r="32" spans="1:8" ht="13.5" customHeight="1" x14ac:dyDescent="0.2">
      <c r="A32" s="88">
        <v>26</v>
      </c>
      <c r="B32" s="89" t="s">
        <v>33</v>
      </c>
      <c r="C32" s="89">
        <v>0</v>
      </c>
      <c r="D32" s="89">
        <v>0</v>
      </c>
      <c r="E32" s="89">
        <v>7</v>
      </c>
      <c r="F32" s="96">
        <f>Table_1[[#This Row],[Column5]]+Table_1[[#This Row],[Column4]]+Table_1[[#This Row],[Column3]]</f>
        <v>7</v>
      </c>
      <c r="G32" s="89">
        <v>6</v>
      </c>
      <c r="H32" s="101" t="e">
        <f>Table_1[[#This Row],[Column6]]/F80*100</f>
        <v>#DIV/0!</v>
      </c>
    </row>
    <row r="33" spans="1:8" ht="13.5" customHeight="1" x14ac:dyDescent="0.2">
      <c r="A33" s="88">
        <v>27</v>
      </c>
      <c r="B33" s="89" t="s">
        <v>34</v>
      </c>
      <c r="C33" s="89">
        <v>0</v>
      </c>
      <c r="D33" s="89">
        <v>0</v>
      </c>
      <c r="E33" s="89">
        <v>4</v>
      </c>
      <c r="F33" s="96">
        <f>Table_1[[#This Row],[Column5]]+Table_1[[#This Row],[Column4]]+Table_1[[#This Row],[Column3]]</f>
        <v>4</v>
      </c>
      <c r="G33" s="89">
        <v>4</v>
      </c>
      <c r="H33" s="101" t="e">
        <f>Table_1[[#This Row],[Column6]]/F81*100</f>
        <v>#DIV/0!</v>
      </c>
    </row>
    <row r="34" spans="1:8" ht="13.5" customHeight="1" x14ac:dyDescent="0.2">
      <c r="A34" s="88">
        <v>28</v>
      </c>
      <c r="B34" s="89" t="s">
        <v>35</v>
      </c>
      <c r="C34" s="89">
        <v>7</v>
      </c>
      <c r="D34" s="89">
        <v>10</v>
      </c>
      <c r="E34" s="89">
        <v>30</v>
      </c>
      <c r="F34" s="96">
        <f>Table_1[[#This Row],[Column5]]+Table_1[[#This Row],[Column4]]+Table_1[[#This Row],[Column3]]</f>
        <v>47</v>
      </c>
      <c r="G34" s="89">
        <v>51</v>
      </c>
      <c r="H34" s="101" t="e">
        <f>Table_1[[#This Row],[Column6]]/F82*100</f>
        <v>#DIV/0!</v>
      </c>
    </row>
    <row r="35" spans="1:8" ht="13.5" customHeight="1" x14ac:dyDescent="0.2">
      <c r="A35" s="88">
        <v>29</v>
      </c>
      <c r="B35" s="89" t="s">
        <v>36</v>
      </c>
      <c r="C35" s="89">
        <v>0</v>
      </c>
      <c r="D35" s="89">
        <v>1</v>
      </c>
      <c r="E35" s="89">
        <v>3</v>
      </c>
      <c r="F35" s="96">
        <f>Table_1[[#This Row],[Column5]]+Table_1[[#This Row],[Column4]]+Table_1[[#This Row],[Column3]]</f>
        <v>4</v>
      </c>
      <c r="G35" s="89">
        <v>4</v>
      </c>
      <c r="H35" s="101" t="e">
        <f>Table_1[[#This Row],[Column6]]/F83*100</f>
        <v>#DIV/0!</v>
      </c>
    </row>
    <row r="36" spans="1:8" ht="13.5" customHeight="1" x14ac:dyDescent="0.2">
      <c r="A36" s="88">
        <v>30</v>
      </c>
      <c r="B36" s="89" t="s">
        <v>37</v>
      </c>
      <c r="C36" s="89">
        <v>4</v>
      </c>
      <c r="D36" s="89">
        <v>6</v>
      </c>
      <c r="E36" s="89">
        <v>5</v>
      </c>
      <c r="F36" s="96">
        <f>Table_1[[#This Row],[Column5]]+Table_1[[#This Row],[Column4]]+Table_1[[#This Row],[Column3]]</f>
        <v>15</v>
      </c>
      <c r="G36" s="89">
        <v>10</v>
      </c>
      <c r="H36" s="101" t="e">
        <f>Table_1[[#This Row],[Column6]]/F84*100</f>
        <v>#DIV/0!</v>
      </c>
    </row>
    <row r="37" spans="1:8" ht="13.5" customHeight="1" x14ac:dyDescent="0.2">
      <c r="A37" s="88">
        <v>31</v>
      </c>
      <c r="B37" s="89" t="s">
        <v>1021</v>
      </c>
      <c r="C37" s="89">
        <v>0</v>
      </c>
      <c r="D37" s="89">
        <v>0</v>
      </c>
      <c r="E37" s="89">
        <v>4</v>
      </c>
      <c r="F37" s="96">
        <f>Table_1[[#This Row],[Column5]]+Table_1[[#This Row],[Column4]]+Table_1[[#This Row],[Column3]]</f>
        <v>4</v>
      </c>
      <c r="G37" s="89">
        <v>5</v>
      </c>
      <c r="H37" s="101" t="e">
        <f>Table_1[[#This Row],[Column6]]/F85*100</f>
        <v>#DIV/0!</v>
      </c>
    </row>
    <row r="38" spans="1:8" ht="13.5" customHeight="1" x14ac:dyDescent="0.2">
      <c r="A38" s="88">
        <v>32</v>
      </c>
      <c r="B38" s="89" t="s">
        <v>40</v>
      </c>
      <c r="C38" s="89">
        <v>0</v>
      </c>
      <c r="D38" s="89">
        <v>1</v>
      </c>
      <c r="E38" s="89">
        <v>2</v>
      </c>
      <c r="F38" s="96">
        <f>Table_1[[#This Row],[Column5]]+Table_1[[#This Row],[Column4]]+Table_1[[#This Row],[Column3]]</f>
        <v>3</v>
      </c>
      <c r="G38" s="89">
        <v>3</v>
      </c>
      <c r="H38" s="101" t="e">
        <f>Table_1[[#This Row],[Column6]]/F86*100</f>
        <v>#DIV/0!</v>
      </c>
    </row>
    <row r="39" spans="1:8" ht="13.5" customHeight="1" x14ac:dyDescent="0.2">
      <c r="A39" s="88">
        <v>33</v>
      </c>
      <c r="B39" s="89" t="s">
        <v>41</v>
      </c>
      <c r="C39" s="89">
        <v>12</v>
      </c>
      <c r="D39" s="89">
        <v>22</v>
      </c>
      <c r="E39" s="89">
        <v>24</v>
      </c>
      <c r="F39" s="96">
        <f>Table_1[[#This Row],[Column5]]+Table_1[[#This Row],[Column4]]+Table_1[[#This Row],[Column3]]</f>
        <v>58</v>
      </c>
      <c r="G39" s="89">
        <v>52</v>
      </c>
      <c r="H39" s="101" t="e">
        <f>Table_1[[#This Row],[Column6]]/F87*100</f>
        <v>#DIV/0!</v>
      </c>
    </row>
    <row r="40" spans="1:8" ht="13.5" customHeight="1" x14ac:dyDescent="0.2">
      <c r="A40" s="90"/>
      <c r="B40" s="91" t="s">
        <v>42</v>
      </c>
      <c r="C40" s="91">
        <f>SUBTOTAL(109,C19:C39)</f>
        <v>251</v>
      </c>
      <c r="D40" s="91">
        <f>SUBTOTAL(109,D19:D39)</f>
        <v>556</v>
      </c>
      <c r="E40" s="91">
        <f>SUBTOTAL(109,E19:E39)</f>
        <v>678</v>
      </c>
      <c r="F40" s="96">
        <f>Table_1[[#This Row],[Column5]]+Table_1[[#This Row],[Column4]]+Table_1[[#This Row],[Column3]]</f>
        <v>1485</v>
      </c>
      <c r="G40" s="91">
        <f>SUBTOTAL(109,G19:G39)</f>
        <v>1705</v>
      </c>
      <c r="H40" s="101" t="e">
        <f>Table_1[[#This Row],[Column6]]/F88*100</f>
        <v>#DIV/0!</v>
      </c>
    </row>
    <row r="41" spans="1:8" ht="13.5" customHeight="1" x14ac:dyDescent="0.2">
      <c r="A41" s="90"/>
      <c r="B41" s="97" t="s">
        <v>43</v>
      </c>
      <c r="C41" s="91">
        <f>C40+C18</f>
        <v>1488</v>
      </c>
      <c r="D41" s="91">
        <f>D40+D18</f>
        <v>1750</v>
      </c>
      <c r="E41" s="91">
        <f>E40+E18</f>
        <v>2280</v>
      </c>
      <c r="F41" s="96">
        <f>Table_1[[#This Row],[Column5]]+Table_1[[#This Row],[Column4]]+Table_1[[#This Row],[Column3]]</f>
        <v>5518</v>
      </c>
      <c r="G41" s="91">
        <f>G40+G18</f>
        <v>8662</v>
      </c>
      <c r="H41" s="101" t="e">
        <f>Table_1[[#This Row],[Column6]]/F89*100</f>
        <v>#DIV/0!</v>
      </c>
    </row>
    <row r="42" spans="1:8" ht="13.5" customHeight="1" x14ac:dyDescent="0.2">
      <c r="A42" s="88">
        <v>35</v>
      </c>
      <c r="B42" s="89" t="s">
        <v>44</v>
      </c>
      <c r="C42" s="89">
        <v>316</v>
      </c>
      <c r="D42" s="89">
        <v>90</v>
      </c>
      <c r="E42" s="89">
        <v>48</v>
      </c>
      <c r="F42" s="96">
        <f>Table_1[[#This Row],[Column5]]+Table_1[[#This Row],[Column4]]+Table_1[[#This Row],[Column3]]</f>
        <v>454</v>
      </c>
      <c r="G42" s="89">
        <v>1</v>
      </c>
      <c r="H42" s="101" t="e">
        <f>Table_1[[#This Row],[Column6]]/F90*100</f>
        <v>#DIV/0!</v>
      </c>
    </row>
    <row r="43" spans="1:8" ht="13.5" customHeight="1" x14ac:dyDescent="0.2">
      <c r="A43" s="88">
        <v>36</v>
      </c>
      <c r="B43" s="89" t="s">
        <v>45</v>
      </c>
      <c r="C43" s="89">
        <v>543</v>
      </c>
      <c r="D43" s="89">
        <v>232</v>
      </c>
      <c r="E43" s="89">
        <v>104</v>
      </c>
      <c r="F43" s="96">
        <f>Table_1[[#This Row],[Column5]]+Table_1[[#This Row],[Column4]]+Table_1[[#This Row],[Column3]]</f>
        <v>879</v>
      </c>
      <c r="G43" s="89">
        <v>0</v>
      </c>
      <c r="H43" s="101" t="e">
        <f>Table_1[[#This Row],[Column6]]/F91*100</f>
        <v>#DIV/0!</v>
      </c>
    </row>
    <row r="44" spans="1:8" ht="13.5" customHeight="1" x14ac:dyDescent="0.2">
      <c r="A44" s="90"/>
      <c r="B44" s="91" t="s">
        <v>46</v>
      </c>
      <c r="C44" s="91">
        <f t="shared" ref="C44:G44" si="1">C42+C43</f>
        <v>859</v>
      </c>
      <c r="D44" s="91">
        <f t="shared" si="1"/>
        <v>322</v>
      </c>
      <c r="E44" s="91">
        <f t="shared" si="1"/>
        <v>152</v>
      </c>
      <c r="F44" s="96">
        <f>Table_1[[#This Row],[Column5]]+Table_1[[#This Row],[Column4]]+Table_1[[#This Row],[Column3]]</f>
        <v>1333</v>
      </c>
      <c r="G44" s="91">
        <f t="shared" si="1"/>
        <v>1</v>
      </c>
      <c r="H44" s="101" t="e">
        <f>Table_1[[#This Row],[Column6]]/F92*100</f>
        <v>#DIV/0!</v>
      </c>
    </row>
    <row r="45" spans="1:8" ht="13.5" customHeight="1" x14ac:dyDescent="0.2">
      <c r="A45" s="88">
        <v>37</v>
      </c>
      <c r="B45" s="89" t="s">
        <v>47</v>
      </c>
      <c r="C45" s="89">
        <v>380</v>
      </c>
      <c r="D45" s="89">
        <v>250</v>
      </c>
      <c r="E45" s="89">
        <v>221</v>
      </c>
      <c r="F45" s="96">
        <f>Table_1[[#This Row],[Column5]]+Table_1[[#This Row],[Column4]]+Table_1[[#This Row],[Column3]]</f>
        <v>851</v>
      </c>
      <c r="G45" s="89">
        <v>31</v>
      </c>
      <c r="H45" s="101" t="e">
        <f>Table_1[[#This Row],[Column6]]/F93*100</f>
        <v>#DIV/0!</v>
      </c>
    </row>
    <row r="46" spans="1:8" ht="13.5" customHeight="1" x14ac:dyDescent="0.2">
      <c r="A46" s="90"/>
      <c r="B46" s="91" t="s">
        <v>48</v>
      </c>
      <c r="C46" s="91">
        <f t="shared" ref="C46:G46" si="2">C45</f>
        <v>380</v>
      </c>
      <c r="D46" s="91">
        <f t="shared" si="2"/>
        <v>250</v>
      </c>
      <c r="E46" s="91">
        <f t="shared" si="2"/>
        <v>221</v>
      </c>
      <c r="F46" s="96">
        <f>Table_1[[#This Row],[Column5]]+Table_1[[#This Row],[Column4]]+Table_1[[#This Row],[Column3]]</f>
        <v>851</v>
      </c>
      <c r="G46" s="91">
        <f t="shared" si="2"/>
        <v>31</v>
      </c>
      <c r="H46" s="101" t="e">
        <f>Table_1[[#This Row],[Column6]]/F94*100</f>
        <v>#DIV/0!</v>
      </c>
    </row>
    <row r="47" spans="1:8" ht="13.5" customHeight="1" x14ac:dyDescent="0.2">
      <c r="A47" s="88">
        <v>38</v>
      </c>
      <c r="B47" s="89" t="s">
        <v>49</v>
      </c>
      <c r="C47" s="89">
        <v>10</v>
      </c>
      <c r="D47" s="89">
        <v>31</v>
      </c>
      <c r="E47" s="89">
        <v>43</v>
      </c>
      <c r="F47" s="96">
        <f>Table_1[[#This Row],[Column5]]+Table_1[[#This Row],[Column4]]+Table_1[[#This Row],[Column3]]</f>
        <v>84</v>
      </c>
      <c r="G47" s="89">
        <v>44</v>
      </c>
      <c r="H47" s="101" t="e">
        <f>Table_1[[#This Row],[Column6]]/F95*100</f>
        <v>#DIV/0!</v>
      </c>
    </row>
    <row r="48" spans="1:8" ht="13.5" customHeight="1" x14ac:dyDescent="0.2">
      <c r="A48" s="88">
        <v>39</v>
      </c>
      <c r="B48" s="89" t="s">
        <v>50</v>
      </c>
      <c r="C48" s="89">
        <v>5</v>
      </c>
      <c r="D48" s="89">
        <v>11</v>
      </c>
      <c r="E48" s="89">
        <v>35</v>
      </c>
      <c r="F48" s="96">
        <f>Table_1[[#This Row],[Column5]]+Table_1[[#This Row],[Column4]]+Table_1[[#This Row],[Column3]]</f>
        <v>51</v>
      </c>
      <c r="G48" s="89">
        <v>19</v>
      </c>
      <c r="H48" s="101" t="e">
        <f>Table_1[[#This Row],[Column6]]/F96*100</f>
        <v>#DIV/0!</v>
      </c>
    </row>
    <row r="49" spans="1:8" ht="13.5" customHeight="1" x14ac:dyDescent="0.2">
      <c r="A49" s="88">
        <v>40</v>
      </c>
      <c r="B49" s="89" t="s">
        <v>51</v>
      </c>
      <c r="C49" s="89">
        <v>1</v>
      </c>
      <c r="D49" s="89">
        <v>26</v>
      </c>
      <c r="E49" s="89">
        <v>16</v>
      </c>
      <c r="F49" s="96">
        <f>Table_1[[#This Row],[Column5]]+Table_1[[#This Row],[Column4]]+Table_1[[#This Row],[Column3]]</f>
        <v>43</v>
      </c>
      <c r="G49" s="89">
        <v>27</v>
      </c>
      <c r="H49" s="101" t="e">
        <f>Table_1[[#This Row],[Column6]]/F97*100</f>
        <v>#DIV/0!</v>
      </c>
    </row>
    <row r="50" spans="1:8" ht="13.5" customHeight="1" x14ac:dyDescent="0.2">
      <c r="A50" s="88">
        <v>41</v>
      </c>
      <c r="B50" s="89" t="s">
        <v>52</v>
      </c>
      <c r="C50" s="89">
        <v>6</v>
      </c>
      <c r="D50" s="89">
        <v>52</v>
      </c>
      <c r="E50" s="89">
        <v>20</v>
      </c>
      <c r="F50" s="96">
        <f>Table_1[[#This Row],[Column5]]+Table_1[[#This Row],[Column4]]+Table_1[[#This Row],[Column3]]</f>
        <v>78</v>
      </c>
      <c r="G50" s="89">
        <v>6</v>
      </c>
      <c r="H50" s="101" t="e">
        <f>Table_1[[#This Row],[Column6]]/F98*100</f>
        <v>#DIV/0!</v>
      </c>
    </row>
    <row r="51" spans="1:8" ht="13.5" customHeight="1" x14ac:dyDescent="0.2">
      <c r="A51" s="88">
        <v>42</v>
      </c>
      <c r="B51" s="89" t="s">
        <v>53</v>
      </c>
      <c r="C51" s="89">
        <v>47</v>
      </c>
      <c r="D51" s="89">
        <v>5</v>
      </c>
      <c r="E51" s="89">
        <v>26</v>
      </c>
      <c r="F51" s="96">
        <f>Table_1[[#This Row],[Column5]]+Table_1[[#This Row],[Column4]]+Table_1[[#This Row],[Column3]]</f>
        <v>78</v>
      </c>
      <c r="G51" s="89">
        <v>3</v>
      </c>
      <c r="H51" s="101" t="e">
        <f>Table_1[[#This Row],[Column6]]/F99*100</f>
        <v>#DIV/0!</v>
      </c>
    </row>
    <row r="52" spans="1:8" ht="13.5" customHeight="1" x14ac:dyDescent="0.2">
      <c r="A52" s="88">
        <v>43</v>
      </c>
      <c r="B52" s="89" t="s">
        <v>54</v>
      </c>
      <c r="C52" s="89">
        <v>6</v>
      </c>
      <c r="D52" s="89">
        <v>8</v>
      </c>
      <c r="E52" s="89">
        <v>22</v>
      </c>
      <c r="F52" s="96">
        <f>Table_1[[#This Row],[Column5]]+Table_1[[#This Row],[Column4]]+Table_1[[#This Row],[Column3]]</f>
        <v>36</v>
      </c>
      <c r="G52" s="89">
        <v>0</v>
      </c>
      <c r="H52" s="101" t="e">
        <f>Table_1[[#This Row],[Column6]]/F100*100</f>
        <v>#DIV/0!</v>
      </c>
    </row>
    <row r="53" spans="1:8" ht="13.5" customHeight="1" x14ac:dyDescent="0.2">
      <c r="A53" s="88">
        <v>44</v>
      </c>
      <c r="B53" s="89" t="s">
        <v>55</v>
      </c>
      <c r="C53" s="89">
        <v>1</v>
      </c>
      <c r="D53" s="89">
        <v>4</v>
      </c>
      <c r="E53" s="89">
        <v>6</v>
      </c>
      <c r="F53" s="96">
        <f>Table_1[[#This Row],[Column5]]+Table_1[[#This Row],[Column4]]+Table_1[[#This Row],[Column3]]</f>
        <v>11</v>
      </c>
      <c r="G53" s="89">
        <v>11</v>
      </c>
      <c r="H53" s="101" t="e">
        <f>Table_1[[#This Row],[Column6]]/F101*100</f>
        <v>#DIV/0!</v>
      </c>
    </row>
    <row r="54" spans="1:8" ht="13.5" customHeight="1" x14ac:dyDescent="0.2">
      <c r="A54" s="88">
        <v>45</v>
      </c>
      <c r="B54" s="89" t="s">
        <v>56</v>
      </c>
      <c r="C54" s="89">
        <v>1</v>
      </c>
      <c r="D54" s="89">
        <v>21</v>
      </c>
      <c r="E54" s="89">
        <v>12</v>
      </c>
      <c r="F54" s="96">
        <f>Table_1[[#This Row],[Column5]]+Table_1[[#This Row],[Column4]]+Table_1[[#This Row],[Column3]]</f>
        <v>34</v>
      </c>
      <c r="G54" s="89">
        <v>8</v>
      </c>
      <c r="H54" s="101" t="e">
        <f>Table_1[[#This Row],[Column6]]/F102*100</f>
        <v>#DIV/0!</v>
      </c>
    </row>
    <row r="55" spans="1:8" ht="13.5" customHeight="1" x14ac:dyDescent="0.2">
      <c r="A55" s="90"/>
      <c r="B55" s="91" t="s">
        <v>57</v>
      </c>
      <c r="C55" s="91">
        <f>SUM(C47:C54)</f>
        <v>77</v>
      </c>
      <c r="D55" s="91">
        <f t="shared" ref="D55:G55" si="3">SUM(D47:D54)</f>
        <v>158</v>
      </c>
      <c r="E55" s="91">
        <f t="shared" si="3"/>
        <v>180</v>
      </c>
      <c r="F55" s="96">
        <f>Table_1[[#This Row],[Column5]]+Table_1[[#This Row],[Column4]]+Table_1[[#This Row],[Column3]]</f>
        <v>415</v>
      </c>
      <c r="G55" s="91">
        <f t="shared" si="3"/>
        <v>118</v>
      </c>
      <c r="H55" s="101" t="e">
        <f>Table_1[[#This Row],[Column6]]/F103*100</f>
        <v>#DIV/0!</v>
      </c>
    </row>
    <row r="56" spans="1:8" ht="13.5" customHeight="1" x14ac:dyDescent="0.2">
      <c r="A56" s="88">
        <v>46</v>
      </c>
      <c r="B56" s="89" t="s">
        <v>58</v>
      </c>
      <c r="C56" s="89">
        <v>0</v>
      </c>
      <c r="D56" s="89">
        <v>13</v>
      </c>
      <c r="E56" s="89">
        <v>27</v>
      </c>
      <c r="F56" s="96">
        <f>Table_1[[#This Row],[Column5]]+Table_1[[#This Row],[Column4]]+Table_1[[#This Row],[Column3]]</f>
        <v>40</v>
      </c>
      <c r="G56" s="89">
        <v>0</v>
      </c>
      <c r="H56" s="101" t="e">
        <f>Table_1[[#This Row],[Column6]]/F104*100</f>
        <v>#DIV/0!</v>
      </c>
    </row>
    <row r="57" spans="1:8" ht="13.5" customHeight="1" x14ac:dyDescent="0.2">
      <c r="A57" s="90"/>
      <c r="B57" s="91" t="s">
        <v>59</v>
      </c>
      <c r="C57" s="91">
        <f t="shared" ref="C57:G57" si="4">C56</f>
        <v>0</v>
      </c>
      <c r="D57" s="91">
        <f t="shared" si="4"/>
        <v>13</v>
      </c>
      <c r="E57" s="91">
        <f t="shared" si="4"/>
        <v>27</v>
      </c>
      <c r="F57" s="96">
        <f>Table_1[[#This Row],[Column5]]+Table_1[[#This Row],[Column4]]+Table_1[[#This Row],[Column3]]</f>
        <v>40</v>
      </c>
      <c r="G57" s="91">
        <f t="shared" si="4"/>
        <v>0</v>
      </c>
      <c r="H57" s="101" t="e">
        <f>Table_1[[#This Row],[Column6]]/F105*100</f>
        <v>#DIV/0!</v>
      </c>
    </row>
    <row r="58" spans="1:8" ht="13.5" customHeight="1" x14ac:dyDescent="0.2">
      <c r="A58" s="90"/>
      <c r="B58" s="91" t="s">
        <v>6</v>
      </c>
      <c r="C58" s="91">
        <f t="shared" ref="C58:G58" si="5">C57+C55+C46+C44+C41</f>
        <v>2804</v>
      </c>
      <c r="D58" s="91">
        <f t="shared" si="5"/>
        <v>2493</v>
      </c>
      <c r="E58" s="91">
        <f t="shared" si="5"/>
        <v>2860</v>
      </c>
      <c r="F58" s="96">
        <f>Table_1[[#This Row],[Column5]]+Table_1[[#This Row],[Column4]]+Table_1[[#This Row],[Column3]]</f>
        <v>8157</v>
      </c>
      <c r="G58" s="91">
        <f t="shared" si="5"/>
        <v>8812</v>
      </c>
      <c r="H58" s="101" t="e">
        <f>Table_1[[#This Row],[Column6]]/F106*100</f>
        <v>#DIV/0!</v>
      </c>
    </row>
    <row r="59" spans="1:8" ht="18.75" customHeight="1" x14ac:dyDescent="0.2">
      <c r="A59" s="98"/>
      <c r="B59" s="99"/>
      <c r="C59" s="100" t="s">
        <v>60</v>
      </c>
      <c r="D59" s="99"/>
      <c r="E59" s="99"/>
      <c r="F59" s="100"/>
      <c r="G59" s="99"/>
      <c r="H59" s="101" t="e">
        <f>Table_1[[#This Row],[Column6]]/F107*100</f>
        <v>#DIV/0!</v>
      </c>
    </row>
    <row r="60" spans="1:8" ht="18.75" hidden="1" customHeight="1" x14ac:dyDescent="0.2">
      <c r="A60" s="98"/>
      <c r="B60" s="99"/>
      <c r="C60" s="100">
        <v>2720</v>
      </c>
      <c r="D60" s="100">
        <v>2367</v>
      </c>
      <c r="E60" s="100">
        <v>2429</v>
      </c>
      <c r="F60" s="100"/>
      <c r="G60" s="99">
        <v>9580</v>
      </c>
      <c r="H60" s="101" t="e">
        <f>Table_1[[#This Row],[Column6]]/F108*100</f>
        <v>#DIV/0!</v>
      </c>
    </row>
    <row r="61" spans="1:8" ht="18.75" hidden="1" customHeight="1" x14ac:dyDescent="0.2">
      <c r="A61" s="104"/>
      <c r="B61" s="104"/>
      <c r="C61" s="105"/>
      <c r="D61" s="105"/>
      <c r="E61" s="105"/>
      <c r="F61" s="106"/>
      <c r="G61" s="105"/>
    </row>
    <row r="62" spans="1:8" ht="18.75" hidden="1" customHeight="1" x14ac:dyDescent="0.2">
      <c r="A62" s="104"/>
      <c r="B62" s="104"/>
      <c r="C62" s="107"/>
      <c r="D62" s="107"/>
      <c r="E62" s="107"/>
      <c r="F62" s="107" t="e">
        <f t="shared" ref="F62:G62" si="6">#REF!-#REF!-F52</f>
        <v>#REF!</v>
      </c>
      <c r="G62" s="107" t="e">
        <f t="shared" si="6"/>
        <v>#REF!</v>
      </c>
    </row>
    <row r="63" spans="1:8" ht="18.75" hidden="1" customHeight="1" x14ac:dyDescent="0.2">
      <c r="A63" s="104"/>
      <c r="B63" s="104"/>
      <c r="C63" s="107"/>
      <c r="D63" s="107" t="e">
        <f>#REF!+#REF!</f>
        <v>#REF!</v>
      </c>
      <c r="E63" s="107"/>
      <c r="F63" s="106"/>
      <c r="G63" s="108"/>
    </row>
    <row r="64" spans="1:8" ht="18.75" customHeight="1" x14ac:dyDescent="0.2">
      <c r="A64" s="104"/>
      <c r="B64" s="104"/>
      <c r="C64" s="105"/>
      <c r="D64" s="105"/>
      <c r="E64" s="105"/>
      <c r="F64" s="106"/>
      <c r="G64" s="105"/>
    </row>
    <row r="65" spans="1:7" ht="18.75" customHeight="1" x14ac:dyDescent="0.2">
      <c r="A65" s="104"/>
      <c r="B65" s="104"/>
      <c r="C65" s="105"/>
      <c r="D65" s="105"/>
      <c r="E65" s="105"/>
      <c r="F65" s="106"/>
      <c r="G65" s="105"/>
    </row>
    <row r="66" spans="1:7" ht="18.75" customHeight="1" x14ac:dyDescent="0.2">
      <c r="A66" s="104"/>
      <c r="B66" s="104"/>
      <c r="C66" s="105"/>
      <c r="D66" s="105"/>
      <c r="E66" s="105"/>
      <c r="F66" s="106"/>
      <c r="G66" s="105"/>
    </row>
    <row r="67" spans="1:7" ht="18.75" customHeight="1" x14ac:dyDescent="0.2">
      <c r="A67" s="104"/>
      <c r="B67" s="104"/>
      <c r="C67" s="105"/>
      <c r="D67" s="105"/>
      <c r="E67" s="105"/>
      <c r="F67" s="106"/>
      <c r="G67" s="105"/>
    </row>
    <row r="68" spans="1:7" ht="18.75" customHeight="1" x14ac:dyDescent="0.2">
      <c r="A68" s="104"/>
      <c r="B68" s="104"/>
      <c r="C68" s="105"/>
      <c r="D68" s="105"/>
      <c r="E68" s="105"/>
      <c r="F68" s="106"/>
      <c r="G68" s="105"/>
    </row>
    <row r="69" spans="1:7" ht="18.75" customHeight="1" x14ac:dyDescent="0.2">
      <c r="A69" s="104"/>
      <c r="B69" s="104"/>
      <c r="C69" s="105"/>
      <c r="D69" s="105"/>
      <c r="E69" s="105"/>
      <c r="F69" s="106"/>
      <c r="G69" s="105"/>
    </row>
    <row r="70" spans="1:7" ht="18.75" customHeight="1" x14ac:dyDescent="0.2">
      <c r="A70" s="104"/>
      <c r="B70" s="104"/>
      <c r="C70" s="105"/>
      <c r="D70" s="105"/>
      <c r="E70" s="105"/>
      <c r="F70" s="106"/>
      <c r="G70" s="105"/>
    </row>
    <row r="71" spans="1:7" ht="18.75" customHeight="1" x14ac:dyDescent="0.2">
      <c r="A71" s="104"/>
      <c r="B71" s="104"/>
      <c r="C71" s="105"/>
      <c r="D71" s="105"/>
      <c r="E71" s="105"/>
      <c r="F71" s="106"/>
      <c r="G71" s="105"/>
    </row>
    <row r="72" spans="1:7" ht="18.75" customHeight="1" x14ac:dyDescent="0.2">
      <c r="A72" s="104"/>
      <c r="B72" s="104"/>
      <c r="C72" s="105"/>
      <c r="D72" s="105"/>
      <c r="E72" s="105"/>
      <c r="F72" s="106"/>
      <c r="G72" s="105"/>
    </row>
    <row r="73" spans="1:7" ht="18.75" customHeight="1" x14ac:dyDescent="0.2">
      <c r="A73" s="104"/>
      <c r="B73" s="104"/>
      <c r="C73" s="105"/>
      <c r="D73" s="105"/>
      <c r="E73" s="105"/>
      <c r="F73" s="106"/>
      <c r="G73" s="105"/>
    </row>
    <row r="74" spans="1:7" ht="18.75" customHeight="1" x14ac:dyDescent="0.2">
      <c r="A74" s="104"/>
      <c r="B74" s="104"/>
      <c r="C74" s="105"/>
      <c r="D74" s="105"/>
      <c r="E74" s="105"/>
      <c r="F74" s="106"/>
      <c r="G74" s="105"/>
    </row>
    <row r="75" spans="1:7" ht="18.75" customHeight="1" x14ac:dyDescent="0.2">
      <c r="A75" s="104"/>
      <c r="B75" s="104"/>
      <c r="C75" s="105"/>
      <c r="D75" s="105"/>
      <c r="E75" s="105"/>
      <c r="F75" s="106"/>
      <c r="G75" s="105"/>
    </row>
    <row r="76" spans="1:7" ht="18.75" customHeight="1" x14ac:dyDescent="0.2">
      <c r="A76" s="104"/>
      <c r="B76" s="104"/>
      <c r="C76" s="105"/>
      <c r="D76" s="105"/>
      <c r="E76" s="105"/>
      <c r="F76" s="106"/>
      <c r="G76" s="105"/>
    </row>
    <row r="77" spans="1:7" ht="18.75" customHeight="1" x14ac:dyDescent="0.2">
      <c r="A77" s="104"/>
      <c r="B77" s="104"/>
      <c r="C77" s="105"/>
      <c r="D77" s="105"/>
      <c r="E77" s="105"/>
      <c r="F77" s="106"/>
      <c r="G77" s="105"/>
    </row>
    <row r="78" spans="1:7" ht="18.75" customHeight="1" x14ac:dyDescent="0.2">
      <c r="A78" s="104"/>
      <c r="B78" s="104"/>
      <c r="C78" s="105"/>
      <c r="D78" s="105"/>
      <c r="E78" s="105"/>
      <c r="F78" s="106"/>
      <c r="G78" s="105"/>
    </row>
    <row r="79" spans="1:7" ht="18.75" customHeight="1" x14ac:dyDescent="0.2">
      <c r="A79" s="104"/>
      <c r="B79" s="104"/>
      <c r="C79" s="105"/>
      <c r="D79" s="105"/>
      <c r="E79" s="105"/>
      <c r="F79" s="106"/>
      <c r="G79" s="105"/>
    </row>
    <row r="80" spans="1:7" ht="18.75" customHeight="1" x14ac:dyDescent="0.2">
      <c r="A80" s="104"/>
      <c r="B80" s="104"/>
      <c r="C80" s="105"/>
      <c r="D80" s="105"/>
      <c r="E80" s="105"/>
      <c r="F80" s="106"/>
      <c r="G80" s="105"/>
    </row>
    <row r="81" spans="1:7" ht="18.75" customHeight="1" x14ac:dyDescent="0.2">
      <c r="A81" s="104"/>
      <c r="B81" s="104"/>
      <c r="C81" s="105"/>
      <c r="D81" s="105"/>
      <c r="E81" s="105"/>
      <c r="F81" s="106"/>
      <c r="G81" s="105"/>
    </row>
    <row r="82" spans="1:7" ht="18.75" customHeight="1" x14ac:dyDescent="0.2">
      <c r="A82" s="104"/>
      <c r="B82" s="104"/>
      <c r="C82" s="105"/>
      <c r="D82" s="105"/>
      <c r="E82" s="105"/>
      <c r="F82" s="106"/>
      <c r="G82" s="105"/>
    </row>
    <row r="83" spans="1:7" ht="18.75" customHeight="1" x14ac:dyDescent="0.2">
      <c r="A83" s="104"/>
      <c r="B83" s="104"/>
      <c r="C83" s="105"/>
      <c r="D83" s="105"/>
      <c r="E83" s="105"/>
      <c r="F83" s="106"/>
      <c r="G83" s="105"/>
    </row>
    <row r="84" spans="1:7" ht="18.75" customHeight="1" x14ac:dyDescent="0.2">
      <c r="A84" s="104"/>
      <c r="B84" s="104"/>
      <c r="C84" s="105"/>
      <c r="D84" s="105"/>
      <c r="E84" s="105"/>
      <c r="F84" s="106"/>
      <c r="G84" s="105"/>
    </row>
    <row r="85" spans="1:7" ht="18.75" customHeight="1" x14ac:dyDescent="0.2">
      <c r="A85" s="104"/>
      <c r="B85" s="104"/>
      <c r="C85" s="105"/>
      <c r="D85" s="105"/>
      <c r="E85" s="105"/>
      <c r="F85" s="106"/>
      <c r="G85" s="105"/>
    </row>
    <row r="86" spans="1:7" ht="18.75" customHeight="1" x14ac:dyDescent="0.2">
      <c r="A86" s="104"/>
      <c r="B86" s="104"/>
      <c r="C86" s="105"/>
      <c r="D86" s="105"/>
      <c r="E86" s="105"/>
      <c r="F86" s="106"/>
      <c r="G86" s="105"/>
    </row>
    <row r="87" spans="1:7" ht="18.75" customHeight="1" x14ac:dyDescent="0.2">
      <c r="A87" s="104"/>
      <c r="B87" s="104"/>
      <c r="C87" s="105"/>
      <c r="D87" s="105"/>
      <c r="E87" s="105"/>
      <c r="F87" s="106"/>
      <c r="G87" s="105"/>
    </row>
    <row r="88" spans="1:7" ht="18.75" customHeight="1" x14ac:dyDescent="0.2">
      <c r="A88" s="104"/>
      <c r="B88" s="104"/>
      <c r="C88" s="105"/>
      <c r="D88" s="105"/>
      <c r="E88" s="105"/>
      <c r="F88" s="106"/>
      <c r="G88" s="105"/>
    </row>
    <row r="89" spans="1:7" ht="18.75" customHeight="1" x14ac:dyDescent="0.2">
      <c r="A89" s="104"/>
      <c r="B89" s="104"/>
      <c r="C89" s="105"/>
      <c r="D89" s="105"/>
      <c r="E89" s="105"/>
      <c r="F89" s="106"/>
      <c r="G89" s="105"/>
    </row>
    <row r="90" spans="1:7" ht="18.75" customHeight="1" x14ac:dyDescent="0.2">
      <c r="A90" s="104"/>
      <c r="B90" s="104"/>
      <c r="C90" s="105"/>
      <c r="D90" s="105"/>
      <c r="E90" s="105"/>
      <c r="F90" s="106"/>
      <c r="G90" s="105"/>
    </row>
    <row r="91" spans="1:7" ht="18.75" customHeight="1" x14ac:dyDescent="0.2">
      <c r="A91" s="104"/>
      <c r="B91" s="104"/>
      <c r="C91" s="105"/>
      <c r="D91" s="105"/>
      <c r="E91" s="105"/>
      <c r="F91" s="106"/>
      <c r="G91" s="105"/>
    </row>
    <row r="92" spans="1:7" ht="18.75" customHeight="1" x14ac:dyDescent="0.2">
      <c r="A92" s="104"/>
      <c r="B92" s="104"/>
      <c r="C92" s="105"/>
      <c r="D92" s="105"/>
      <c r="E92" s="105"/>
      <c r="F92" s="106"/>
      <c r="G92" s="105"/>
    </row>
    <row r="93" spans="1:7" ht="18.75" customHeight="1" x14ac:dyDescent="0.2">
      <c r="A93" s="104"/>
      <c r="B93" s="104"/>
      <c r="C93" s="105"/>
      <c r="D93" s="105"/>
      <c r="E93" s="105"/>
      <c r="F93" s="106"/>
      <c r="G93" s="105"/>
    </row>
    <row r="94" spans="1:7" ht="18.75" customHeight="1" x14ac:dyDescent="0.2">
      <c r="A94" s="104"/>
      <c r="B94" s="104"/>
      <c r="C94" s="105"/>
      <c r="D94" s="105"/>
      <c r="E94" s="105"/>
      <c r="F94" s="106"/>
      <c r="G94" s="105"/>
    </row>
    <row r="95" spans="1:7" ht="18.75" customHeight="1" x14ac:dyDescent="0.2">
      <c r="A95" s="104"/>
      <c r="B95" s="104"/>
      <c r="C95" s="105"/>
      <c r="D95" s="105"/>
      <c r="E95" s="105"/>
      <c r="F95" s="106"/>
      <c r="G95" s="105"/>
    </row>
    <row r="96" spans="1:7" ht="18.75" customHeight="1" x14ac:dyDescent="0.2">
      <c r="A96" s="104"/>
      <c r="B96" s="104"/>
      <c r="C96" s="105"/>
      <c r="D96" s="105"/>
      <c r="E96" s="105"/>
      <c r="F96" s="106"/>
      <c r="G96" s="105"/>
    </row>
    <row r="97" spans="1:7" ht="18.75" customHeight="1" x14ac:dyDescent="0.2">
      <c r="A97" s="104"/>
      <c r="B97" s="104"/>
      <c r="C97" s="105"/>
      <c r="D97" s="105"/>
      <c r="E97" s="105"/>
      <c r="F97" s="106"/>
      <c r="G97" s="105"/>
    </row>
    <row r="98" spans="1:7" ht="18.75" customHeight="1" x14ac:dyDescent="0.2">
      <c r="A98" s="104"/>
      <c r="B98" s="104"/>
      <c r="C98" s="105"/>
      <c r="D98" s="105"/>
      <c r="E98" s="105"/>
      <c r="F98" s="106"/>
      <c r="G98" s="105"/>
    </row>
    <row r="99" spans="1:7" ht="18.75" customHeight="1" x14ac:dyDescent="0.2">
      <c r="A99" s="104"/>
      <c r="B99" s="104"/>
      <c r="C99" s="105"/>
      <c r="D99" s="105"/>
      <c r="E99" s="105"/>
      <c r="F99" s="106"/>
      <c r="G99" s="105"/>
    </row>
    <row r="100" spans="1:7" ht="18.75" customHeight="1" x14ac:dyDescent="0.2">
      <c r="A100" s="104"/>
      <c r="B100" s="104"/>
      <c r="C100" s="105"/>
      <c r="D100" s="105"/>
      <c r="E100" s="105"/>
      <c r="F100" s="106"/>
      <c r="G100" s="105"/>
    </row>
    <row r="101" spans="1:7" ht="18.75" customHeight="1" x14ac:dyDescent="0.2">
      <c r="A101" s="104"/>
      <c r="B101" s="104"/>
      <c r="C101" s="105"/>
      <c r="D101" s="105"/>
      <c r="E101" s="105"/>
      <c r="F101" s="106"/>
      <c r="G101" s="105"/>
    </row>
  </sheetData>
  <mergeCells count="2">
    <mergeCell ref="A1:G1"/>
    <mergeCell ref="A2:G2"/>
  </mergeCells>
  <printOptions horizontalCentered="1"/>
  <pageMargins left="0.25" right="0.25" top="0.25" bottom="0.25" header="0" footer="0"/>
  <pageSetup scale="87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00"/>
  <sheetViews>
    <sheetView workbookViewId="0">
      <pane xSplit="2" ySplit="5" topLeftCell="C43" activePane="bottomRight" state="frozen"/>
      <selection pane="topRight" activeCell="C1" sqref="C1"/>
      <selection pane="bottomLeft" activeCell="A6" sqref="A6"/>
      <selection pane="bottomRight" activeCell="J57" sqref="J57:K57"/>
    </sheetView>
  </sheetViews>
  <sheetFormatPr defaultColWidth="14.42578125" defaultRowHeight="15" customHeight="1" x14ac:dyDescent="0.2"/>
  <cols>
    <col min="1" max="1" width="4.42578125" style="109" customWidth="1"/>
    <col min="2" max="2" width="24.5703125" style="109" customWidth="1"/>
    <col min="3" max="4" width="11.85546875" style="109" customWidth="1"/>
    <col min="5" max="5" width="10.85546875" style="109" customWidth="1"/>
    <col min="6" max="6" width="12" style="109" customWidth="1"/>
    <col min="7" max="7" width="9.85546875" style="109" customWidth="1"/>
    <col min="8" max="8" width="10.5703125" style="109" customWidth="1"/>
    <col min="9" max="9" width="10.85546875" style="109" customWidth="1"/>
    <col min="10" max="10" width="10.5703125" style="109" customWidth="1"/>
    <col min="11" max="11" width="11.5703125" style="109" customWidth="1"/>
    <col min="12" max="12" width="8.140625" style="109" customWidth="1"/>
    <col min="13" max="16384" width="14.42578125" style="109"/>
  </cols>
  <sheetData>
    <row r="1" spans="1:14" ht="15" customHeight="1" x14ac:dyDescent="0.2">
      <c r="A1" s="393" t="s">
        <v>1037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</row>
    <row r="2" spans="1:14" ht="15" customHeight="1" x14ac:dyDescent="0.2">
      <c r="A2" s="84"/>
      <c r="B2" s="86" t="s">
        <v>80</v>
      </c>
      <c r="C2" s="152"/>
      <c r="D2" s="152"/>
      <c r="E2" s="151"/>
      <c r="F2" s="151"/>
      <c r="G2" s="151"/>
      <c r="H2" s="151"/>
      <c r="I2" s="152" t="s">
        <v>125</v>
      </c>
      <c r="J2" s="151"/>
      <c r="K2" s="151"/>
      <c r="L2" s="151"/>
    </row>
    <row r="3" spans="1:14" ht="15" customHeight="1" x14ac:dyDescent="0.2">
      <c r="A3" s="428" t="s">
        <v>1</v>
      </c>
      <c r="B3" s="428" t="s">
        <v>83</v>
      </c>
      <c r="C3" s="429" t="s">
        <v>126</v>
      </c>
      <c r="D3" s="430"/>
      <c r="E3" s="430"/>
      <c r="F3" s="424"/>
      <c r="G3" s="425" t="s">
        <v>127</v>
      </c>
      <c r="H3" s="423" t="s">
        <v>128</v>
      </c>
      <c r="I3" s="430"/>
      <c r="J3" s="430"/>
      <c r="K3" s="424"/>
      <c r="L3" s="425" t="s">
        <v>127</v>
      </c>
    </row>
    <row r="4" spans="1:14" ht="24.75" customHeight="1" x14ac:dyDescent="0.2">
      <c r="A4" s="426"/>
      <c r="B4" s="426"/>
      <c r="C4" s="423" t="s">
        <v>129</v>
      </c>
      <c r="D4" s="424"/>
      <c r="E4" s="423" t="s">
        <v>130</v>
      </c>
      <c r="F4" s="424"/>
      <c r="G4" s="426"/>
      <c r="H4" s="423" t="s">
        <v>129</v>
      </c>
      <c r="I4" s="424"/>
      <c r="J4" s="423" t="s">
        <v>130</v>
      </c>
      <c r="K4" s="424"/>
      <c r="L4" s="426"/>
    </row>
    <row r="5" spans="1:14" ht="15" customHeight="1" x14ac:dyDescent="0.2">
      <c r="A5" s="427"/>
      <c r="B5" s="427"/>
      <c r="C5" s="169" t="s">
        <v>131</v>
      </c>
      <c r="D5" s="169" t="s">
        <v>132</v>
      </c>
      <c r="E5" s="169" t="s">
        <v>131</v>
      </c>
      <c r="F5" s="169" t="s">
        <v>132</v>
      </c>
      <c r="G5" s="427"/>
      <c r="H5" s="169" t="s">
        <v>131</v>
      </c>
      <c r="I5" s="169" t="s">
        <v>132</v>
      </c>
      <c r="J5" s="169" t="s">
        <v>131</v>
      </c>
      <c r="K5" s="169" t="s">
        <v>132</v>
      </c>
      <c r="L5" s="427"/>
    </row>
    <row r="6" spans="1:14" ht="13.5" customHeight="1" x14ac:dyDescent="0.25">
      <c r="A6" s="170">
        <v>1</v>
      </c>
      <c r="B6" s="131" t="s">
        <v>8</v>
      </c>
      <c r="C6" s="132">
        <v>203831</v>
      </c>
      <c r="D6" s="132">
        <v>424371</v>
      </c>
      <c r="E6" s="132">
        <v>40994</v>
      </c>
      <c r="F6" s="132">
        <v>95748.208819199994</v>
      </c>
      <c r="G6" s="303">
        <f t="shared" ref="G6:G40" si="0">F6*100/D6</f>
        <v>22.562382636702317</v>
      </c>
      <c r="H6" s="132">
        <v>152937</v>
      </c>
      <c r="I6" s="132">
        <v>274089</v>
      </c>
      <c r="J6" s="132">
        <v>35696</v>
      </c>
      <c r="K6" s="132">
        <v>84166.208546199996</v>
      </c>
      <c r="L6" s="304">
        <f t="shared" ref="L6:L57" si="1">K6*100/I6</f>
        <v>30.707619987011519</v>
      </c>
    </row>
    <row r="7" spans="1:14" ht="13.5" customHeight="1" x14ac:dyDescent="0.25">
      <c r="A7" s="170">
        <v>2</v>
      </c>
      <c r="B7" s="131" t="s">
        <v>9</v>
      </c>
      <c r="C7" s="132">
        <v>509476</v>
      </c>
      <c r="D7" s="132">
        <v>1024121</v>
      </c>
      <c r="E7" s="132">
        <v>396424</v>
      </c>
      <c r="F7" s="132">
        <v>477759.48066729994</v>
      </c>
      <c r="G7" s="303">
        <f t="shared" si="0"/>
        <v>46.650686849239484</v>
      </c>
      <c r="H7" s="132">
        <v>398059</v>
      </c>
      <c r="I7" s="132">
        <v>734652</v>
      </c>
      <c r="J7" s="132">
        <v>332642</v>
      </c>
      <c r="K7" s="132">
        <v>390453.28316219995</v>
      </c>
      <c r="L7" s="304">
        <f t="shared" si="1"/>
        <v>53.148059647588234</v>
      </c>
    </row>
    <row r="8" spans="1:14" ht="13.5" customHeight="1" x14ac:dyDescent="0.25">
      <c r="A8" s="170">
        <v>3</v>
      </c>
      <c r="B8" s="131" t="s">
        <v>10</v>
      </c>
      <c r="C8" s="132">
        <v>102813</v>
      </c>
      <c r="D8" s="132">
        <v>257866</v>
      </c>
      <c r="E8" s="132">
        <v>21894</v>
      </c>
      <c r="F8" s="132">
        <v>27296.104640000001</v>
      </c>
      <c r="G8" s="303">
        <f t="shared" si="0"/>
        <v>10.585383354145177</v>
      </c>
      <c r="H8" s="132">
        <v>73156</v>
      </c>
      <c r="I8" s="132">
        <v>158847</v>
      </c>
      <c r="J8" s="132">
        <v>21115</v>
      </c>
      <c r="K8" s="132">
        <v>25291.247159999999</v>
      </c>
      <c r="L8" s="304">
        <f t="shared" si="1"/>
        <v>15.921765699068915</v>
      </c>
    </row>
    <row r="9" spans="1:14" ht="13.5" customHeight="1" x14ac:dyDescent="0.25">
      <c r="A9" s="170">
        <v>4</v>
      </c>
      <c r="B9" s="131" t="s">
        <v>11</v>
      </c>
      <c r="C9" s="132">
        <v>131936</v>
      </c>
      <c r="D9" s="132">
        <v>270276</v>
      </c>
      <c r="E9" s="132">
        <v>62975</v>
      </c>
      <c r="F9" s="132">
        <v>150043.53833499996</v>
      </c>
      <c r="G9" s="303">
        <f t="shared" si="0"/>
        <v>55.514932267385916</v>
      </c>
      <c r="H9" s="132">
        <v>97957</v>
      </c>
      <c r="I9" s="132">
        <v>172482</v>
      </c>
      <c r="J9" s="132">
        <v>35371</v>
      </c>
      <c r="K9" s="132">
        <v>82688.661435699978</v>
      </c>
      <c r="L9" s="304">
        <f t="shared" si="1"/>
        <v>47.94045838736794</v>
      </c>
    </row>
    <row r="10" spans="1:14" ht="13.5" customHeight="1" x14ac:dyDescent="0.25">
      <c r="A10" s="170">
        <v>5</v>
      </c>
      <c r="B10" s="131" t="s">
        <v>12</v>
      </c>
      <c r="C10" s="132">
        <v>510956</v>
      </c>
      <c r="D10" s="132">
        <v>1256980</v>
      </c>
      <c r="E10" s="132">
        <v>387918</v>
      </c>
      <c r="F10" s="132">
        <v>344103.33986870002</v>
      </c>
      <c r="G10" s="303">
        <f t="shared" si="0"/>
        <v>27.37540293948193</v>
      </c>
      <c r="H10" s="132">
        <v>371917</v>
      </c>
      <c r="I10" s="132">
        <v>760839</v>
      </c>
      <c r="J10" s="132">
        <v>187168</v>
      </c>
      <c r="K10" s="132">
        <v>161815.55951189998</v>
      </c>
      <c r="L10" s="304">
        <f t="shared" si="1"/>
        <v>21.268042189201655</v>
      </c>
    </row>
    <row r="11" spans="1:14" ht="13.5" customHeight="1" x14ac:dyDescent="0.25">
      <c r="A11" s="170">
        <v>6</v>
      </c>
      <c r="B11" s="131" t="s">
        <v>13</v>
      </c>
      <c r="C11" s="132">
        <v>148709</v>
      </c>
      <c r="D11" s="132">
        <v>302303</v>
      </c>
      <c r="E11" s="132">
        <v>29026</v>
      </c>
      <c r="F11" s="132">
        <v>52162.477598699996</v>
      </c>
      <c r="G11" s="303">
        <f t="shared" si="0"/>
        <v>17.255031408454428</v>
      </c>
      <c r="H11" s="132">
        <v>109177</v>
      </c>
      <c r="I11" s="132">
        <v>182893</v>
      </c>
      <c r="J11" s="132">
        <v>28191</v>
      </c>
      <c r="K11" s="132">
        <v>51060.350640799996</v>
      </c>
      <c r="L11" s="304">
        <f t="shared" si="1"/>
        <v>27.918154681043013</v>
      </c>
    </row>
    <row r="12" spans="1:14" ht="13.5" customHeight="1" x14ac:dyDescent="0.25">
      <c r="A12" s="170">
        <v>7</v>
      </c>
      <c r="B12" s="131" t="s">
        <v>14</v>
      </c>
      <c r="C12" s="132">
        <v>18503</v>
      </c>
      <c r="D12" s="132">
        <v>37678</v>
      </c>
      <c r="E12" s="132">
        <v>1816</v>
      </c>
      <c r="F12" s="132">
        <v>4027.3630699999999</v>
      </c>
      <c r="G12" s="303">
        <f t="shared" si="0"/>
        <v>10.688898216465841</v>
      </c>
      <c r="H12" s="132">
        <v>13174</v>
      </c>
      <c r="I12" s="132">
        <v>22263</v>
      </c>
      <c r="J12" s="132">
        <v>1504</v>
      </c>
      <c r="K12" s="132">
        <v>3169.2154500000001</v>
      </c>
      <c r="L12" s="304">
        <f t="shared" si="1"/>
        <v>14.235347662040159</v>
      </c>
    </row>
    <row r="13" spans="1:14" ht="13.5" customHeight="1" x14ac:dyDescent="0.25">
      <c r="A13" s="170">
        <v>8</v>
      </c>
      <c r="B13" s="131" t="s">
        <v>982</v>
      </c>
      <c r="C13" s="132">
        <v>18203</v>
      </c>
      <c r="D13" s="132">
        <v>35699</v>
      </c>
      <c r="E13" s="132">
        <v>308</v>
      </c>
      <c r="F13" s="132">
        <v>575.14540890000001</v>
      </c>
      <c r="G13" s="303">
        <f t="shared" si="0"/>
        <v>1.6110966943051628</v>
      </c>
      <c r="H13" s="132">
        <v>14212</v>
      </c>
      <c r="I13" s="132">
        <v>22530</v>
      </c>
      <c r="J13" s="132">
        <v>182</v>
      </c>
      <c r="K13" s="132">
        <v>351.80221990000001</v>
      </c>
      <c r="L13" s="304">
        <f t="shared" si="1"/>
        <v>1.5614834438526408</v>
      </c>
    </row>
    <row r="14" spans="1:14" ht="13.5" customHeight="1" x14ac:dyDescent="0.25">
      <c r="A14" s="170">
        <v>9</v>
      </c>
      <c r="B14" s="131" t="s">
        <v>15</v>
      </c>
      <c r="C14" s="132">
        <v>291814</v>
      </c>
      <c r="D14" s="132">
        <v>625281</v>
      </c>
      <c r="E14" s="132">
        <v>59971</v>
      </c>
      <c r="F14" s="132">
        <v>132421.13174380004</v>
      </c>
      <c r="G14" s="303">
        <f t="shared" si="0"/>
        <v>21.177859513370795</v>
      </c>
      <c r="H14" s="132">
        <v>225514</v>
      </c>
      <c r="I14" s="132">
        <v>423411</v>
      </c>
      <c r="J14" s="132">
        <v>57290</v>
      </c>
      <c r="K14" s="132">
        <v>129271.58156290003</v>
      </c>
      <c r="L14" s="304">
        <f t="shared" si="1"/>
        <v>30.53099271462008</v>
      </c>
      <c r="M14" s="352"/>
      <c r="N14" s="352"/>
    </row>
    <row r="15" spans="1:14" ht="13.5" customHeight="1" x14ac:dyDescent="0.25">
      <c r="A15" s="170">
        <v>10</v>
      </c>
      <c r="B15" s="131" t="s">
        <v>16</v>
      </c>
      <c r="C15" s="132">
        <v>1420709</v>
      </c>
      <c r="D15" s="132">
        <v>3175706</v>
      </c>
      <c r="E15" s="132">
        <v>352373</v>
      </c>
      <c r="F15" s="132">
        <v>901022</v>
      </c>
      <c r="G15" s="303">
        <f t="shared" si="0"/>
        <v>28.372336733941996</v>
      </c>
      <c r="H15" s="132">
        <v>1110890</v>
      </c>
      <c r="I15" s="132">
        <v>2120347</v>
      </c>
      <c r="J15" s="132">
        <v>347030</v>
      </c>
      <c r="K15" s="132">
        <v>877719</v>
      </c>
      <c r="L15" s="304">
        <f t="shared" si="1"/>
        <v>41.39506410978958</v>
      </c>
    </row>
    <row r="16" spans="1:14" ht="13.5" customHeight="1" x14ac:dyDescent="0.25">
      <c r="A16" s="170">
        <v>11</v>
      </c>
      <c r="B16" s="131" t="s">
        <v>17</v>
      </c>
      <c r="C16" s="132">
        <v>112745</v>
      </c>
      <c r="D16" s="132">
        <v>300104</v>
      </c>
      <c r="E16" s="132">
        <v>11731</v>
      </c>
      <c r="F16" s="132">
        <v>27101.713749999999</v>
      </c>
      <c r="G16" s="303">
        <f t="shared" si="0"/>
        <v>9.0307739150427846</v>
      </c>
      <c r="H16" s="132">
        <v>78222</v>
      </c>
      <c r="I16" s="132">
        <v>151242</v>
      </c>
      <c r="J16" s="132">
        <v>10642</v>
      </c>
      <c r="K16" s="132">
        <v>24333.11292</v>
      </c>
      <c r="L16" s="304">
        <f t="shared" si="1"/>
        <v>16.088859523148333</v>
      </c>
    </row>
    <row r="17" spans="1:12" ht="13.5" customHeight="1" x14ac:dyDescent="0.25">
      <c r="A17" s="170">
        <v>12</v>
      </c>
      <c r="B17" s="131" t="s">
        <v>18</v>
      </c>
      <c r="C17" s="132">
        <v>267967</v>
      </c>
      <c r="D17" s="132">
        <v>529005</v>
      </c>
      <c r="E17" s="132">
        <v>81146</v>
      </c>
      <c r="F17" s="132">
        <v>151505.88560430007</v>
      </c>
      <c r="G17" s="303">
        <f t="shared" si="0"/>
        <v>28.639783292086101</v>
      </c>
      <c r="H17" s="132">
        <v>212260</v>
      </c>
      <c r="I17" s="132">
        <v>349667</v>
      </c>
      <c r="J17" s="132">
        <v>76588</v>
      </c>
      <c r="K17" s="132">
        <v>136768.67417230006</v>
      </c>
      <c r="L17" s="304">
        <f t="shared" si="1"/>
        <v>39.113978205635668</v>
      </c>
    </row>
    <row r="18" spans="1:12" ht="13.5" customHeight="1" x14ac:dyDescent="0.2">
      <c r="A18" s="169"/>
      <c r="B18" s="133" t="s">
        <v>19</v>
      </c>
      <c r="C18" s="171">
        <f t="shared" ref="C18:F18" si="2">SUM(C6:C17)</f>
        <v>3737662</v>
      </c>
      <c r="D18" s="171">
        <f t="shared" si="2"/>
        <v>8239390</v>
      </c>
      <c r="E18" s="171">
        <f t="shared" si="2"/>
        <v>1446576</v>
      </c>
      <c r="F18" s="171">
        <f t="shared" si="2"/>
        <v>2363766.3895059</v>
      </c>
      <c r="G18" s="305">
        <f t="shared" si="0"/>
        <v>28.688609102201738</v>
      </c>
      <c r="H18" s="171">
        <f t="shared" ref="H18:K18" si="3">SUM(H6:H17)</f>
        <v>2857475</v>
      </c>
      <c r="I18" s="171">
        <f t="shared" si="3"/>
        <v>5373262</v>
      </c>
      <c r="J18" s="171">
        <f t="shared" si="3"/>
        <v>1133419</v>
      </c>
      <c r="K18" s="171">
        <f t="shared" si="3"/>
        <v>1967088.6967819</v>
      </c>
      <c r="L18" s="304">
        <f t="shared" si="1"/>
        <v>36.608836434588525</v>
      </c>
    </row>
    <row r="19" spans="1:12" ht="13.5" customHeight="1" x14ac:dyDescent="0.25">
      <c r="A19" s="170">
        <v>13</v>
      </c>
      <c r="B19" s="131" t="s">
        <v>20</v>
      </c>
      <c r="C19" s="132">
        <v>89502</v>
      </c>
      <c r="D19" s="132">
        <v>408431</v>
      </c>
      <c r="E19" s="132">
        <v>9125</v>
      </c>
      <c r="F19" s="132">
        <v>22293.650000000009</v>
      </c>
      <c r="G19" s="305">
        <f t="shared" si="0"/>
        <v>5.4583638362416194</v>
      </c>
      <c r="H19" s="132">
        <v>68705</v>
      </c>
      <c r="I19" s="132">
        <v>247970</v>
      </c>
      <c r="J19" s="132">
        <v>2114</v>
      </c>
      <c r="K19" s="132">
        <v>6148.0200000000023</v>
      </c>
      <c r="L19" s="304">
        <f t="shared" si="1"/>
        <v>2.479340242771304</v>
      </c>
    </row>
    <row r="20" spans="1:12" ht="13.5" customHeight="1" x14ac:dyDescent="0.25">
      <c r="A20" s="170">
        <v>14</v>
      </c>
      <c r="B20" s="131" t="s">
        <v>21</v>
      </c>
      <c r="C20" s="132">
        <v>38097</v>
      </c>
      <c r="D20" s="132">
        <v>78105</v>
      </c>
      <c r="E20" s="132">
        <v>5874</v>
      </c>
      <c r="F20" s="132">
        <v>4878.29</v>
      </c>
      <c r="G20" s="305">
        <f t="shared" si="0"/>
        <v>6.2458101273926125</v>
      </c>
      <c r="H20" s="132">
        <v>32725</v>
      </c>
      <c r="I20" s="132">
        <v>64288</v>
      </c>
      <c r="J20" s="132">
        <v>157</v>
      </c>
      <c r="K20" s="132">
        <v>1623.6899999999998</v>
      </c>
      <c r="L20" s="304">
        <f t="shared" si="1"/>
        <v>2.5256501991040312</v>
      </c>
    </row>
    <row r="21" spans="1:12" ht="13.5" customHeight="1" x14ac:dyDescent="0.25">
      <c r="A21" s="170">
        <v>15</v>
      </c>
      <c r="B21" s="131" t="s">
        <v>22</v>
      </c>
      <c r="C21" s="132">
        <v>122</v>
      </c>
      <c r="D21" s="132">
        <v>230</v>
      </c>
      <c r="E21" s="132">
        <v>256</v>
      </c>
      <c r="F21" s="132">
        <v>312.45999999999998</v>
      </c>
      <c r="G21" s="305">
        <f t="shared" si="0"/>
        <v>135.85217391304346</v>
      </c>
      <c r="H21" s="132">
        <v>105</v>
      </c>
      <c r="I21" s="132">
        <v>189</v>
      </c>
      <c r="J21" s="132">
        <v>71</v>
      </c>
      <c r="K21" s="132">
        <v>70.91</v>
      </c>
      <c r="L21" s="304">
        <f t="shared" si="1"/>
        <v>37.518518518518519</v>
      </c>
    </row>
    <row r="22" spans="1:12" ht="13.5" customHeight="1" x14ac:dyDescent="0.25">
      <c r="A22" s="170">
        <v>16</v>
      </c>
      <c r="B22" s="131" t="s">
        <v>23</v>
      </c>
      <c r="C22" s="132">
        <v>497</v>
      </c>
      <c r="D22" s="132">
        <v>969</v>
      </c>
      <c r="E22" s="132">
        <v>0</v>
      </c>
      <c r="F22" s="132">
        <v>0</v>
      </c>
      <c r="G22" s="305">
        <f t="shared" si="0"/>
        <v>0</v>
      </c>
      <c r="H22" s="132">
        <v>348</v>
      </c>
      <c r="I22" s="132">
        <v>642</v>
      </c>
      <c r="J22" s="132">
        <v>0</v>
      </c>
      <c r="K22" s="132">
        <v>0</v>
      </c>
      <c r="L22" s="304">
        <f t="shared" si="1"/>
        <v>0</v>
      </c>
    </row>
    <row r="23" spans="1:12" ht="13.5" customHeight="1" x14ac:dyDescent="0.25">
      <c r="A23" s="170">
        <v>17</v>
      </c>
      <c r="B23" s="131" t="s">
        <v>24</v>
      </c>
      <c r="C23" s="132">
        <v>11571</v>
      </c>
      <c r="D23" s="132">
        <v>23966</v>
      </c>
      <c r="E23" s="132">
        <v>8903</v>
      </c>
      <c r="F23" s="132">
        <v>18209.819999999996</v>
      </c>
      <c r="G23" s="305">
        <f t="shared" si="0"/>
        <v>75.981891012267354</v>
      </c>
      <c r="H23" s="132">
        <v>7643</v>
      </c>
      <c r="I23" s="132">
        <v>14402</v>
      </c>
      <c r="J23" s="132">
        <v>7919</v>
      </c>
      <c r="K23" s="132">
        <v>13399.409999999996</v>
      </c>
      <c r="L23" s="304">
        <f t="shared" si="1"/>
        <v>93.038536314400744</v>
      </c>
    </row>
    <row r="24" spans="1:12" ht="13.5" customHeight="1" x14ac:dyDescent="0.25">
      <c r="A24" s="170">
        <v>18</v>
      </c>
      <c r="B24" s="131" t="s">
        <v>25</v>
      </c>
      <c r="C24" s="132">
        <v>41</v>
      </c>
      <c r="D24" s="132">
        <v>93</v>
      </c>
      <c r="E24" s="132">
        <v>8</v>
      </c>
      <c r="F24" s="132">
        <v>44.19</v>
      </c>
      <c r="G24" s="305">
        <f t="shared" si="0"/>
        <v>47.516129032258064</v>
      </c>
      <c r="H24" s="132">
        <v>0</v>
      </c>
      <c r="I24" s="132">
        <v>0</v>
      </c>
      <c r="J24" s="132">
        <v>8</v>
      </c>
      <c r="K24" s="132">
        <v>44.19</v>
      </c>
      <c r="L24" s="304" t="e">
        <f t="shared" si="1"/>
        <v>#DIV/0!</v>
      </c>
    </row>
    <row r="25" spans="1:12" ht="13.5" customHeight="1" x14ac:dyDescent="0.25">
      <c r="A25" s="170">
        <v>19</v>
      </c>
      <c r="B25" s="131" t="s">
        <v>26</v>
      </c>
      <c r="C25" s="132">
        <v>3136</v>
      </c>
      <c r="D25" s="132">
        <v>6222</v>
      </c>
      <c r="E25" s="132">
        <v>5112</v>
      </c>
      <c r="F25" s="132">
        <v>8451.1899999999987</v>
      </c>
      <c r="G25" s="305">
        <f t="shared" si="0"/>
        <v>135.82754741240757</v>
      </c>
      <c r="H25" s="132">
        <v>1860</v>
      </c>
      <c r="I25" s="132">
        <v>3264</v>
      </c>
      <c r="J25" s="132">
        <v>5072</v>
      </c>
      <c r="K25" s="132">
        <v>8303.23</v>
      </c>
      <c r="L25" s="304">
        <f t="shared" si="1"/>
        <v>254.38817401960785</v>
      </c>
    </row>
    <row r="26" spans="1:12" ht="13.5" customHeight="1" x14ac:dyDescent="0.25">
      <c r="A26" s="170">
        <v>20</v>
      </c>
      <c r="B26" s="131" t="s">
        <v>27</v>
      </c>
      <c r="C26" s="132">
        <v>153010</v>
      </c>
      <c r="D26" s="132">
        <v>604506</v>
      </c>
      <c r="E26" s="132">
        <v>122769</v>
      </c>
      <c r="F26" s="132">
        <v>317823.81</v>
      </c>
      <c r="G26" s="305">
        <f t="shared" si="0"/>
        <v>52.57579081100932</v>
      </c>
      <c r="H26" s="132">
        <v>110215</v>
      </c>
      <c r="I26" s="132">
        <v>499113</v>
      </c>
      <c r="J26" s="132">
        <v>24164</v>
      </c>
      <c r="K26" s="132">
        <v>103704.91999999997</v>
      </c>
      <c r="L26" s="304">
        <f t="shared" si="1"/>
        <v>20.777843895069847</v>
      </c>
    </row>
    <row r="27" spans="1:12" ht="13.5" customHeight="1" x14ac:dyDescent="0.25">
      <c r="A27" s="170">
        <v>21</v>
      </c>
      <c r="B27" s="131" t="s">
        <v>28</v>
      </c>
      <c r="C27" s="132">
        <v>152391</v>
      </c>
      <c r="D27" s="132">
        <v>526912</v>
      </c>
      <c r="E27" s="132">
        <v>109625</v>
      </c>
      <c r="F27" s="132">
        <v>212273.48999999996</v>
      </c>
      <c r="G27" s="305">
        <f t="shared" si="0"/>
        <v>40.286326749058659</v>
      </c>
      <c r="H27" s="132">
        <v>108316</v>
      </c>
      <c r="I27" s="132">
        <v>310085</v>
      </c>
      <c r="J27" s="132">
        <v>80005</v>
      </c>
      <c r="K27" s="132">
        <v>146892.88999999998</v>
      </c>
      <c r="L27" s="304">
        <f t="shared" si="1"/>
        <v>47.371814179982898</v>
      </c>
    </row>
    <row r="28" spans="1:12" ht="13.5" customHeight="1" x14ac:dyDescent="0.25">
      <c r="A28" s="170">
        <v>22</v>
      </c>
      <c r="B28" s="131" t="s">
        <v>29</v>
      </c>
      <c r="C28" s="132">
        <v>41446</v>
      </c>
      <c r="D28" s="132">
        <v>178797</v>
      </c>
      <c r="E28" s="132">
        <v>17934</v>
      </c>
      <c r="F28" s="132">
        <v>30492.579999999998</v>
      </c>
      <c r="G28" s="305">
        <f t="shared" si="0"/>
        <v>17.054301805958712</v>
      </c>
      <c r="H28" s="132">
        <v>29368</v>
      </c>
      <c r="I28" s="132">
        <v>50334</v>
      </c>
      <c r="J28" s="132">
        <v>17054</v>
      </c>
      <c r="K28" s="132">
        <v>28739.599999999999</v>
      </c>
      <c r="L28" s="304">
        <f t="shared" si="1"/>
        <v>57.097786784281006</v>
      </c>
    </row>
    <row r="29" spans="1:12" ht="13.5" customHeight="1" x14ac:dyDescent="0.25">
      <c r="A29" s="170">
        <v>23</v>
      </c>
      <c r="B29" s="131" t="s">
        <v>30</v>
      </c>
      <c r="C29" s="132">
        <v>12036</v>
      </c>
      <c r="D29" s="132">
        <v>23338</v>
      </c>
      <c r="E29" s="132">
        <v>17424</v>
      </c>
      <c r="F29" s="132">
        <v>28217.060000000005</v>
      </c>
      <c r="G29" s="305">
        <f t="shared" si="0"/>
        <v>120.90607592767162</v>
      </c>
      <c r="H29" s="132">
        <v>6145</v>
      </c>
      <c r="I29" s="132">
        <v>11342</v>
      </c>
      <c r="J29" s="132">
        <v>4004</v>
      </c>
      <c r="K29" s="132">
        <v>19378.530000000002</v>
      </c>
      <c r="L29" s="304">
        <f t="shared" si="1"/>
        <v>170.85637453711868</v>
      </c>
    </row>
    <row r="30" spans="1:12" ht="13.5" customHeight="1" x14ac:dyDescent="0.25">
      <c r="A30" s="170">
        <v>24</v>
      </c>
      <c r="B30" s="131" t="s">
        <v>31</v>
      </c>
      <c r="C30" s="132">
        <v>18282</v>
      </c>
      <c r="D30" s="132">
        <v>32864</v>
      </c>
      <c r="E30" s="132">
        <v>260928</v>
      </c>
      <c r="F30" s="132">
        <v>155254.66</v>
      </c>
      <c r="G30" s="305">
        <f t="shared" si="0"/>
        <v>472.41559152872446</v>
      </c>
      <c r="H30" s="132">
        <v>11534</v>
      </c>
      <c r="I30" s="132">
        <v>17719</v>
      </c>
      <c r="J30" s="132">
        <v>13297</v>
      </c>
      <c r="K30" s="132">
        <v>39929.729999999996</v>
      </c>
      <c r="L30" s="304">
        <f t="shared" si="1"/>
        <v>225.34979400643374</v>
      </c>
    </row>
    <row r="31" spans="1:12" ht="13.5" customHeight="1" x14ac:dyDescent="0.25">
      <c r="A31" s="170">
        <v>25</v>
      </c>
      <c r="B31" s="131" t="s">
        <v>32</v>
      </c>
      <c r="C31" s="132">
        <v>36</v>
      </c>
      <c r="D31" s="132">
        <v>79</v>
      </c>
      <c r="E31" s="132">
        <v>0</v>
      </c>
      <c r="F31" s="132">
        <v>0</v>
      </c>
      <c r="G31" s="305">
        <f t="shared" si="0"/>
        <v>0</v>
      </c>
      <c r="H31" s="132">
        <v>0</v>
      </c>
      <c r="I31" s="132">
        <v>0</v>
      </c>
      <c r="J31" s="132">
        <v>0</v>
      </c>
      <c r="K31" s="132">
        <v>0</v>
      </c>
      <c r="L31" s="304" t="e">
        <f t="shared" si="1"/>
        <v>#DIV/0!</v>
      </c>
    </row>
    <row r="32" spans="1:12" ht="13.5" customHeight="1" x14ac:dyDescent="0.25">
      <c r="A32" s="170">
        <v>26</v>
      </c>
      <c r="B32" s="131" t="s">
        <v>33</v>
      </c>
      <c r="C32" s="132">
        <v>741</v>
      </c>
      <c r="D32" s="132">
        <v>1689</v>
      </c>
      <c r="E32" s="132">
        <v>32</v>
      </c>
      <c r="F32" s="132">
        <v>116.62</v>
      </c>
      <c r="G32" s="305">
        <f t="shared" si="0"/>
        <v>6.9046773238602723</v>
      </c>
      <c r="H32" s="132">
        <v>281</v>
      </c>
      <c r="I32" s="132">
        <v>632</v>
      </c>
      <c r="J32" s="132">
        <v>32</v>
      </c>
      <c r="K32" s="132">
        <v>116.62</v>
      </c>
      <c r="L32" s="304">
        <f t="shared" si="1"/>
        <v>18.452531645569621</v>
      </c>
    </row>
    <row r="33" spans="1:12" ht="13.5" customHeight="1" x14ac:dyDescent="0.25">
      <c r="A33" s="170">
        <v>27</v>
      </c>
      <c r="B33" s="131" t="s">
        <v>34</v>
      </c>
      <c r="C33" s="132">
        <v>71</v>
      </c>
      <c r="D33" s="132">
        <v>189</v>
      </c>
      <c r="E33" s="132">
        <v>0</v>
      </c>
      <c r="F33" s="132">
        <v>0</v>
      </c>
      <c r="G33" s="305">
        <f t="shared" si="0"/>
        <v>0</v>
      </c>
      <c r="H33" s="132">
        <v>26</v>
      </c>
      <c r="I33" s="132">
        <v>60</v>
      </c>
      <c r="J33" s="132">
        <v>0</v>
      </c>
      <c r="K33" s="132">
        <v>0</v>
      </c>
      <c r="L33" s="304">
        <f t="shared" si="1"/>
        <v>0</v>
      </c>
    </row>
    <row r="34" spans="1:12" ht="13.5" customHeight="1" x14ac:dyDescent="0.25">
      <c r="A34" s="170">
        <v>28</v>
      </c>
      <c r="B34" s="131" t="s">
        <v>35</v>
      </c>
      <c r="C34" s="132">
        <v>26000</v>
      </c>
      <c r="D34" s="132">
        <v>49982</v>
      </c>
      <c r="E34" s="132">
        <v>80165</v>
      </c>
      <c r="F34" s="132">
        <v>76729.709999999992</v>
      </c>
      <c r="G34" s="305">
        <f t="shared" si="0"/>
        <v>153.51468528670318</v>
      </c>
      <c r="H34" s="132">
        <v>71168</v>
      </c>
      <c r="I34" s="132">
        <v>19007</v>
      </c>
      <c r="J34" s="132">
        <v>16</v>
      </c>
      <c r="K34" s="132">
        <v>550.37</v>
      </c>
      <c r="L34" s="304">
        <f t="shared" si="1"/>
        <v>2.8956174041142737</v>
      </c>
    </row>
    <row r="35" spans="1:12" ht="13.5" customHeight="1" x14ac:dyDescent="0.25">
      <c r="A35" s="170">
        <v>29</v>
      </c>
      <c r="B35" s="131" t="s">
        <v>36</v>
      </c>
      <c r="C35" s="132">
        <v>785</v>
      </c>
      <c r="D35" s="132">
        <v>1617</v>
      </c>
      <c r="E35" s="132">
        <v>37</v>
      </c>
      <c r="F35" s="132">
        <v>111.27</v>
      </c>
      <c r="G35" s="305">
        <f t="shared" si="0"/>
        <v>6.8812615955473095</v>
      </c>
      <c r="H35" s="132">
        <v>645</v>
      </c>
      <c r="I35" s="132">
        <v>1192</v>
      </c>
      <c r="J35" s="132">
        <v>37</v>
      </c>
      <c r="K35" s="132">
        <v>111.27</v>
      </c>
      <c r="L35" s="304">
        <f t="shared" si="1"/>
        <v>9.3347315436241605</v>
      </c>
    </row>
    <row r="36" spans="1:12" ht="13.5" customHeight="1" x14ac:dyDescent="0.25">
      <c r="A36" s="170">
        <v>30</v>
      </c>
      <c r="B36" s="131" t="s">
        <v>37</v>
      </c>
      <c r="C36" s="132">
        <v>9293</v>
      </c>
      <c r="D36" s="132">
        <v>18800</v>
      </c>
      <c r="E36" s="132">
        <v>22266</v>
      </c>
      <c r="F36" s="132">
        <v>18403.650000000001</v>
      </c>
      <c r="G36" s="305">
        <f t="shared" si="0"/>
        <v>97.891755319148942</v>
      </c>
      <c r="H36" s="132">
        <v>6477</v>
      </c>
      <c r="I36" s="132">
        <v>11908</v>
      </c>
      <c r="J36" s="132">
        <v>3384</v>
      </c>
      <c r="K36" s="132">
        <v>3869.43</v>
      </c>
      <c r="L36" s="304">
        <f t="shared" si="1"/>
        <v>32.494373530399734</v>
      </c>
    </row>
    <row r="37" spans="1:12" ht="13.5" customHeight="1" x14ac:dyDescent="0.25">
      <c r="A37" s="170">
        <v>31</v>
      </c>
      <c r="B37" s="131" t="s">
        <v>38</v>
      </c>
      <c r="C37" s="132">
        <v>539</v>
      </c>
      <c r="D37" s="132">
        <v>1056</v>
      </c>
      <c r="E37" s="132">
        <v>0</v>
      </c>
      <c r="F37" s="132">
        <v>0</v>
      </c>
      <c r="G37" s="305">
        <f t="shared" si="0"/>
        <v>0</v>
      </c>
      <c r="H37" s="132">
        <v>368</v>
      </c>
      <c r="I37" s="132">
        <v>635</v>
      </c>
      <c r="J37" s="132">
        <v>0</v>
      </c>
      <c r="K37" s="132">
        <v>0</v>
      </c>
      <c r="L37" s="304">
        <f t="shared" si="1"/>
        <v>0</v>
      </c>
    </row>
    <row r="38" spans="1:12" ht="13.5" customHeight="1" x14ac:dyDescent="0.25">
      <c r="A38" s="170">
        <v>32</v>
      </c>
      <c r="B38" s="131" t="s">
        <v>39</v>
      </c>
      <c r="C38" s="132">
        <v>200</v>
      </c>
      <c r="D38" s="132">
        <v>813</v>
      </c>
      <c r="E38" s="132">
        <v>0</v>
      </c>
      <c r="F38" s="132">
        <v>0</v>
      </c>
      <c r="G38" s="305">
        <f t="shared" si="0"/>
        <v>0</v>
      </c>
      <c r="H38" s="132">
        <v>185</v>
      </c>
      <c r="I38" s="132">
        <v>592</v>
      </c>
      <c r="J38" s="132">
        <v>0</v>
      </c>
      <c r="K38" s="132">
        <v>0</v>
      </c>
      <c r="L38" s="304">
        <f t="shared" si="1"/>
        <v>0</v>
      </c>
    </row>
    <row r="39" spans="1:12" ht="13.5" customHeight="1" x14ac:dyDescent="0.25">
      <c r="A39" s="170">
        <v>33</v>
      </c>
      <c r="B39" s="131" t="s">
        <v>40</v>
      </c>
      <c r="C39" s="132">
        <v>716</v>
      </c>
      <c r="D39" s="132">
        <v>1655</v>
      </c>
      <c r="E39" s="132">
        <v>259</v>
      </c>
      <c r="F39" s="132">
        <v>353.63</v>
      </c>
      <c r="G39" s="305">
        <f t="shared" si="0"/>
        <v>21.367371601208458</v>
      </c>
      <c r="H39" s="132">
        <v>559</v>
      </c>
      <c r="I39" s="132">
        <v>1228</v>
      </c>
      <c r="J39" s="132">
        <v>259</v>
      </c>
      <c r="K39" s="132">
        <v>353.63</v>
      </c>
      <c r="L39" s="304">
        <f t="shared" si="1"/>
        <v>28.797231270358306</v>
      </c>
    </row>
    <row r="40" spans="1:12" ht="13.5" customHeight="1" x14ac:dyDescent="0.25">
      <c r="A40" s="170">
        <v>34</v>
      </c>
      <c r="B40" s="131" t="s">
        <v>41</v>
      </c>
      <c r="C40" s="132">
        <v>10882</v>
      </c>
      <c r="D40" s="132">
        <v>22990</v>
      </c>
      <c r="E40" s="132">
        <v>22254</v>
      </c>
      <c r="F40" s="132">
        <v>19242.27</v>
      </c>
      <c r="G40" s="305">
        <f t="shared" si="0"/>
        <v>83.698434101783377</v>
      </c>
      <c r="H40" s="132">
        <v>6969</v>
      </c>
      <c r="I40" s="132">
        <v>13411</v>
      </c>
      <c r="J40" s="132">
        <v>4434</v>
      </c>
      <c r="K40" s="132">
        <v>8366.6199999999972</v>
      </c>
      <c r="L40" s="304">
        <f t="shared" si="1"/>
        <v>62.386250093207053</v>
      </c>
    </row>
    <row r="41" spans="1:12" ht="13.5" customHeight="1" x14ac:dyDescent="0.2">
      <c r="A41" s="169"/>
      <c r="B41" s="133" t="s">
        <v>110</v>
      </c>
      <c r="C41" s="171">
        <f>SUM(C19:C40)</f>
        <v>569394</v>
      </c>
      <c r="D41" s="171">
        <f>SUM(D19:D40)</f>
        <v>1983303</v>
      </c>
      <c r="E41" s="171">
        <f t="shared" ref="E41:F41" si="4">SUM(E19:E40)</f>
        <v>682971</v>
      </c>
      <c r="F41" s="171">
        <f t="shared" si="4"/>
        <v>913208.35000000009</v>
      </c>
      <c r="G41" s="305">
        <f t="shared" ref="G41:G57" si="5">F41*100/D41</f>
        <v>46.044822702330414</v>
      </c>
      <c r="H41" s="171">
        <f>SUM(H19:H40)</f>
        <v>463642</v>
      </c>
      <c r="I41" s="171">
        <f>SUM(I19:I40)</f>
        <v>1268013</v>
      </c>
      <c r="J41" s="171">
        <f t="shared" ref="J41" si="6">SUM(J19:J40)</f>
        <v>162027</v>
      </c>
      <c r="K41" s="171">
        <f t="shared" ref="K41" si="7">SUM(K19:K40)</f>
        <v>381603.05999999994</v>
      </c>
      <c r="L41" s="304">
        <f t="shared" si="1"/>
        <v>30.094570008351642</v>
      </c>
    </row>
    <row r="42" spans="1:12" ht="13.5" customHeight="1" x14ac:dyDescent="0.2">
      <c r="A42" s="169"/>
      <c r="B42" s="133" t="s">
        <v>43</v>
      </c>
      <c r="C42" s="171">
        <f>C41+C18</f>
        <v>4307056</v>
      </c>
      <c r="D42" s="171">
        <f t="shared" ref="D42:F42" si="8">D41+D18</f>
        <v>10222693</v>
      </c>
      <c r="E42" s="171">
        <f t="shared" si="8"/>
        <v>2129547</v>
      </c>
      <c r="F42" s="171">
        <f t="shared" si="8"/>
        <v>3276974.7395059001</v>
      </c>
      <c r="G42" s="305">
        <f t="shared" si="5"/>
        <v>32.055885269232874</v>
      </c>
      <c r="H42" s="171">
        <f>H41+H18</f>
        <v>3321117</v>
      </c>
      <c r="I42" s="171">
        <f t="shared" ref="I42" si="9">I41+I18</f>
        <v>6641275</v>
      </c>
      <c r="J42" s="171">
        <f t="shared" ref="J42" si="10">J41+J18</f>
        <v>1295446</v>
      </c>
      <c r="K42" s="171">
        <f t="shared" ref="K42" si="11">K41+K18</f>
        <v>2348691.7567818998</v>
      </c>
      <c r="L42" s="304">
        <f t="shared" si="1"/>
        <v>35.365073073798328</v>
      </c>
    </row>
    <row r="43" spans="1:12" ht="13.5" customHeight="1" x14ac:dyDescent="0.25">
      <c r="A43" s="170">
        <v>35</v>
      </c>
      <c r="B43" s="131" t="s">
        <v>44</v>
      </c>
      <c r="C43" s="132">
        <v>499233</v>
      </c>
      <c r="D43" s="132">
        <v>1007957</v>
      </c>
      <c r="E43" s="132">
        <v>85700</v>
      </c>
      <c r="F43" s="132">
        <v>113428.26613</v>
      </c>
      <c r="G43" s="303">
        <f t="shared" si="5"/>
        <v>11.253284230378876</v>
      </c>
      <c r="H43" s="132">
        <v>421125</v>
      </c>
      <c r="I43" s="132">
        <v>745634</v>
      </c>
      <c r="J43" s="132">
        <v>85200</v>
      </c>
      <c r="K43" s="132">
        <v>112718.84385999999</v>
      </c>
      <c r="L43" s="304">
        <f t="shared" si="1"/>
        <v>15.117181332932779</v>
      </c>
    </row>
    <row r="44" spans="1:12" ht="13.5" customHeight="1" x14ac:dyDescent="0.25">
      <c r="A44" s="170">
        <v>36</v>
      </c>
      <c r="B44" s="131" t="s">
        <v>45</v>
      </c>
      <c r="C44" s="132">
        <v>346732</v>
      </c>
      <c r="D44" s="132">
        <v>665998</v>
      </c>
      <c r="E44" s="132">
        <v>213872</v>
      </c>
      <c r="F44" s="132">
        <v>321580.80761500011</v>
      </c>
      <c r="G44" s="303">
        <f t="shared" si="5"/>
        <v>48.285551550455125</v>
      </c>
      <c r="H44" s="132">
        <v>282516</v>
      </c>
      <c r="I44" s="132">
        <v>512692</v>
      </c>
      <c r="J44" s="132">
        <v>188948</v>
      </c>
      <c r="K44" s="132">
        <v>293827.44343100011</v>
      </c>
      <c r="L44" s="304">
        <f t="shared" si="1"/>
        <v>57.310713533856607</v>
      </c>
    </row>
    <row r="45" spans="1:12" ht="13.5" customHeight="1" x14ac:dyDescent="0.2">
      <c r="A45" s="169"/>
      <c r="B45" s="133" t="s">
        <v>46</v>
      </c>
      <c r="C45" s="171">
        <f t="shared" ref="C45:F45" si="12">SUM(C43:C44)</f>
        <v>845965</v>
      </c>
      <c r="D45" s="171">
        <f t="shared" si="12"/>
        <v>1673955</v>
      </c>
      <c r="E45" s="171">
        <f t="shared" si="12"/>
        <v>299572</v>
      </c>
      <c r="F45" s="171">
        <f t="shared" si="12"/>
        <v>435009.07374500012</v>
      </c>
      <c r="G45" s="305">
        <f t="shared" si="5"/>
        <v>25.986903694842461</v>
      </c>
      <c r="H45" s="171">
        <f t="shared" ref="H45:K45" si="13">SUM(H43:H44)</f>
        <v>703641</v>
      </c>
      <c r="I45" s="171">
        <f t="shared" si="13"/>
        <v>1258326</v>
      </c>
      <c r="J45" s="171">
        <f t="shared" si="13"/>
        <v>274148</v>
      </c>
      <c r="K45" s="171">
        <f t="shared" si="13"/>
        <v>406546.28729100013</v>
      </c>
      <c r="L45" s="304">
        <f t="shared" si="1"/>
        <v>32.308502509762981</v>
      </c>
    </row>
    <row r="46" spans="1:12" ht="13.5" customHeight="1" x14ac:dyDescent="0.25">
      <c r="A46" s="170">
        <v>37</v>
      </c>
      <c r="B46" s="131" t="s">
        <v>47</v>
      </c>
      <c r="C46" s="132">
        <v>1865396</v>
      </c>
      <c r="D46" s="132">
        <v>3211272</v>
      </c>
      <c r="E46" s="132">
        <v>1798250</v>
      </c>
      <c r="F46" s="132">
        <v>1183543</v>
      </c>
      <c r="G46" s="303">
        <f t="shared" si="5"/>
        <v>36.855893863864537</v>
      </c>
      <c r="H46" s="132">
        <v>1642842</v>
      </c>
      <c r="I46" s="132">
        <v>2755289</v>
      </c>
      <c r="J46" s="132">
        <v>1761814</v>
      </c>
      <c r="K46" s="132">
        <v>1173541</v>
      </c>
      <c r="L46" s="304">
        <f t="shared" si="1"/>
        <v>42.592301569817174</v>
      </c>
    </row>
    <row r="47" spans="1:12" ht="13.5" customHeight="1" x14ac:dyDescent="0.2">
      <c r="A47" s="169"/>
      <c r="B47" s="133" t="s">
        <v>48</v>
      </c>
      <c r="C47" s="171">
        <f t="shared" ref="C47:F47" si="14">C46</f>
        <v>1865396</v>
      </c>
      <c r="D47" s="171">
        <f t="shared" si="14"/>
        <v>3211272</v>
      </c>
      <c r="E47" s="171">
        <f t="shared" si="14"/>
        <v>1798250</v>
      </c>
      <c r="F47" s="171">
        <f t="shared" si="14"/>
        <v>1183543</v>
      </c>
      <c r="G47" s="305">
        <f t="shared" si="5"/>
        <v>36.855893863864537</v>
      </c>
      <c r="H47" s="171">
        <f t="shared" ref="H47:K47" si="15">H46</f>
        <v>1642842</v>
      </c>
      <c r="I47" s="171">
        <f t="shared" si="15"/>
        <v>2755289</v>
      </c>
      <c r="J47" s="171">
        <f t="shared" si="15"/>
        <v>1761814</v>
      </c>
      <c r="K47" s="171">
        <f t="shared" si="15"/>
        <v>1173541</v>
      </c>
      <c r="L47" s="304">
        <f t="shared" si="1"/>
        <v>42.592301569817174</v>
      </c>
    </row>
    <row r="48" spans="1:12" ht="13.5" customHeight="1" x14ac:dyDescent="0.25">
      <c r="A48" s="170">
        <v>38</v>
      </c>
      <c r="B48" s="131" t="s">
        <v>49</v>
      </c>
      <c r="C48" s="132">
        <v>17662</v>
      </c>
      <c r="D48" s="132">
        <v>31908</v>
      </c>
      <c r="E48" s="132">
        <v>7178</v>
      </c>
      <c r="F48" s="132">
        <v>0.29714858830000002</v>
      </c>
      <c r="G48" s="303">
        <f t="shared" si="5"/>
        <v>9.3126673028707532E-4</v>
      </c>
      <c r="H48" s="132">
        <v>8960</v>
      </c>
      <c r="I48" s="132">
        <v>13939</v>
      </c>
      <c r="J48" s="132">
        <v>0</v>
      </c>
      <c r="K48" s="132">
        <v>0</v>
      </c>
      <c r="L48" s="304">
        <f t="shared" si="1"/>
        <v>0</v>
      </c>
    </row>
    <row r="49" spans="1:12" ht="13.5" customHeight="1" x14ac:dyDescent="0.25">
      <c r="A49" s="170">
        <v>39</v>
      </c>
      <c r="B49" s="131" t="s">
        <v>50</v>
      </c>
      <c r="C49" s="132">
        <v>7799</v>
      </c>
      <c r="D49" s="132">
        <v>12579</v>
      </c>
      <c r="E49" s="132">
        <v>4508</v>
      </c>
      <c r="F49" s="132">
        <v>3.0269707100000001E-2</v>
      </c>
      <c r="G49" s="303">
        <f t="shared" si="5"/>
        <v>2.4063683202162336E-4</v>
      </c>
      <c r="H49" s="132">
        <v>4483</v>
      </c>
      <c r="I49" s="132">
        <v>6625</v>
      </c>
      <c r="J49" s="132">
        <v>0</v>
      </c>
      <c r="K49" s="132">
        <v>0</v>
      </c>
      <c r="L49" s="304">
        <f t="shared" si="1"/>
        <v>0</v>
      </c>
    </row>
    <row r="50" spans="1:12" ht="13.5" customHeight="1" x14ac:dyDescent="0.25">
      <c r="A50" s="170">
        <v>40</v>
      </c>
      <c r="B50" s="131" t="s">
        <v>51</v>
      </c>
      <c r="C50" s="132">
        <v>3361</v>
      </c>
      <c r="D50" s="132">
        <v>3976</v>
      </c>
      <c r="E50" s="132">
        <v>44900</v>
      </c>
      <c r="F50" s="132">
        <v>456.279240034</v>
      </c>
      <c r="G50" s="303">
        <f t="shared" si="5"/>
        <v>11.47583601695171</v>
      </c>
      <c r="H50" s="132">
        <v>1881</v>
      </c>
      <c r="I50" s="132">
        <v>1886</v>
      </c>
      <c r="J50" s="132">
        <v>68</v>
      </c>
      <c r="K50" s="132">
        <v>456.07499999999999</v>
      </c>
      <c r="L50" s="304">
        <f t="shared" si="1"/>
        <v>24.182131495227996</v>
      </c>
    </row>
    <row r="51" spans="1:12" ht="13.5" customHeight="1" x14ac:dyDescent="0.25">
      <c r="A51" s="170">
        <v>41</v>
      </c>
      <c r="B51" s="131" t="s">
        <v>52</v>
      </c>
      <c r="C51" s="132">
        <v>23616</v>
      </c>
      <c r="D51" s="132">
        <v>46225</v>
      </c>
      <c r="E51" s="132">
        <v>34913</v>
      </c>
      <c r="F51" s="132">
        <v>0.1164695536</v>
      </c>
      <c r="G51" s="303">
        <f t="shared" si="5"/>
        <v>2.5196225765278528E-4</v>
      </c>
      <c r="H51" s="132">
        <v>21118</v>
      </c>
      <c r="I51" s="132">
        <v>39760</v>
      </c>
      <c r="J51" s="132">
        <v>0</v>
      </c>
      <c r="K51" s="132">
        <v>0</v>
      </c>
      <c r="L51" s="304">
        <f t="shared" si="1"/>
        <v>0</v>
      </c>
    </row>
    <row r="52" spans="1:12" ht="13.5" customHeight="1" x14ac:dyDescent="0.25">
      <c r="A52" s="170">
        <v>42</v>
      </c>
      <c r="B52" s="131" t="s">
        <v>53</v>
      </c>
      <c r="C52" s="132">
        <v>4092</v>
      </c>
      <c r="D52" s="132">
        <v>8036</v>
      </c>
      <c r="E52" s="132">
        <v>43357</v>
      </c>
      <c r="F52" s="132">
        <v>0.1888793</v>
      </c>
      <c r="G52" s="303">
        <f t="shared" si="5"/>
        <v>2.3504143852663018E-3</v>
      </c>
      <c r="H52" s="132">
        <v>2168</v>
      </c>
      <c r="I52" s="132">
        <v>4572</v>
      </c>
      <c r="J52" s="132">
        <v>0</v>
      </c>
      <c r="K52" s="132">
        <v>0</v>
      </c>
      <c r="L52" s="304">
        <f t="shared" si="1"/>
        <v>0</v>
      </c>
    </row>
    <row r="53" spans="1:12" ht="13.5" customHeight="1" x14ac:dyDescent="0.25">
      <c r="A53" s="170">
        <v>43</v>
      </c>
      <c r="B53" s="131" t="s">
        <v>54</v>
      </c>
      <c r="C53" s="132">
        <v>2058</v>
      </c>
      <c r="D53" s="132">
        <v>4150</v>
      </c>
      <c r="E53" s="132">
        <v>12750</v>
      </c>
      <c r="F53" s="132">
        <v>5.57848289E-2</v>
      </c>
      <c r="G53" s="303">
        <f t="shared" si="5"/>
        <v>1.3442127445783133E-3</v>
      </c>
      <c r="H53" s="132">
        <v>1229</v>
      </c>
      <c r="I53" s="132">
        <v>2242</v>
      </c>
      <c r="J53" s="132">
        <v>0</v>
      </c>
      <c r="K53" s="132">
        <v>0</v>
      </c>
      <c r="L53" s="304">
        <f t="shared" si="1"/>
        <v>0</v>
      </c>
    </row>
    <row r="54" spans="1:12" ht="13.5" customHeight="1" x14ac:dyDescent="0.25">
      <c r="A54" s="170">
        <v>44</v>
      </c>
      <c r="B54" s="131" t="s">
        <v>55</v>
      </c>
      <c r="C54" s="132">
        <v>1607</v>
      </c>
      <c r="D54" s="132">
        <v>2975</v>
      </c>
      <c r="E54" s="132">
        <v>0</v>
      </c>
      <c r="F54" s="132">
        <v>0</v>
      </c>
      <c r="G54" s="303">
        <f t="shared" si="5"/>
        <v>0</v>
      </c>
      <c r="H54" s="132">
        <v>685</v>
      </c>
      <c r="I54" s="132">
        <v>1829</v>
      </c>
      <c r="J54" s="132">
        <v>0</v>
      </c>
      <c r="K54" s="132">
        <v>0</v>
      </c>
      <c r="L54" s="304">
        <f t="shared" si="1"/>
        <v>0</v>
      </c>
    </row>
    <row r="55" spans="1:12" ht="13.5" customHeight="1" x14ac:dyDescent="0.25">
      <c r="A55" s="170">
        <v>45</v>
      </c>
      <c r="B55" s="131" t="s">
        <v>56</v>
      </c>
      <c r="C55" s="132">
        <v>6788</v>
      </c>
      <c r="D55" s="132">
        <v>7430</v>
      </c>
      <c r="E55" s="132">
        <v>19611</v>
      </c>
      <c r="F55" s="132">
        <v>8.4667599999999996E-2</v>
      </c>
      <c r="G55" s="303">
        <f t="shared" ref="G55" si="16">F55*100/D55</f>
        <v>1.1395370121130551E-3</v>
      </c>
      <c r="H55" s="132">
        <v>5538</v>
      </c>
      <c r="I55" s="132">
        <v>4957</v>
      </c>
      <c r="J55" s="132">
        <v>0</v>
      </c>
      <c r="K55" s="132">
        <v>0</v>
      </c>
      <c r="L55" s="304">
        <f t="shared" ref="L55" si="17">K55*100/I55</f>
        <v>0</v>
      </c>
    </row>
    <row r="56" spans="1:12" ht="13.5" customHeight="1" x14ac:dyDescent="0.2">
      <c r="A56" s="169"/>
      <c r="B56" s="133" t="s">
        <v>57</v>
      </c>
      <c r="C56" s="171">
        <f>SUM(C48:C55)</f>
        <v>66983</v>
      </c>
      <c r="D56" s="171">
        <f>SUM(D48:D55)</f>
        <v>117279</v>
      </c>
      <c r="E56" s="171">
        <f t="shared" ref="E56:F56" si="18">SUM(E48:E55)</f>
        <v>167217</v>
      </c>
      <c r="F56" s="171">
        <f t="shared" si="18"/>
        <v>457.05245961189996</v>
      </c>
      <c r="G56" s="305">
        <f t="shared" si="5"/>
        <v>0.389713810325719</v>
      </c>
      <c r="H56" s="171">
        <f>SUM(H48:H55)</f>
        <v>46062</v>
      </c>
      <c r="I56" s="171">
        <f>SUM(I48:I55)</f>
        <v>75810</v>
      </c>
      <c r="J56" s="171">
        <f t="shared" ref="J56" si="19">SUM(J48:J55)</f>
        <v>68</v>
      </c>
      <c r="K56" s="171">
        <f t="shared" ref="K56" si="20">SUM(K48:K55)</f>
        <v>456.07499999999999</v>
      </c>
      <c r="L56" s="304">
        <f t="shared" si="1"/>
        <v>0.601602690937871</v>
      </c>
    </row>
    <row r="57" spans="1:12" ht="13.5" customHeight="1" x14ac:dyDescent="0.2">
      <c r="A57" s="133"/>
      <c r="B57" s="133" t="s">
        <v>6</v>
      </c>
      <c r="C57" s="171">
        <f>C56+C47+C45+C42</f>
        <v>7085400</v>
      </c>
      <c r="D57" s="171">
        <f>D56+D47+D45+D42</f>
        <v>15225199</v>
      </c>
      <c r="E57" s="171">
        <f>E56+E47+E45+E42</f>
        <v>4394586</v>
      </c>
      <c r="F57" s="171">
        <f>F56+F47+F45+F42</f>
        <v>4895983.8657105118</v>
      </c>
      <c r="G57" s="305">
        <f t="shared" si="5"/>
        <v>32.157109182681367</v>
      </c>
      <c r="H57" s="171">
        <f>H56+H47+H45+H42</f>
        <v>5713662</v>
      </c>
      <c r="I57" s="171">
        <f>I56+I47+I45+I42</f>
        <v>10730700</v>
      </c>
      <c r="J57" s="171">
        <f t="shared" ref="J57:K57" si="21">J56+J47+J45+J42</f>
        <v>3331476</v>
      </c>
      <c r="K57" s="171">
        <f t="shared" si="21"/>
        <v>3929235.1190729002</v>
      </c>
      <c r="L57" s="304">
        <f t="shared" si="1"/>
        <v>36.616764228548931</v>
      </c>
    </row>
    <row r="58" spans="1:12" ht="13.5" customHeight="1" x14ac:dyDescent="0.2">
      <c r="A58" s="84"/>
      <c r="B58" s="84"/>
      <c r="C58" s="151"/>
      <c r="D58" s="151"/>
      <c r="E58" s="307" t="s">
        <v>60</v>
      </c>
      <c r="F58" s="151"/>
      <c r="G58" s="151"/>
      <c r="H58" s="151"/>
      <c r="I58" s="151"/>
      <c r="J58" s="151"/>
      <c r="K58" s="151"/>
      <c r="L58" s="151"/>
    </row>
    <row r="59" spans="1:12" ht="13.5" customHeight="1" x14ac:dyDescent="0.2">
      <c r="A59" s="308"/>
      <c r="B59" s="308"/>
      <c r="C59" s="309"/>
      <c r="D59" s="309"/>
      <c r="E59" s="309"/>
      <c r="F59" s="309"/>
      <c r="G59" s="309"/>
      <c r="H59" s="309"/>
      <c r="I59" s="309"/>
      <c r="J59" s="309"/>
      <c r="K59" s="309"/>
      <c r="L59" s="309"/>
    </row>
    <row r="60" spans="1:12" ht="13.5" customHeight="1" x14ac:dyDescent="0.2">
      <c r="A60" s="84"/>
      <c r="B60" s="84"/>
      <c r="C60" s="151"/>
      <c r="D60" s="151"/>
      <c r="E60" s="151"/>
      <c r="F60" s="151"/>
      <c r="G60" s="151"/>
      <c r="H60" s="151"/>
      <c r="I60" s="151"/>
      <c r="J60" s="151"/>
      <c r="K60" s="151"/>
      <c r="L60" s="151"/>
    </row>
    <row r="61" spans="1:12" ht="13.5" customHeight="1" x14ac:dyDescent="0.2">
      <c r="A61" s="84"/>
      <c r="B61" s="84"/>
      <c r="C61" s="151"/>
      <c r="D61" s="151"/>
      <c r="E61" s="151"/>
      <c r="F61" s="151"/>
      <c r="G61" s="151"/>
      <c r="H61" s="151"/>
      <c r="I61" s="151"/>
      <c r="J61" s="151"/>
      <c r="K61" s="151"/>
      <c r="L61" s="151"/>
    </row>
    <row r="62" spans="1:12" ht="13.5" customHeight="1" x14ac:dyDescent="0.2">
      <c r="A62" s="84"/>
      <c r="B62" s="84"/>
      <c r="C62" s="151"/>
      <c r="D62" s="151"/>
      <c r="E62" s="151"/>
      <c r="F62" s="151"/>
      <c r="G62" s="151"/>
      <c r="H62" s="151"/>
      <c r="I62" s="151"/>
      <c r="J62" s="151"/>
      <c r="K62" s="151"/>
      <c r="L62" s="151"/>
    </row>
    <row r="63" spans="1:12" ht="13.5" customHeight="1" x14ac:dyDescent="0.2">
      <c r="A63" s="84"/>
      <c r="B63" s="84"/>
      <c r="C63" s="151"/>
      <c r="D63" s="151"/>
      <c r="E63" s="151"/>
      <c r="F63" s="151"/>
      <c r="G63" s="151"/>
      <c r="H63" s="151"/>
      <c r="I63" s="151"/>
      <c r="J63" s="151"/>
      <c r="K63" s="151"/>
      <c r="L63" s="151"/>
    </row>
    <row r="64" spans="1:12" ht="13.5" customHeight="1" x14ac:dyDescent="0.2">
      <c r="A64" s="84"/>
      <c r="B64" s="84"/>
      <c r="C64" s="151"/>
      <c r="D64" s="151"/>
      <c r="E64" s="151"/>
      <c r="F64" s="151"/>
      <c r="G64" s="151"/>
      <c r="H64" s="151"/>
      <c r="I64" s="151"/>
      <c r="J64" s="151"/>
      <c r="K64" s="151"/>
      <c r="L64" s="151"/>
    </row>
    <row r="65" spans="1:12" ht="13.5" customHeight="1" x14ac:dyDescent="0.2">
      <c r="A65" s="84"/>
      <c r="B65" s="84"/>
      <c r="C65" s="151"/>
      <c r="D65" s="151"/>
      <c r="E65" s="151"/>
      <c r="F65" s="151"/>
      <c r="G65" s="151"/>
      <c r="H65" s="151"/>
      <c r="I65" s="151"/>
      <c r="J65" s="151"/>
      <c r="K65" s="151"/>
      <c r="L65" s="151"/>
    </row>
    <row r="66" spans="1:12" ht="13.5" customHeight="1" x14ac:dyDescent="0.2">
      <c r="A66" s="84"/>
      <c r="B66" s="84"/>
      <c r="C66" s="151"/>
      <c r="D66" s="151"/>
      <c r="E66" s="151"/>
      <c r="F66" s="151"/>
      <c r="G66" s="151"/>
      <c r="H66" s="151"/>
      <c r="I66" s="151"/>
      <c r="J66" s="151"/>
      <c r="K66" s="151"/>
      <c r="L66" s="151"/>
    </row>
    <row r="67" spans="1:12" ht="13.5" customHeight="1" x14ac:dyDescent="0.2">
      <c r="A67" s="84"/>
      <c r="B67" s="84"/>
      <c r="C67" s="151"/>
      <c r="D67" s="151"/>
      <c r="E67" s="151"/>
      <c r="F67" s="151"/>
      <c r="G67" s="151"/>
      <c r="H67" s="151"/>
      <c r="I67" s="151"/>
      <c r="J67" s="151"/>
      <c r="K67" s="151"/>
      <c r="L67" s="151"/>
    </row>
    <row r="68" spans="1:12" ht="13.5" customHeight="1" x14ac:dyDescent="0.2">
      <c r="A68" s="84"/>
      <c r="B68" s="84"/>
      <c r="C68" s="151"/>
      <c r="D68" s="151"/>
      <c r="E68" s="151"/>
      <c r="F68" s="151"/>
      <c r="G68" s="151"/>
      <c r="H68" s="151"/>
      <c r="I68" s="151"/>
      <c r="J68" s="151"/>
      <c r="K68" s="151"/>
      <c r="L68" s="151"/>
    </row>
    <row r="69" spans="1:12" ht="13.5" customHeight="1" x14ac:dyDescent="0.2">
      <c r="A69" s="84"/>
      <c r="B69" s="84"/>
      <c r="C69" s="151"/>
      <c r="D69" s="151"/>
      <c r="E69" s="151"/>
      <c r="F69" s="151"/>
      <c r="G69" s="151"/>
      <c r="H69" s="151"/>
      <c r="I69" s="151"/>
      <c r="J69" s="151"/>
      <c r="K69" s="151"/>
      <c r="L69" s="151"/>
    </row>
    <row r="70" spans="1:12" ht="13.5" customHeight="1" x14ac:dyDescent="0.2">
      <c r="A70" s="84"/>
      <c r="B70" s="84"/>
      <c r="C70" s="151"/>
      <c r="D70" s="151"/>
      <c r="E70" s="151"/>
      <c r="F70" s="151"/>
      <c r="G70" s="151"/>
      <c r="H70" s="151"/>
      <c r="I70" s="151"/>
      <c r="J70" s="151"/>
      <c r="K70" s="151"/>
      <c r="L70" s="151"/>
    </row>
    <row r="71" spans="1:12" ht="13.5" customHeight="1" x14ac:dyDescent="0.2">
      <c r="A71" s="84"/>
      <c r="B71" s="84"/>
      <c r="C71" s="151"/>
      <c r="D71" s="151"/>
      <c r="E71" s="151"/>
      <c r="F71" s="151"/>
      <c r="G71" s="151"/>
      <c r="H71" s="151"/>
      <c r="I71" s="151"/>
      <c r="J71" s="151"/>
      <c r="K71" s="151"/>
      <c r="L71" s="151"/>
    </row>
    <row r="72" spans="1:12" ht="13.5" customHeight="1" x14ac:dyDescent="0.2">
      <c r="A72" s="84"/>
      <c r="B72" s="84"/>
      <c r="C72" s="151"/>
      <c r="D72" s="151"/>
      <c r="E72" s="151"/>
      <c r="F72" s="151"/>
      <c r="G72" s="151"/>
      <c r="H72" s="151"/>
      <c r="I72" s="151"/>
      <c r="J72" s="151"/>
      <c r="K72" s="151"/>
      <c r="L72" s="151"/>
    </row>
    <row r="73" spans="1:12" ht="13.5" customHeight="1" x14ac:dyDescent="0.2">
      <c r="A73" s="84"/>
      <c r="B73" s="84"/>
      <c r="C73" s="151"/>
      <c r="D73" s="151"/>
      <c r="E73" s="151"/>
      <c r="F73" s="151"/>
      <c r="G73" s="151"/>
      <c r="H73" s="151"/>
      <c r="I73" s="151"/>
      <c r="J73" s="151"/>
      <c r="K73" s="151"/>
      <c r="L73" s="151"/>
    </row>
    <row r="74" spans="1:12" ht="13.5" customHeight="1" x14ac:dyDescent="0.2">
      <c r="A74" s="84"/>
      <c r="B74" s="84"/>
      <c r="C74" s="151"/>
      <c r="D74" s="151"/>
      <c r="E74" s="151"/>
      <c r="F74" s="151"/>
      <c r="G74" s="151"/>
      <c r="H74" s="151"/>
      <c r="I74" s="151"/>
      <c r="J74" s="151"/>
      <c r="K74" s="151"/>
      <c r="L74" s="151"/>
    </row>
    <row r="75" spans="1:12" ht="13.5" customHeight="1" x14ac:dyDescent="0.2">
      <c r="A75" s="84"/>
      <c r="B75" s="84"/>
      <c r="C75" s="151"/>
      <c r="D75" s="151"/>
      <c r="E75" s="151"/>
      <c r="F75" s="151"/>
      <c r="G75" s="151"/>
      <c r="H75" s="151"/>
      <c r="I75" s="151"/>
      <c r="J75" s="151"/>
      <c r="K75" s="151"/>
      <c r="L75" s="151"/>
    </row>
    <row r="76" spans="1:12" ht="13.5" customHeight="1" x14ac:dyDescent="0.2">
      <c r="A76" s="84"/>
      <c r="B76" s="84"/>
      <c r="C76" s="151"/>
      <c r="D76" s="151"/>
      <c r="E76" s="151"/>
      <c r="F76" s="151"/>
      <c r="G76" s="151"/>
      <c r="H76" s="151"/>
      <c r="I76" s="151"/>
      <c r="J76" s="151"/>
      <c r="K76" s="151"/>
      <c r="L76" s="151"/>
    </row>
    <row r="77" spans="1:12" ht="13.5" customHeight="1" x14ac:dyDescent="0.2">
      <c r="A77" s="84"/>
      <c r="B77" s="84"/>
      <c r="C77" s="151"/>
      <c r="D77" s="151"/>
      <c r="E77" s="151"/>
      <c r="F77" s="151"/>
      <c r="G77" s="151"/>
      <c r="H77" s="151"/>
      <c r="I77" s="151"/>
      <c r="J77" s="151"/>
      <c r="K77" s="151"/>
      <c r="L77" s="151"/>
    </row>
    <row r="78" spans="1:12" ht="13.5" customHeight="1" x14ac:dyDescent="0.2">
      <c r="A78" s="84"/>
      <c r="B78" s="84"/>
      <c r="C78" s="151"/>
      <c r="D78" s="151"/>
      <c r="E78" s="151"/>
      <c r="F78" s="151"/>
      <c r="G78" s="151"/>
      <c r="H78" s="151"/>
      <c r="I78" s="151"/>
      <c r="J78" s="151"/>
      <c r="K78" s="151"/>
      <c r="L78" s="151"/>
    </row>
    <row r="79" spans="1:12" ht="13.5" customHeight="1" x14ac:dyDescent="0.2">
      <c r="A79" s="84"/>
      <c r="B79" s="84"/>
      <c r="C79" s="151"/>
      <c r="D79" s="151"/>
      <c r="E79" s="151"/>
      <c r="F79" s="151"/>
      <c r="G79" s="151"/>
      <c r="H79" s="151"/>
      <c r="I79" s="151"/>
      <c r="J79" s="151"/>
      <c r="K79" s="151"/>
      <c r="L79" s="151"/>
    </row>
    <row r="80" spans="1:12" ht="13.5" customHeight="1" x14ac:dyDescent="0.2">
      <c r="A80" s="84"/>
      <c r="B80" s="84"/>
      <c r="C80" s="151"/>
      <c r="D80" s="151"/>
      <c r="E80" s="151"/>
      <c r="F80" s="151"/>
      <c r="G80" s="151"/>
      <c r="H80" s="151"/>
      <c r="I80" s="151"/>
      <c r="J80" s="151"/>
      <c r="K80" s="151"/>
      <c r="L80" s="151"/>
    </row>
    <row r="81" spans="1:12" ht="13.5" customHeight="1" x14ac:dyDescent="0.2">
      <c r="A81" s="84"/>
      <c r="B81" s="84"/>
      <c r="C81" s="151"/>
      <c r="D81" s="151"/>
      <c r="E81" s="151"/>
      <c r="F81" s="151"/>
      <c r="G81" s="151"/>
      <c r="H81" s="151"/>
      <c r="I81" s="151"/>
      <c r="J81" s="151"/>
      <c r="K81" s="151"/>
      <c r="L81" s="151"/>
    </row>
    <row r="82" spans="1:12" ht="13.5" customHeight="1" x14ac:dyDescent="0.2">
      <c r="A82" s="84"/>
      <c r="B82" s="84"/>
      <c r="C82" s="151"/>
      <c r="D82" s="151"/>
      <c r="E82" s="151"/>
      <c r="F82" s="151"/>
      <c r="G82" s="151"/>
      <c r="H82" s="151"/>
      <c r="I82" s="151"/>
      <c r="J82" s="151"/>
      <c r="K82" s="151"/>
      <c r="L82" s="151"/>
    </row>
    <row r="83" spans="1:12" ht="13.5" customHeight="1" x14ac:dyDescent="0.2">
      <c r="A83" s="84"/>
      <c r="B83" s="84"/>
      <c r="C83" s="151"/>
      <c r="D83" s="151"/>
      <c r="E83" s="151"/>
      <c r="F83" s="151"/>
      <c r="G83" s="151"/>
      <c r="H83" s="151"/>
      <c r="I83" s="151"/>
      <c r="J83" s="151"/>
      <c r="K83" s="151"/>
      <c r="L83" s="151"/>
    </row>
    <row r="84" spans="1:12" ht="13.5" customHeight="1" x14ac:dyDescent="0.2">
      <c r="A84" s="84"/>
      <c r="B84" s="84"/>
      <c r="C84" s="151"/>
      <c r="D84" s="151"/>
      <c r="E84" s="151"/>
      <c r="F84" s="151"/>
      <c r="G84" s="151"/>
      <c r="H84" s="151"/>
      <c r="I84" s="151"/>
      <c r="J84" s="151"/>
      <c r="K84" s="151"/>
      <c r="L84" s="151"/>
    </row>
    <row r="85" spans="1:12" ht="13.5" customHeight="1" x14ac:dyDescent="0.2">
      <c r="A85" s="84"/>
      <c r="B85" s="84"/>
      <c r="C85" s="151"/>
      <c r="D85" s="151"/>
      <c r="E85" s="151"/>
      <c r="F85" s="151"/>
      <c r="G85" s="151"/>
      <c r="H85" s="151"/>
      <c r="I85" s="151"/>
      <c r="J85" s="151"/>
      <c r="K85" s="151"/>
      <c r="L85" s="151"/>
    </row>
    <row r="86" spans="1:12" ht="13.5" customHeight="1" x14ac:dyDescent="0.2">
      <c r="A86" s="84"/>
      <c r="B86" s="84"/>
      <c r="C86" s="151"/>
      <c r="D86" s="151"/>
      <c r="E86" s="151"/>
      <c r="F86" s="151"/>
      <c r="G86" s="151"/>
      <c r="H86" s="151"/>
      <c r="I86" s="151"/>
      <c r="J86" s="151"/>
      <c r="K86" s="151"/>
      <c r="L86" s="151"/>
    </row>
    <row r="87" spans="1:12" ht="13.5" customHeight="1" x14ac:dyDescent="0.2">
      <c r="A87" s="84"/>
      <c r="B87" s="84"/>
      <c r="C87" s="151"/>
      <c r="D87" s="151"/>
      <c r="E87" s="151"/>
      <c r="F87" s="151"/>
      <c r="G87" s="151"/>
      <c r="H87" s="151"/>
      <c r="I87" s="151"/>
      <c r="J87" s="151"/>
      <c r="K87" s="151"/>
      <c r="L87" s="151"/>
    </row>
    <row r="88" spans="1:12" ht="13.5" customHeight="1" x14ac:dyDescent="0.2">
      <c r="A88" s="84"/>
      <c r="B88" s="84"/>
      <c r="C88" s="151"/>
      <c r="D88" s="151"/>
      <c r="E88" s="151"/>
      <c r="F88" s="151"/>
      <c r="G88" s="151"/>
      <c r="H88" s="151"/>
      <c r="I88" s="151"/>
      <c r="J88" s="151"/>
      <c r="K88" s="151"/>
      <c r="L88" s="151"/>
    </row>
    <row r="89" spans="1:12" ht="13.5" customHeight="1" x14ac:dyDescent="0.2">
      <c r="A89" s="84"/>
      <c r="B89" s="84"/>
      <c r="C89" s="151"/>
      <c r="D89" s="151"/>
      <c r="E89" s="151"/>
      <c r="F89" s="151"/>
      <c r="G89" s="151"/>
      <c r="H89" s="151"/>
      <c r="I89" s="151"/>
      <c r="J89" s="151"/>
      <c r="K89" s="151"/>
      <c r="L89" s="151"/>
    </row>
    <row r="90" spans="1:12" ht="13.5" customHeight="1" x14ac:dyDescent="0.2">
      <c r="A90" s="84"/>
      <c r="B90" s="84"/>
      <c r="C90" s="151"/>
      <c r="D90" s="151"/>
      <c r="E90" s="151"/>
      <c r="F90" s="151"/>
      <c r="G90" s="151"/>
      <c r="H90" s="151"/>
      <c r="I90" s="151"/>
      <c r="J90" s="151"/>
      <c r="K90" s="151"/>
      <c r="L90" s="151"/>
    </row>
    <row r="91" spans="1:12" ht="13.5" customHeight="1" x14ac:dyDescent="0.2">
      <c r="A91" s="84"/>
      <c r="B91" s="84"/>
      <c r="C91" s="151"/>
      <c r="D91" s="151"/>
      <c r="E91" s="151"/>
      <c r="F91" s="151"/>
      <c r="G91" s="151"/>
      <c r="H91" s="151"/>
      <c r="I91" s="151"/>
      <c r="J91" s="151"/>
      <c r="K91" s="151"/>
      <c r="L91" s="151"/>
    </row>
    <row r="92" spans="1:12" ht="13.5" customHeight="1" x14ac:dyDescent="0.2">
      <c r="A92" s="84"/>
      <c r="B92" s="84"/>
      <c r="C92" s="151"/>
      <c r="D92" s="151"/>
      <c r="E92" s="151"/>
      <c r="F92" s="151"/>
      <c r="G92" s="151"/>
      <c r="H92" s="151"/>
      <c r="I92" s="151"/>
      <c r="J92" s="151"/>
      <c r="K92" s="151"/>
      <c r="L92" s="151"/>
    </row>
    <row r="93" spans="1:12" ht="13.5" customHeight="1" x14ac:dyDescent="0.2">
      <c r="A93" s="84"/>
      <c r="B93" s="84"/>
      <c r="C93" s="151"/>
      <c r="D93" s="151"/>
      <c r="E93" s="151"/>
      <c r="F93" s="151"/>
      <c r="G93" s="151"/>
      <c r="H93" s="151"/>
      <c r="I93" s="151"/>
      <c r="J93" s="151"/>
      <c r="K93" s="151"/>
      <c r="L93" s="151"/>
    </row>
    <row r="94" spans="1:12" ht="13.5" customHeight="1" x14ac:dyDescent="0.2">
      <c r="A94" s="84"/>
      <c r="B94" s="84"/>
      <c r="C94" s="151"/>
      <c r="D94" s="151"/>
      <c r="E94" s="151"/>
      <c r="F94" s="151"/>
      <c r="G94" s="151"/>
      <c r="H94" s="151"/>
      <c r="I94" s="151"/>
      <c r="J94" s="151"/>
      <c r="K94" s="151"/>
      <c r="L94" s="151"/>
    </row>
    <row r="95" spans="1:12" ht="13.5" customHeight="1" x14ac:dyDescent="0.2">
      <c r="A95" s="84"/>
      <c r="B95" s="84"/>
      <c r="C95" s="151"/>
      <c r="D95" s="151"/>
      <c r="E95" s="151"/>
      <c r="F95" s="151"/>
      <c r="G95" s="151"/>
      <c r="H95" s="151"/>
      <c r="I95" s="151"/>
      <c r="J95" s="151"/>
      <c r="K95" s="151"/>
      <c r="L95" s="151"/>
    </row>
    <row r="96" spans="1:12" ht="13.5" customHeight="1" x14ac:dyDescent="0.2">
      <c r="A96" s="84"/>
      <c r="B96" s="84"/>
      <c r="C96" s="151"/>
      <c r="D96" s="151"/>
      <c r="E96" s="151"/>
      <c r="F96" s="151"/>
      <c r="G96" s="151"/>
      <c r="H96" s="151"/>
      <c r="I96" s="151"/>
      <c r="J96" s="151"/>
      <c r="K96" s="151"/>
      <c r="L96" s="151"/>
    </row>
    <row r="97" spans="1:12" ht="13.5" customHeight="1" x14ac:dyDescent="0.2">
      <c r="A97" s="84"/>
      <c r="B97" s="84"/>
      <c r="C97" s="151"/>
      <c r="D97" s="151"/>
      <c r="E97" s="151"/>
      <c r="F97" s="151"/>
      <c r="G97" s="151"/>
      <c r="H97" s="151"/>
      <c r="I97" s="151"/>
      <c r="J97" s="151"/>
      <c r="K97" s="151"/>
      <c r="L97" s="151"/>
    </row>
    <row r="98" spans="1:12" ht="13.5" customHeight="1" x14ac:dyDescent="0.2">
      <c r="A98" s="84"/>
      <c r="B98" s="84"/>
      <c r="C98" s="151"/>
      <c r="D98" s="151"/>
      <c r="E98" s="151"/>
      <c r="F98" s="151"/>
      <c r="G98" s="151"/>
      <c r="H98" s="151"/>
      <c r="I98" s="151"/>
      <c r="J98" s="151"/>
      <c r="K98" s="151"/>
      <c r="L98" s="151"/>
    </row>
    <row r="99" spans="1:12" ht="13.5" customHeight="1" x14ac:dyDescent="0.2">
      <c r="A99" s="84"/>
      <c r="B99" s="84"/>
      <c r="C99" s="151"/>
      <c r="D99" s="151"/>
      <c r="E99" s="151"/>
      <c r="F99" s="151"/>
      <c r="G99" s="151"/>
      <c r="H99" s="151"/>
      <c r="I99" s="151"/>
      <c r="J99" s="151"/>
      <c r="K99" s="151"/>
      <c r="L99" s="151"/>
    </row>
    <row r="100" spans="1:12" ht="13.5" customHeight="1" x14ac:dyDescent="0.2">
      <c r="A100" s="84"/>
      <c r="B100" s="84"/>
      <c r="C100" s="151"/>
      <c r="D100" s="151"/>
      <c r="E100" s="151"/>
      <c r="F100" s="151"/>
      <c r="G100" s="151"/>
      <c r="H100" s="151"/>
      <c r="I100" s="151"/>
      <c r="J100" s="151"/>
      <c r="K100" s="151"/>
      <c r="L100" s="151"/>
    </row>
  </sheetData>
  <autoFilter ref="H5:K51"/>
  <mergeCells count="11">
    <mergeCell ref="A1:L1"/>
    <mergeCell ref="H4:I4"/>
    <mergeCell ref="G3:G5"/>
    <mergeCell ref="J4:K4"/>
    <mergeCell ref="L3:L5"/>
    <mergeCell ref="B3:B5"/>
    <mergeCell ref="A3:A5"/>
    <mergeCell ref="C3:F3"/>
    <mergeCell ref="H3:K3"/>
    <mergeCell ref="E4:F4"/>
    <mergeCell ref="C4:D4"/>
  </mergeCells>
  <pageMargins left="0.75" right="0.25" top="0.75" bottom="0.25" header="0" footer="0"/>
  <pageSetup scale="7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94"/>
  <sheetViews>
    <sheetView workbookViewId="0">
      <pane xSplit="2" ySplit="5" topLeftCell="C48" activePane="bottomRight" state="frozen"/>
      <selection pane="topRight" activeCell="C1" sqref="C1"/>
      <selection pane="bottomLeft" activeCell="A6" sqref="A6"/>
      <selection pane="bottomRight" activeCell="P57" sqref="P57"/>
    </sheetView>
  </sheetViews>
  <sheetFormatPr defaultColWidth="14.42578125" defaultRowHeight="15" customHeight="1" x14ac:dyDescent="0.2"/>
  <cols>
    <col min="1" max="1" width="4.42578125" style="109" customWidth="1"/>
    <col min="2" max="2" width="31.85546875" style="109" customWidth="1"/>
    <col min="3" max="3" width="8.5703125" style="109" customWidth="1"/>
    <col min="4" max="5" width="8.85546875" style="109" customWidth="1"/>
    <col min="6" max="6" width="8.42578125" style="109" customWidth="1"/>
    <col min="7" max="7" width="7.85546875" style="109" customWidth="1"/>
    <col min="8" max="8" width="8.85546875" style="109" customWidth="1"/>
    <col min="9" max="9" width="8.42578125" style="109" customWidth="1"/>
    <col min="10" max="10" width="8.7109375" style="109" customWidth="1"/>
    <col min="11" max="11" width="9.42578125" style="109" customWidth="1"/>
    <col min="12" max="12" width="10" style="109" customWidth="1"/>
    <col min="13" max="13" width="10.5703125" style="109" customWidth="1"/>
    <col min="14" max="14" width="10.42578125" style="109" customWidth="1"/>
    <col min="15" max="15" width="9.85546875" style="109" customWidth="1"/>
    <col min="16" max="16" width="10.85546875" style="109" customWidth="1"/>
    <col min="17" max="17" width="9.140625" style="109" customWidth="1"/>
    <col min="18" max="19" width="9.42578125" style="109" customWidth="1"/>
    <col min="20" max="16384" width="14.42578125" style="109"/>
  </cols>
  <sheetData>
    <row r="1" spans="1:19" ht="15" customHeight="1" x14ac:dyDescent="0.2">
      <c r="A1" s="393" t="s">
        <v>1037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151"/>
      <c r="S1" s="151"/>
    </row>
    <row r="2" spans="1:19" ht="15" customHeight="1" x14ac:dyDescent="0.2">
      <c r="A2" s="85"/>
      <c r="B2" s="86" t="s">
        <v>80</v>
      </c>
      <c r="C2" s="152"/>
      <c r="D2" s="152"/>
      <c r="E2" s="151"/>
      <c r="F2" s="151" t="s">
        <v>81</v>
      </c>
      <c r="G2" s="310"/>
      <c r="H2" s="151"/>
      <c r="I2" s="152" t="s">
        <v>133</v>
      </c>
      <c r="J2" s="152"/>
      <c r="K2" s="152"/>
      <c r="L2" s="311"/>
      <c r="M2" s="152"/>
      <c r="N2" s="152"/>
      <c r="O2" s="151"/>
      <c r="P2" s="151"/>
      <c r="Q2" s="310"/>
      <c r="R2" s="151"/>
      <c r="S2" s="151"/>
    </row>
    <row r="3" spans="1:19" ht="34.5" customHeight="1" x14ac:dyDescent="0.2">
      <c r="A3" s="428" t="s">
        <v>1</v>
      </c>
      <c r="B3" s="428" t="s">
        <v>83</v>
      </c>
      <c r="C3" s="429" t="s">
        <v>134</v>
      </c>
      <c r="D3" s="430"/>
      <c r="E3" s="430"/>
      <c r="F3" s="430"/>
      <c r="G3" s="424"/>
      <c r="H3" s="429" t="s">
        <v>135</v>
      </c>
      <c r="I3" s="430"/>
      <c r="J3" s="430"/>
      <c r="K3" s="430"/>
      <c r="L3" s="424"/>
      <c r="M3" s="423" t="s">
        <v>136</v>
      </c>
      <c r="N3" s="430"/>
      <c r="O3" s="430"/>
      <c r="P3" s="430"/>
      <c r="Q3" s="424"/>
      <c r="R3" s="151"/>
      <c r="S3" s="151"/>
    </row>
    <row r="4" spans="1:19" ht="24.75" customHeight="1" x14ac:dyDescent="0.2">
      <c r="A4" s="426"/>
      <c r="B4" s="426"/>
      <c r="C4" s="423" t="s">
        <v>129</v>
      </c>
      <c r="D4" s="424"/>
      <c r="E4" s="423" t="s">
        <v>130</v>
      </c>
      <c r="F4" s="424"/>
      <c r="G4" s="431" t="s">
        <v>127</v>
      </c>
      <c r="H4" s="423" t="s">
        <v>129</v>
      </c>
      <c r="I4" s="424"/>
      <c r="J4" s="423" t="s">
        <v>130</v>
      </c>
      <c r="K4" s="424"/>
      <c r="L4" s="431" t="s">
        <v>127</v>
      </c>
      <c r="M4" s="423" t="s">
        <v>129</v>
      </c>
      <c r="N4" s="424"/>
      <c r="O4" s="423" t="s">
        <v>130</v>
      </c>
      <c r="P4" s="424"/>
      <c r="Q4" s="431" t="s">
        <v>127</v>
      </c>
      <c r="R4" s="151"/>
      <c r="S4" s="151"/>
    </row>
    <row r="5" spans="1:19" ht="15" customHeight="1" x14ac:dyDescent="0.2">
      <c r="A5" s="427"/>
      <c r="B5" s="427"/>
      <c r="C5" s="169" t="s">
        <v>89</v>
      </c>
      <c r="D5" s="169" t="s">
        <v>90</v>
      </c>
      <c r="E5" s="169" t="s">
        <v>89</v>
      </c>
      <c r="F5" s="169" t="s">
        <v>90</v>
      </c>
      <c r="G5" s="427"/>
      <c r="H5" s="169" t="s">
        <v>89</v>
      </c>
      <c r="I5" s="169" t="s">
        <v>90</v>
      </c>
      <c r="J5" s="169" t="s">
        <v>89</v>
      </c>
      <c r="K5" s="169" t="s">
        <v>90</v>
      </c>
      <c r="L5" s="427"/>
      <c r="M5" s="169" t="s">
        <v>89</v>
      </c>
      <c r="N5" s="169" t="s">
        <v>90</v>
      </c>
      <c r="O5" s="169" t="s">
        <v>89</v>
      </c>
      <c r="P5" s="169" t="s">
        <v>90</v>
      </c>
      <c r="Q5" s="427"/>
      <c r="R5" s="151"/>
      <c r="S5" s="151"/>
    </row>
    <row r="6" spans="1:19" ht="13.5" customHeight="1" x14ac:dyDescent="0.25">
      <c r="A6" s="170">
        <v>1</v>
      </c>
      <c r="B6" s="131" t="s">
        <v>8</v>
      </c>
      <c r="C6" s="132">
        <v>3995</v>
      </c>
      <c r="D6" s="132">
        <v>26739</v>
      </c>
      <c r="E6" s="132">
        <v>244</v>
      </c>
      <c r="F6" s="132">
        <v>5150.7778974000003</v>
      </c>
      <c r="G6" s="304">
        <f t="shared" ref="G6:G57" si="0">F6*100/D6</f>
        <v>19.263165778076967</v>
      </c>
      <c r="H6" s="132">
        <v>5607</v>
      </c>
      <c r="I6" s="132">
        <v>34856</v>
      </c>
      <c r="J6" s="132">
        <v>402</v>
      </c>
      <c r="K6" s="132">
        <v>30769.859410000001</v>
      </c>
      <c r="L6" s="304">
        <f t="shared" ref="L6:L57" si="1">K6*100/I6</f>
        <v>88.27708116249714</v>
      </c>
      <c r="M6" s="132">
        <f>'ACP_Agri_9(i)'!C6+'ACP_Agri_9(ii)'!C6+'ACP_Agri_9(ii)'!H6</f>
        <v>213433</v>
      </c>
      <c r="N6" s="132">
        <f>'ACP_Agri_9(i)'!D6+'ACP_Agri_9(ii)'!D6+'ACP_Agri_9(ii)'!I6</f>
        <v>485966</v>
      </c>
      <c r="O6" s="132">
        <f>'ACP_Agri_9(i)'!E6+'ACP_Agri_9(ii)'!E6+'ACP_Agri_9(ii)'!J6</f>
        <v>41640</v>
      </c>
      <c r="P6" s="132">
        <f>'ACP_Agri_9(i)'!F6+'ACP_Agri_9(ii)'!F6+'ACP_Agri_9(ii)'!K6</f>
        <v>131668.84612659999</v>
      </c>
      <c r="Q6" s="304">
        <f t="shared" ref="Q6:Q57" si="2">P6*100/N6</f>
        <v>27.094250652638252</v>
      </c>
      <c r="R6" s="151"/>
      <c r="S6" s="151"/>
    </row>
    <row r="7" spans="1:19" ht="13.5" customHeight="1" x14ac:dyDescent="0.25">
      <c r="A7" s="170">
        <v>2</v>
      </c>
      <c r="B7" s="131" t="s">
        <v>9</v>
      </c>
      <c r="C7" s="132">
        <v>5708</v>
      </c>
      <c r="D7" s="132">
        <v>35250</v>
      </c>
      <c r="E7" s="132">
        <v>303</v>
      </c>
      <c r="F7" s="132">
        <v>8571.3819221000012</v>
      </c>
      <c r="G7" s="304">
        <f t="shared" si="0"/>
        <v>24.315977083971635</v>
      </c>
      <c r="H7" s="132">
        <v>5976</v>
      </c>
      <c r="I7" s="132">
        <v>36419</v>
      </c>
      <c r="J7" s="132">
        <v>8893</v>
      </c>
      <c r="K7" s="132">
        <v>40509.691065500017</v>
      </c>
      <c r="L7" s="304">
        <f t="shared" si="1"/>
        <v>111.23229925451005</v>
      </c>
      <c r="M7" s="132">
        <f>'ACP_Agri_9(i)'!C7+'ACP_Agri_9(ii)'!C7+'ACP_Agri_9(ii)'!H7</f>
        <v>521160</v>
      </c>
      <c r="N7" s="132">
        <f>'ACP_Agri_9(i)'!D7+'ACP_Agri_9(ii)'!D7+'ACP_Agri_9(ii)'!I7</f>
        <v>1095790</v>
      </c>
      <c r="O7" s="132">
        <f>'ACP_Agri_9(i)'!E7+'ACP_Agri_9(ii)'!E7+'ACP_Agri_9(ii)'!J7</f>
        <v>405620</v>
      </c>
      <c r="P7" s="132">
        <f>'ACP_Agri_9(i)'!F7+'ACP_Agri_9(ii)'!F7+'ACP_Agri_9(ii)'!K7</f>
        <v>526840.55365489994</v>
      </c>
      <c r="Q7" s="304">
        <f t="shared" si="2"/>
        <v>48.078605723259017</v>
      </c>
      <c r="R7" s="151"/>
      <c r="S7" s="151"/>
    </row>
    <row r="8" spans="1:19" ht="13.5" customHeight="1" x14ac:dyDescent="0.25">
      <c r="A8" s="170">
        <v>3</v>
      </c>
      <c r="B8" s="131" t="s">
        <v>10</v>
      </c>
      <c r="C8" s="132">
        <v>1479</v>
      </c>
      <c r="D8" s="132">
        <v>10915</v>
      </c>
      <c r="E8" s="132">
        <v>670</v>
      </c>
      <c r="F8" s="132">
        <v>7926.2657799999997</v>
      </c>
      <c r="G8" s="304">
        <f t="shared" si="0"/>
        <v>72.618101511681175</v>
      </c>
      <c r="H8" s="132">
        <v>2304</v>
      </c>
      <c r="I8" s="132">
        <v>14102</v>
      </c>
      <c r="J8" s="132">
        <v>4952</v>
      </c>
      <c r="K8" s="132">
        <v>15267.880160000001</v>
      </c>
      <c r="L8" s="304">
        <f t="shared" si="1"/>
        <v>108.26748092469154</v>
      </c>
      <c r="M8" s="132">
        <f>'ACP_Agri_9(i)'!C8+'ACP_Agri_9(ii)'!C8+'ACP_Agri_9(ii)'!H8</f>
        <v>106596</v>
      </c>
      <c r="N8" s="132">
        <f>'ACP_Agri_9(i)'!D8+'ACP_Agri_9(ii)'!D8+'ACP_Agri_9(ii)'!I8</f>
        <v>282883</v>
      </c>
      <c r="O8" s="132">
        <f>'ACP_Agri_9(i)'!E8+'ACP_Agri_9(ii)'!E8+'ACP_Agri_9(ii)'!J8</f>
        <v>27516</v>
      </c>
      <c r="P8" s="132">
        <f>'ACP_Agri_9(i)'!F8+'ACP_Agri_9(ii)'!F8+'ACP_Agri_9(ii)'!K8</f>
        <v>50490.25058</v>
      </c>
      <c r="Q8" s="304">
        <f t="shared" si="2"/>
        <v>17.848456987517807</v>
      </c>
      <c r="R8" s="151"/>
      <c r="S8" s="151"/>
    </row>
    <row r="9" spans="1:19" ht="13.5" customHeight="1" x14ac:dyDescent="0.25">
      <c r="A9" s="170">
        <v>4</v>
      </c>
      <c r="B9" s="131" t="s">
        <v>11</v>
      </c>
      <c r="C9" s="132">
        <v>2588</v>
      </c>
      <c r="D9" s="132">
        <v>17299</v>
      </c>
      <c r="E9" s="132">
        <v>103</v>
      </c>
      <c r="F9" s="132">
        <v>572.02899680000007</v>
      </c>
      <c r="G9" s="304">
        <f t="shared" si="0"/>
        <v>3.3067171327822424</v>
      </c>
      <c r="H9" s="132">
        <v>3682</v>
      </c>
      <c r="I9" s="132">
        <v>20975</v>
      </c>
      <c r="J9" s="132">
        <v>296</v>
      </c>
      <c r="K9" s="132">
        <v>2904.4603008000004</v>
      </c>
      <c r="L9" s="304">
        <f t="shared" si="1"/>
        <v>13.847248156376642</v>
      </c>
      <c r="M9" s="132">
        <f>'ACP_Agri_9(i)'!C9+'ACP_Agri_9(ii)'!C9+'ACP_Agri_9(ii)'!H9</f>
        <v>138206</v>
      </c>
      <c r="N9" s="132">
        <f>'ACP_Agri_9(i)'!D9+'ACP_Agri_9(ii)'!D9+'ACP_Agri_9(ii)'!I9</f>
        <v>308550</v>
      </c>
      <c r="O9" s="132">
        <f>'ACP_Agri_9(i)'!E9+'ACP_Agri_9(ii)'!E9+'ACP_Agri_9(ii)'!J9</f>
        <v>63374</v>
      </c>
      <c r="P9" s="132">
        <f>'ACP_Agri_9(i)'!F9+'ACP_Agri_9(ii)'!F9+'ACP_Agri_9(ii)'!K9</f>
        <v>153520.02763259999</v>
      </c>
      <c r="Q9" s="304">
        <f t="shared" si="2"/>
        <v>49.755316037141469</v>
      </c>
      <c r="R9" s="151"/>
      <c r="S9" s="151"/>
    </row>
    <row r="10" spans="1:19" ht="13.5" customHeight="1" x14ac:dyDescent="0.25">
      <c r="A10" s="170">
        <v>5</v>
      </c>
      <c r="B10" s="131" t="s">
        <v>12</v>
      </c>
      <c r="C10" s="132">
        <v>5547</v>
      </c>
      <c r="D10" s="132">
        <v>42897</v>
      </c>
      <c r="E10" s="132">
        <v>323</v>
      </c>
      <c r="F10" s="132">
        <v>11573.124815499999</v>
      </c>
      <c r="G10" s="304">
        <f t="shared" si="0"/>
        <v>26.978867556006247</v>
      </c>
      <c r="H10" s="132">
        <v>10235</v>
      </c>
      <c r="I10" s="132">
        <v>61442</v>
      </c>
      <c r="J10" s="132">
        <v>313</v>
      </c>
      <c r="K10" s="132">
        <v>28185.546226399998</v>
      </c>
      <c r="L10" s="304">
        <f t="shared" si="1"/>
        <v>45.873419202499917</v>
      </c>
      <c r="M10" s="132">
        <f>'ACP_Agri_9(i)'!C10+'ACP_Agri_9(ii)'!C10+'ACP_Agri_9(ii)'!H10</f>
        <v>526738</v>
      </c>
      <c r="N10" s="132">
        <f>'ACP_Agri_9(i)'!D10+'ACP_Agri_9(ii)'!D10+'ACP_Agri_9(ii)'!I10</f>
        <v>1361319</v>
      </c>
      <c r="O10" s="132">
        <f>'ACP_Agri_9(i)'!E10+'ACP_Agri_9(ii)'!E10+'ACP_Agri_9(ii)'!J10</f>
        <v>388554</v>
      </c>
      <c r="P10" s="132">
        <f>'ACP_Agri_9(i)'!F10+'ACP_Agri_9(ii)'!F10+'ACP_Agri_9(ii)'!K10</f>
        <v>383862.01091060002</v>
      </c>
      <c r="Q10" s="304">
        <f t="shared" si="2"/>
        <v>28.197800141671426</v>
      </c>
      <c r="R10" s="151"/>
      <c r="S10" s="151"/>
    </row>
    <row r="11" spans="1:19" ht="13.5" customHeight="1" x14ac:dyDescent="0.25">
      <c r="A11" s="170">
        <v>6</v>
      </c>
      <c r="B11" s="131" t="s">
        <v>13</v>
      </c>
      <c r="C11" s="132">
        <v>2968</v>
      </c>
      <c r="D11" s="132">
        <v>21587</v>
      </c>
      <c r="E11" s="132">
        <v>36</v>
      </c>
      <c r="F11" s="132">
        <v>1051.04793</v>
      </c>
      <c r="G11" s="304">
        <f t="shared" si="0"/>
        <v>4.868892991152082</v>
      </c>
      <c r="H11" s="132">
        <v>3957</v>
      </c>
      <c r="I11" s="132">
        <v>23323</v>
      </c>
      <c r="J11" s="132">
        <v>72</v>
      </c>
      <c r="K11" s="132">
        <v>9468.1892324</v>
      </c>
      <c r="L11" s="304">
        <f t="shared" si="1"/>
        <v>40.59593205162286</v>
      </c>
      <c r="M11" s="132">
        <f>'ACP_Agri_9(i)'!C11+'ACP_Agri_9(ii)'!C11+'ACP_Agri_9(ii)'!H11</f>
        <v>155634</v>
      </c>
      <c r="N11" s="132">
        <f>'ACP_Agri_9(i)'!D11+'ACP_Agri_9(ii)'!D11+'ACP_Agri_9(ii)'!I11</f>
        <v>347213</v>
      </c>
      <c r="O11" s="132">
        <f>'ACP_Agri_9(i)'!E11+'ACP_Agri_9(ii)'!E11+'ACP_Agri_9(ii)'!J11</f>
        <v>29134</v>
      </c>
      <c r="P11" s="132">
        <f>'ACP_Agri_9(i)'!F11+'ACP_Agri_9(ii)'!F11+'ACP_Agri_9(ii)'!K11</f>
        <v>62681.714761099996</v>
      </c>
      <c r="Q11" s="304">
        <f t="shared" si="2"/>
        <v>18.052813333918948</v>
      </c>
      <c r="R11" s="151"/>
      <c r="S11" s="151"/>
    </row>
    <row r="12" spans="1:19" ht="13.5" customHeight="1" x14ac:dyDescent="0.25">
      <c r="A12" s="170">
        <v>7</v>
      </c>
      <c r="B12" s="131" t="s">
        <v>14</v>
      </c>
      <c r="C12" s="132">
        <v>834</v>
      </c>
      <c r="D12" s="132">
        <v>6457</v>
      </c>
      <c r="E12" s="132">
        <v>6</v>
      </c>
      <c r="F12" s="132">
        <v>12.702999999999999</v>
      </c>
      <c r="G12" s="304">
        <f t="shared" si="0"/>
        <v>0.19673222858912806</v>
      </c>
      <c r="H12" s="132">
        <v>587</v>
      </c>
      <c r="I12" s="132">
        <v>3372</v>
      </c>
      <c r="J12" s="132">
        <v>56</v>
      </c>
      <c r="K12" s="132">
        <v>197.25299999999999</v>
      </c>
      <c r="L12" s="304">
        <f t="shared" si="1"/>
        <v>5.8497330960854095</v>
      </c>
      <c r="M12" s="132">
        <f>'ACP_Agri_9(i)'!C12+'ACP_Agri_9(ii)'!C12+'ACP_Agri_9(ii)'!H12</f>
        <v>19924</v>
      </c>
      <c r="N12" s="132">
        <f>'ACP_Agri_9(i)'!D12+'ACP_Agri_9(ii)'!D12+'ACP_Agri_9(ii)'!I12</f>
        <v>47507</v>
      </c>
      <c r="O12" s="132">
        <f>'ACP_Agri_9(i)'!E12+'ACP_Agri_9(ii)'!E12+'ACP_Agri_9(ii)'!J12</f>
        <v>1878</v>
      </c>
      <c r="P12" s="132">
        <f>'ACP_Agri_9(i)'!F12+'ACP_Agri_9(ii)'!F12+'ACP_Agri_9(ii)'!K12</f>
        <v>4237.3190699999996</v>
      </c>
      <c r="Q12" s="304">
        <f t="shared" si="2"/>
        <v>8.9193572947144624</v>
      </c>
      <c r="R12" s="151"/>
      <c r="S12" s="151"/>
    </row>
    <row r="13" spans="1:19" ht="13.5" customHeight="1" x14ac:dyDescent="0.25">
      <c r="A13" s="170">
        <v>8</v>
      </c>
      <c r="B13" s="131" t="s">
        <v>982</v>
      </c>
      <c r="C13" s="132">
        <v>290</v>
      </c>
      <c r="D13" s="132">
        <v>2208</v>
      </c>
      <c r="E13" s="132">
        <v>3</v>
      </c>
      <c r="F13" s="132">
        <v>99.559916199999989</v>
      </c>
      <c r="G13" s="304">
        <f t="shared" si="0"/>
        <v>4.5090541757246374</v>
      </c>
      <c r="H13" s="132">
        <v>515</v>
      </c>
      <c r="I13" s="132">
        <v>2992</v>
      </c>
      <c r="J13" s="132">
        <v>9</v>
      </c>
      <c r="K13" s="132">
        <v>65.477222400000002</v>
      </c>
      <c r="L13" s="304">
        <f t="shared" si="1"/>
        <v>2.1884098395721927</v>
      </c>
      <c r="M13" s="132">
        <f>'ACP_Agri_9(i)'!C13+'ACP_Agri_9(ii)'!C13+'ACP_Agri_9(ii)'!H13</f>
        <v>19008</v>
      </c>
      <c r="N13" s="132">
        <f>'ACP_Agri_9(i)'!D13+'ACP_Agri_9(ii)'!D13+'ACP_Agri_9(ii)'!I13</f>
        <v>40899</v>
      </c>
      <c r="O13" s="132">
        <f>'ACP_Agri_9(i)'!E13+'ACP_Agri_9(ii)'!E13+'ACP_Agri_9(ii)'!J13</f>
        <v>320</v>
      </c>
      <c r="P13" s="132">
        <f>'ACP_Agri_9(i)'!F13+'ACP_Agri_9(ii)'!F13+'ACP_Agri_9(ii)'!K13</f>
        <v>740.18254749999994</v>
      </c>
      <c r="Q13" s="304">
        <f t="shared" si="2"/>
        <v>1.8097815288882366</v>
      </c>
      <c r="R13" s="151"/>
      <c r="S13" s="151"/>
    </row>
    <row r="14" spans="1:19" ht="13.5" customHeight="1" x14ac:dyDescent="0.25">
      <c r="A14" s="170">
        <v>9</v>
      </c>
      <c r="B14" s="131" t="s">
        <v>15</v>
      </c>
      <c r="C14" s="132">
        <v>5535</v>
      </c>
      <c r="D14" s="132">
        <v>38263</v>
      </c>
      <c r="E14" s="132">
        <v>208</v>
      </c>
      <c r="F14" s="132">
        <v>6962.8506419000005</v>
      </c>
      <c r="G14" s="304">
        <f t="shared" si="0"/>
        <v>18.197346370906622</v>
      </c>
      <c r="H14" s="132">
        <v>6931</v>
      </c>
      <c r="I14" s="132">
        <v>42180</v>
      </c>
      <c r="J14" s="132">
        <v>276</v>
      </c>
      <c r="K14" s="132">
        <v>7930.0961614999997</v>
      </c>
      <c r="L14" s="304">
        <f t="shared" si="1"/>
        <v>18.800607305595069</v>
      </c>
      <c r="M14" s="132">
        <f>'ACP_Agri_9(i)'!C14+'ACP_Agri_9(ii)'!C14+'ACP_Agri_9(ii)'!H14</f>
        <v>304280</v>
      </c>
      <c r="N14" s="132">
        <f>'ACP_Agri_9(i)'!D14+'ACP_Agri_9(ii)'!D14+'ACP_Agri_9(ii)'!I14</f>
        <v>705724</v>
      </c>
      <c r="O14" s="132">
        <f>'ACP_Agri_9(i)'!E14+'ACP_Agri_9(ii)'!E14+'ACP_Agri_9(ii)'!J14</f>
        <v>60455</v>
      </c>
      <c r="P14" s="132">
        <f>'ACP_Agri_9(i)'!F14+'ACP_Agri_9(ii)'!F14+'ACP_Agri_9(ii)'!K14</f>
        <v>147314.07854720004</v>
      </c>
      <c r="Q14" s="304">
        <f t="shared" si="2"/>
        <v>20.874177234612972</v>
      </c>
      <c r="R14" s="151"/>
      <c r="S14" s="151"/>
    </row>
    <row r="15" spans="1:19" ht="13.5" customHeight="1" x14ac:dyDescent="0.25">
      <c r="A15" s="170">
        <v>10</v>
      </c>
      <c r="B15" s="131" t="s">
        <v>16</v>
      </c>
      <c r="C15" s="132">
        <v>17336</v>
      </c>
      <c r="D15" s="132">
        <v>125959</v>
      </c>
      <c r="E15" s="132">
        <v>7</v>
      </c>
      <c r="F15" s="132">
        <v>1054</v>
      </c>
      <c r="G15" s="304">
        <f t="shared" si="0"/>
        <v>0.8367802221357743</v>
      </c>
      <c r="H15" s="132">
        <v>27666</v>
      </c>
      <c r="I15" s="132">
        <v>168323</v>
      </c>
      <c r="J15" s="132">
        <v>692</v>
      </c>
      <c r="K15" s="132">
        <v>96800</v>
      </c>
      <c r="L15" s="304">
        <f t="shared" si="1"/>
        <v>57.508480718618372</v>
      </c>
      <c r="M15" s="132">
        <f>'ACP_Agri_9(i)'!C15+'ACP_Agri_9(ii)'!C15+'ACP_Agri_9(ii)'!H15</f>
        <v>1465711</v>
      </c>
      <c r="N15" s="132">
        <f>'ACP_Agri_9(i)'!D15+'ACP_Agri_9(ii)'!D15+'ACP_Agri_9(ii)'!I15</f>
        <v>3469988</v>
      </c>
      <c r="O15" s="132">
        <f>'ACP_Agri_9(i)'!E15+'ACP_Agri_9(ii)'!E15+'ACP_Agri_9(ii)'!J15</f>
        <v>353072</v>
      </c>
      <c r="P15" s="132">
        <f>'ACP_Agri_9(i)'!F15+'ACP_Agri_9(ii)'!F15+'ACP_Agri_9(ii)'!K15</f>
        <v>998876</v>
      </c>
      <c r="Q15" s="304">
        <f t="shared" si="2"/>
        <v>28.786151421849297</v>
      </c>
      <c r="R15" s="151"/>
      <c r="S15" s="151"/>
    </row>
    <row r="16" spans="1:19" ht="13.5" customHeight="1" x14ac:dyDescent="0.25">
      <c r="A16" s="170">
        <v>11</v>
      </c>
      <c r="B16" s="131" t="s">
        <v>17</v>
      </c>
      <c r="C16" s="132">
        <v>2060</v>
      </c>
      <c r="D16" s="132">
        <v>15504</v>
      </c>
      <c r="E16" s="132">
        <v>1</v>
      </c>
      <c r="F16" s="132">
        <v>2</v>
      </c>
      <c r="G16" s="304">
        <f t="shared" si="0"/>
        <v>1.2899896800825593E-2</v>
      </c>
      <c r="H16" s="132">
        <v>2592</v>
      </c>
      <c r="I16" s="132">
        <v>15624</v>
      </c>
      <c r="J16" s="132">
        <v>30</v>
      </c>
      <c r="K16" s="132">
        <v>576.33415000000002</v>
      </c>
      <c r="L16" s="304">
        <f t="shared" si="1"/>
        <v>3.6887746415770608</v>
      </c>
      <c r="M16" s="132">
        <f>'ACP_Agri_9(i)'!C16+'ACP_Agri_9(ii)'!C16+'ACP_Agri_9(ii)'!H16</f>
        <v>117397</v>
      </c>
      <c r="N16" s="132">
        <f>'ACP_Agri_9(i)'!D16+'ACP_Agri_9(ii)'!D16+'ACP_Agri_9(ii)'!I16</f>
        <v>331232</v>
      </c>
      <c r="O16" s="132">
        <f>'ACP_Agri_9(i)'!E16+'ACP_Agri_9(ii)'!E16+'ACP_Agri_9(ii)'!J16</f>
        <v>11762</v>
      </c>
      <c r="P16" s="132">
        <f>'ACP_Agri_9(i)'!F16+'ACP_Agri_9(ii)'!F16+'ACP_Agri_9(ii)'!K16</f>
        <v>27680.047899999998</v>
      </c>
      <c r="Q16" s="304">
        <f t="shared" si="2"/>
        <v>8.3566949751231761</v>
      </c>
      <c r="R16" s="151"/>
      <c r="S16" s="151"/>
    </row>
    <row r="17" spans="1:19" ht="13.5" customHeight="1" x14ac:dyDescent="0.25">
      <c r="A17" s="170">
        <v>12</v>
      </c>
      <c r="B17" s="131" t="s">
        <v>18</v>
      </c>
      <c r="C17" s="132">
        <v>4730</v>
      </c>
      <c r="D17" s="132">
        <v>31902</v>
      </c>
      <c r="E17" s="132">
        <v>184</v>
      </c>
      <c r="F17" s="132">
        <v>2746.6292546</v>
      </c>
      <c r="G17" s="304">
        <f t="shared" si="0"/>
        <v>8.6095832693874996</v>
      </c>
      <c r="H17" s="132">
        <v>6479</v>
      </c>
      <c r="I17" s="132">
        <v>38338</v>
      </c>
      <c r="J17" s="132">
        <v>1576</v>
      </c>
      <c r="K17" s="132">
        <v>47087.648555800006</v>
      </c>
      <c r="L17" s="304">
        <f t="shared" si="1"/>
        <v>122.82239176743701</v>
      </c>
      <c r="M17" s="132">
        <f>'ACP_Agri_9(i)'!C17+'ACP_Agri_9(ii)'!C17+'ACP_Agri_9(ii)'!H17</f>
        <v>279176</v>
      </c>
      <c r="N17" s="132">
        <f>'ACP_Agri_9(i)'!D17+'ACP_Agri_9(ii)'!D17+'ACP_Agri_9(ii)'!I17</f>
        <v>599245</v>
      </c>
      <c r="O17" s="132">
        <f>'ACP_Agri_9(i)'!E17+'ACP_Agri_9(ii)'!E17+'ACP_Agri_9(ii)'!J17</f>
        <v>82906</v>
      </c>
      <c r="P17" s="132">
        <f>'ACP_Agri_9(i)'!F17+'ACP_Agri_9(ii)'!F17+'ACP_Agri_9(ii)'!K17</f>
        <v>201340.16341470007</v>
      </c>
      <c r="Q17" s="304">
        <f t="shared" si="2"/>
        <v>33.598972609650488</v>
      </c>
      <c r="R17" s="151"/>
      <c r="S17" s="151"/>
    </row>
    <row r="18" spans="1:19" s="159" customFormat="1" ht="13.5" customHeight="1" x14ac:dyDescent="0.2">
      <c r="A18" s="169"/>
      <c r="B18" s="133" t="s">
        <v>19</v>
      </c>
      <c r="C18" s="171">
        <f t="shared" ref="C18:K18" si="3">SUM(C6:C17)</f>
        <v>53070</v>
      </c>
      <c r="D18" s="171">
        <f t="shared" si="3"/>
        <v>374980</v>
      </c>
      <c r="E18" s="171">
        <f t="shared" si="3"/>
        <v>2088</v>
      </c>
      <c r="F18" s="171">
        <f t="shared" si="3"/>
        <v>45722.3701545</v>
      </c>
      <c r="G18" s="306">
        <f t="shared" si="0"/>
        <v>12.193282349591978</v>
      </c>
      <c r="H18" s="171">
        <f t="shared" si="3"/>
        <v>76531</v>
      </c>
      <c r="I18" s="171">
        <f t="shared" si="3"/>
        <v>461946</v>
      </c>
      <c r="J18" s="171">
        <f t="shared" si="3"/>
        <v>17567</v>
      </c>
      <c r="K18" s="171">
        <f t="shared" si="3"/>
        <v>279762.43548480002</v>
      </c>
      <c r="L18" s="306">
        <f t="shared" si="1"/>
        <v>60.561718357730136</v>
      </c>
      <c r="M18" s="171">
        <f>'ACP_Agri_9(i)'!C18+'ACP_Agri_9(ii)'!C18+'ACP_Agri_9(ii)'!H18</f>
        <v>3867263</v>
      </c>
      <c r="N18" s="171">
        <f>'ACP_Agri_9(i)'!D18+'ACP_Agri_9(ii)'!D18+'ACP_Agri_9(ii)'!I18</f>
        <v>9076316</v>
      </c>
      <c r="O18" s="171">
        <f>'ACP_Agri_9(i)'!E18+'ACP_Agri_9(ii)'!E18+'ACP_Agri_9(ii)'!J18</f>
        <v>1466231</v>
      </c>
      <c r="P18" s="171">
        <f>'ACP_Agri_9(i)'!F18+'ACP_Agri_9(ii)'!F18+'ACP_Agri_9(ii)'!K18</f>
        <v>2689251.1951452</v>
      </c>
      <c r="Q18" s="306">
        <f t="shared" si="2"/>
        <v>29.629325324781551</v>
      </c>
      <c r="R18" s="152"/>
      <c r="S18" s="152"/>
    </row>
    <row r="19" spans="1:19" ht="13.5" customHeight="1" x14ac:dyDescent="0.25">
      <c r="A19" s="170">
        <v>13</v>
      </c>
      <c r="B19" s="131" t="s">
        <v>20</v>
      </c>
      <c r="C19" s="132">
        <v>1733</v>
      </c>
      <c r="D19" s="132">
        <v>11797</v>
      </c>
      <c r="E19" s="132">
        <v>26</v>
      </c>
      <c r="F19" s="132">
        <v>1808</v>
      </c>
      <c r="G19" s="304">
        <f t="shared" si="0"/>
        <v>15.325930321268119</v>
      </c>
      <c r="H19" s="132">
        <v>3285</v>
      </c>
      <c r="I19" s="132">
        <v>20250</v>
      </c>
      <c r="J19" s="132">
        <v>288</v>
      </c>
      <c r="K19" s="132">
        <v>26340.399999999994</v>
      </c>
      <c r="L19" s="304">
        <f t="shared" si="1"/>
        <v>130.07604938271604</v>
      </c>
      <c r="M19" s="132">
        <f>'ACP_Agri_9(i)'!C19+'ACP_Agri_9(ii)'!C19+'ACP_Agri_9(ii)'!H19</f>
        <v>94520</v>
      </c>
      <c r="N19" s="132">
        <f>'ACP_Agri_9(i)'!D19+'ACP_Agri_9(ii)'!D19+'ACP_Agri_9(ii)'!I19</f>
        <v>440478</v>
      </c>
      <c r="O19" s="132">
        <f>'ACP_Agri_9(i)'!E19+'ACP_Agri_9(ii)'!E19+'ACP_Agri_9(ii)'!J19</f>
        <v>9439</v>
      </c>
      <c r="P19" s="132">
        <f>'ACP_Agri_9(i)'!F19+'ACP_Agri_9(ii)'!F19+'ACP_Agri_9(ii)'!K19</f>
        <v>50442.05</v>
      </c>
      <c r="Q19" s="304">
        <f t="shared" si="2"/>
        <v>11.451661603984762</v>
      </c>
      <c r="R19" s="151"/>
      <c r="S19" s="151"/>
    </row>
    <row r="20" spans="1:19" ht="13.5" customHeight="1" x14ac:dyDescent="0.25">
      <c r="A20" s="170">
        <v>14</v>
      </c>
      <c r="B20" s="131" t="s">
        <v>21</v>
      </c>
      <c r="C20" s="132">
        <v>799</v>
      </c>
      <c r="D20" s="132">
        <v>5697</v>
      </c>
      <c r="E20" s="132">
        <v>117</v>
      </c>
      <c r="F20" s="132">
        <v>100.25</v>
      </c>
      <c r="G20" s="304">
        <f t="shared" si="0"/>
        <v>1.7596980867123047</v>
      </c>
      <c r="H20" s="132">
        <v>530</v>
      </c>
      <c r="I20" s="132">
        <v>3137</v>
      </c>
      <c r="J20" s="132">
        <v>4294</v>
      </c>
      <c r="K20" s="132">
        <v>2770.9000000000019</v>
      </c>
      <c r="L20" s="304">
        <f t="shared" si="1"/>
        <v>88.329614281160403</v>
      </c>
      <c r="M20" s="132">
        <f>'ACP_Agri_9(i)'!C20+'ACP_Agri_9(ii)'!C20+'ACP_Agri_9(ii)'!H20</f>
        <v>39426</v>
      </c>
      <c r="N20" s="132">
        <f>'ACP_Agri_9(i)'!D20+'ACP_Agri_9(ii)'!D20+'ACP_Agri_9(ii)'!I20</f>
        <v>86939</v>
      </c>
      <c r="O20" s="132">
        <f>'ACP_Agri_9(i)'!E20+'ACP_Agri_9(ii)'!E20+'ACP_Agri_9(ii)'!J20</f>
        <v>10285</v>
      </c>
      <c r="P20" s="132">
        <f>'ACP_Agri_9(i)'!F20+'ACP_Agri_9(ii)'!F20+'ACP_Agri_9(ii)'!K20</f>
        <v>7749.4400000000023</v>
      </c>
      <c r="Q20" s="304">
        <f t="shared" si="2"/>
        <v>8.913652100898334</v>
      </c>
      <c r="R20" s="151"/>
      <c r="S20" s="151"/>
    </row>
    <row r="21" spans="1:19" ht="13.5" customHeight="1" x14ac:dyDescent="0.25">
      <c r="A21" s="170">
        <v>15</v>
      </c>
      <c r="B21" s="131" t="s">
        <v>22</v>
      </c>
      <c r="C21" s="132">
        <v>0</v>
      </c>
      <c r="D21" s="132">
        <v>0</v>
      </c>
      <c r="E21" s="132">
        <v>5</v>
      </c>
      <c r="F21" s="132">
        <v>5.25</v>
      </c>
      <c r="G21" s="304" t="e">
        <f t="shared" si="0"/>
        <v>#DIV/0!</v>
      </c>
      <c r="H21" s="132">
        <v>0</v>
      </c>
      <c r="I21" s="132">
        <v>0</v>
      </c>
      <c r="J21" s="132">
        <v>19</v>
      </c>
      <c r="K21" s="132">
        <v>30.59</v>
      </c>
      <c r="L21" s="304">
        <v>0</v>
      </c>
      <c r="M21" s="132">
        <f>'ACP_Agri_9(i)'!C21+'ACP_Agri_9(ii)'!C21+'ACP_Agri_9(ii)'!H21</f>
        <v>122</v>
      </c>
      <c r="N21" s="132">
        <f>'ACP_Agri_9(i)'!D21+'ACP_Agri_9(ii)'!D21+'ACP_Agri_9(ii)'!I21</f>
        <v>230</v>
      </c>
      <c r="O21" s="132">
        <f>'ACP_Agri_9(i)'!E21+'ACP_Agri_9(ii)'!E21+'ACP_Agri_9(ii)'!J21</f>
        <v>280</v>
      </c>
      <c r="P21" s="132">
        <f>'ACP_Agri_9(i)'!F21+'ACP_Agri_9(ii)'!F21+'ACP_Agri_9(ii)'!K21</f>
        <v>348.29999999999995</v>
      </c>
      <c r="Q21" s="304">
        <f t="shared" si="2"/>
        <v>151.43478260869563</v>
      </c>
      <c r="R21" s="151"/>
      <c r="S21" s="151"/>
    </row>
    <row r="22" spans="1:19" ht="13.5" customHeight="1" x14ac:dyDescent="0.25">
      <c r="A22" s="170">
        <v>16</v>
      </c>
      <c r="B22" s="131" t="s">
        <v>23</v>
      </c>
      <c r="C22" s="132">
        <v>10</v>
      </c>
      <c r="D22" s="132">
        <v>48</v>
      </c>
      <c r="E22" s="132">
        <v>0</v>
      </c>
      <c r="F22" s="132">
        <v>0</v>
      </c>
      <c r="G22" s="304">
        <f t="shared" si="0"/>
        <v>0</v>
      </c>
      <c r="H22" s="132">
        <v>83</v>
      </c>
      <c r="I22" s="132">
        <v>492</v>
      </c>
      <c r="J22" s="132">
        <v>0</v>
      </c>
      <c r="K22" s="132">
        <v>0</v>
      </c>
      <c r="L22" s="304">
        <f t="shared" si="1"/>
        <v>0</v>
      </c>
      <c r="M22" s="132">
        <f>'ACP_Agri_9(i)'!C22+'ACP_Agri_9(ii)'!C22+'ACP_Agri_9(ii)'!H22</f>
        <v>590</v>
      </c>
      <c r="N22" s="132">
        <f>'ACP_Agri_9(i)'!D22+'ACP_Agri_9(ii)'!D22+'ACP_Agri_9(ii)'!I22</f>
        <v>1509</v>
      </c>
      <c r="O22" s="132">
        <f>'ACP_Agri_9(i)'!E22+'ACP_Agri_9(ii)'!E22+'ACP_Agri_9(ii)'!J22</f>
        <v>0</v>
      </c>
      <c r="P22" s="132">
        <f>'ACP_Agri_9(i)'!F22+'ACP_Agri_9(ii)'!F22+'ACP_Agri_9(ii)'!K22</f>
        <v>0</v>
      </c>
      <c r="Q22" s="304">
        <f t="shared" si="2"/>
        <v>0</v>
      </c>
      <c r="R22" s="151"/>
      <c r="S22" s="151"/>
    </row>
    <row r="23" spans="1:19" ht="13.5" customHeight="1" x14ac:dyDescent="0.25">
      <c r="A23" s="170">
        <v>17</v>
      </c>
      <c r="B23" s="131" t="s">
        <v>24</v>
      </c>
      <c r="C23" s="132">
        <v>441</v>
      </c>
      <c r="D23" s="132">
        <v>2707</v>
      </c>
      <c r="E23" s="132">
        <v>0</v>
      </c>
      <c r="F23" s="132">
        <v>0</v>
      </c>
      <c r="G23" s="304">
        <f t="shared" si="0"/>
        <v>0</v>
      </c>
      <c r="H23" s="132">
        <v>444</v>
      </c>
      <c r="I23" s="132">
        <v>2558</v>
      </c>
      <c r="J23" s="132">
        <v>0</v>
      </c>
      <c r="K23" s="132">
        <v>0</v>
      </c>
      <c r="L23" s="304">
        <f t="shared" si="1"/>
        <v>0</v>
      </c>
      <c r="M23" s="132">
        <f>'ACP_Agri_9(i)'!C23+'ACP_Agri_9(ii)'!C23+'ACP_Agri_9(ii)'!H23</f>
        <v>12456</v>
      </c>
      <c r="N23" s="132">
        <f>'ACP_Agri_9(i)'!D23+'ACP_Agri_9(ii)'!D23+'ACP_Agri_9(ii)'!I23</f>
        <v>29231</v>
      </c>
      <c r="O23" s="132">
        <f>'ACP_Agri_9(i)'!E23+'ACP_Agri_9(ii)'!E23+'ACP_Agri_9(ii)'!J23</f>
        <v>8903</v>
      </c>
      <c r="P23" s="132">
        <f>'ACP_Agri_9(i)'!F23+'ACP_Agri_9(ii)'!F23+'ACP_Agri_9(ii)'!K23</f>
        <v>18209.819999999996</v>
      </c>
      <c r="Q23" s="304">
        <f t="shared" si="2"/>
        <v>62.296260818993517</v>
      </c>
      <c r="R23" s="151"/>
      <c r="S23" s="151"/>
    </row>
    <row r="24" spans="1:19" ht="13.5" customHeight="1" x14ac:dyDescent="0.25">
      <c r="A24" s="170">
        <v>18</v>
      </c>
      <c r="B24" s="131" t="s">
        <v>25</v>
      </c>
      <c r="C24" s="132">
        <v>14</v>
      </c>
      <c r="D24" s="132">
        <v>72</v>
      </c>
      <c r="E24" s="132">
        <v>0</v>
      </c>
      <c r="F24" s="132">
        <v>0</v>
      </c>
      <c r="G24" s="304">
        <f t="shared" si="0"/>
        <v>0</v>
      </c>
      <c r="H24" s="132">
        <v>74</v>
      </c>
      <c r="I24" s="132">
        <v>370</v>
      </c>
      <c r="J24" s="132">
        <v>0</v>
      </c>
      <c r="K24" s="132">
        <v>0</v>
      </c>
      <c r="L24" s="304">
        <f t="shared" si="1"/>
        <v>0</v>
      </c>
      <c r="M24" s="132">
        <f>'ACP_Agri_9(i)'!C24+'ACP_Agri_9(ii)'!C24+'ACP_Agri_9(ii)'!H24</f>
        <v>129</v>
      </c>
      <c r="N24" s="132">
        <f>'ACP_Agri_9(i)'!D24+'ACP_Agri_9(ii)'!D24+'ACP_Agri_9(ii)'!I24</f>
        <v>535</v>
      </c>
      <c r="O24" s="132">
        <f>'ACP_Agri_9(i)'!E24+'ACP_Agri_9(ii)'!E24+'ACP_Agri_9(ii)'!J24</f>
        <v>8</v>
      </c>
      <c r="P24" s="132">
        <f>'ACP_Agri_9(i)'!F24+'ACP_Agri_9(ii)'!F24+'ACP_Agri_9(ii)'!K24</f>
        <v>44.19</v>
      </c>
      <c r="Q24" s="304">
        <f t="shared" si="2"/>
        <v>8.2598130841121495</v>
      </c>
      <c r="R24" s="151"/>
      <c r="S24" s="151"/>
    </row>
    <row r="25" spans="1:19" ht="13.5" customHeight="1" x14ac:dyDescent="0.25">
      <c r="A25" s="170">
        <v>19</v>
      </c>
      <c r="B25" s="131" t="s">
        <v>26</v>
      </c>
      <c r="C25" s="132">
        <v>100</v>
      </c>
      <c r="D25" s="132">
        <v>517</v>
      </c>
      <c r="E25" s="132">
        <v>3</v>
      </c>
      <c r="F25" s="132">
        <v>2386.06</v>
      </c>
      <c r="G25" s="304">
        <f t="shared" si="0"/>
        <v>461.52030947775631</v>
      </c>
      <c r="H25" s="132">
        <v>101</v>
      </c>
      <c r="I25" s="132">
        <v>754</v>
      </c>
      <c r="J25" s="132">
        <v>5</v>
      </c>
      <c r="K25" s="132">
        <v>891.1</v>
      </c>
      <c r="L25" s="304">
        <f t="shared" si="1"/>
        <v>118.18302387267904</v>
      </c>
      <c r="M25" s="132">
        <f>'ACP_Agri_9(i)'!C25+'ACP_Agri_9(ii)'!C25+'ACP_Agri_9(ii)'!H25</f>
        <v>3337</v>
      </c>
      <c r="N25" s="132">
        <f>'ACP_Agri_9(i)'!D25+'ACP_Agri_9(ii)'!D25+'ACP_Agri_9(ii)'!I25</f>
        <v>7493</v>
      </c>
      <c r="O25" s="132">
        <f>'ACP_Agri_9(i)'!E25+'ACP_Agri_9(ii)'!E25+'ACP_Agri_9(ii)'!J25</f>
        <v>5120</v>
      </c>
      <c r="P25" s="132">
        <f>'ACP_Agri_9(i)'!F25+'ACP_Agri_9(ii)'!F25+'ACP_Agri_9(ii)'!K25</f>
        <v>11728.349999999999</v>
      </c>
      <c r="Q25" s="304">
        <f t="shared" si="2"/>
        <v>156.52408914987319</v>
      </c>
      <c r="R25" s="151"/>
      <c r="S25" s="151"/>
    </row>
    <row r="26" spans="1:19" ht="13.5" customHeight="1" x14ac:dyDescent="0.25">
      <c r="A26" s="170">
        <v>20</v>
      </c>
      <c r="B26" s="131" t="s">
        <v>27</v>
      </c>
      <c r="C26" s="132">
        <v>3060</v>
      </c>
      <c r="D26" s="132">
        <v>20354</v>
      </c>
      <c r="E26" s="132">
        <v>76</v>
      </c>
      <c r="F26" s="132">
        <v>1544.87</v>
      </c>
      <c r="G26" s="304">
        <f t="shared" si="0"/>
        <v>7.5900068782548882</v>
      </c>
      <c r="H26" s="132">
        <v>5447</v>
      </c>
      <c r="I26" s="132">
        <v>32807</v>
      </c>
      <c r="J26" s="132">
        <v>1818</v>
      </c>
      <c r="K26" s="132">
        <v>119372.75</v>
      </c>
      <c r="L26" s="304">
        <f t="shared" si="1"/>
        <v>363.8636571463407</v>
      </c>
      <c r="M26" s="132">
        <f>'ACP_Agri_9(i)'!C26+'ACP_Agri_9(ii)'!C26+'ACP_Agri_9(ii)'!H26</f>
        <v>161517</v>
      </c>
      <c r="N26" s="132">
        <f>'ACP_Agri_9(i)'!D26+'ACP_Agri_9(ii)'!D26+'ACP_Agri_9(ii)'!I26</f>
        <v>657667</v>
      </c>
      <c r="O26" s="132">
        <f>'ACP_Agri_9(i)'!E26+'ACP_Agri_9(ii)'!E26+'ACP_Agri_9(ii)'!J26</f>
        <v>124663</v>
      </c>
      <c r="P26" s="132">
        <f>'ACP_Agri_9(i)'!F26+'ACP_Agri_9(ii)'!F26+'ACP_Agri_9(ii)'!K26</f>
        <v>438741.43</v>
      </c>
      <c r="Q26" s="304">
        <f t="shared" si="2"/>
        <v>66.711790313334859</v>
      </c>
      <c r="R26" s="151"/>
      <c r="S26" s="151"/>
    </row>
    <row r="27" spans="1:19" ht="13.5" customHeight="1" x14ac:dyDescent="0.25">
      <c r="A27" s="170">
        <v>21</v>
      </c>
      <c r="B27" s="131" t="s">
        <v>28</v>
      </c>
      <c r="C27" s="132">
        <v>2466</v>
      </c>
      <c r="D27" s="132">
        <v>16372</v>
      </c>
      <c r="E27" s="132">
        <v>0</v>
      </c>
      <c r="F27" s="132">
        <v>0</v>
      </c>
      <c r="G27" s="304">
        <f t="shared" si="0"/>
        <v>0</v>
      </c>
      <c r="H27" s="132">
        <v>4803</v>
      </c>
      <c r="I27" s="132">
        <v>28842</v>
      </c>
      <c r="J27" s="132">
        <v>310</v>
      </c>
      <c r="K27" s="132">
        <v>28340.070000000007</v>
      </c>
      <c r="L27" s="304">
        <f t="shared" si="1"/>
        <v>98.259725400457697</v>
      </c>
      <c r="M27" s="132">
        <f>'ACP_Agri_9(i)'!C27+'ACP_Agri_9(ii)'!C27+'ACP_Agri_9(ii)'!H27</f>
        <v>159660</v>
      </c>
      <c r="N27" s="132">
        <f>'ACP_Agri_9(i)'!D27+'ACP_Agri_9(ii)'!D27+'ACP_Agri_9(ii)'!I27</f>
        <v>572126</v>
      </c>
      <c r="O27" s="132">
        <f>'ACP_Agri_9(i)'!E27+'ACP_Agri_9(ii)'!E27+'ACP_Agri_9(ii)'!J27</f>
        <v>109935</v>
      </c>
      <c r="P27" s="132">
        <f>'ACP_Agri_9(i)'!F27+'ACP_Agri_9(ii)'!F27+'ACP_Agri_9(ii)'!K27</f>
        <v>240613.55999999997</v>
      </c>
      <c r="Q27" s="304">
        <f t="shared" si="2"/>
        <v>42.056043598787674</v>
      </c>
      <c r="R27" s="151"/>
      <c r="S27" s="151"/>
    </row>
    <row r="28" spans="1:19" ht="13.5" customHeight="1" x14ac:dyDescent="0.25">
      <c r="A28" s="170">
        <v>22</v>
      </c>
      <c r="B28" s="131" t="s">
        <v>29</v>
      </c>
      <c r="C28" s="132">
        <v>1216</v>
      </c>
      <c r="D28" s="132">
        <v>8173</v>
      </c>
      <c r="E28" s="132">
        <v>14</v>
      </c>
      <c r="F28" s="132">
        <v>596.78</v>
      </c>
      <c r="G28" s="304">
        <f t="shared" si="0"/>
        <v>7.3018475468004409</v>
      </c>
      <c r="H28" s="132">
        <v>1808</v>
      </c>
      <c r="I28" s="132">
        <v>11466</v>
      </c>
      <c r="J28" s="132">
        <v>252</v>
      </c>
      <c r="K28" s="132">
        <v>4746.829999999999</v>
      </c>
      <c r="L28" s="304">
        <f t="shared" si="1"/>
        <v>41.399180184894462</v>
      </c>
      <c r="M28" s="132">
        <f>'ACP_Agri_9(i)'!C28+'ACP_Agri_9(ii)'!C28+'ACP_Agri_9(ii)'!H28</f>
        <v>44470</v>
      </c>
      <c r="N28" s="132">
        <f>'ACP_Agri_9(i)'!D28+'ACP_Agri_9(ii)'!D28+'ACP_Agri_9(ii)'!I28</f>
        <v>198436</v>
      </c>
      <c r="O28" s="132">
        <f>'ACP_Agri_9(i)'!E28+'ACP_Agri_9(ii)'!E28+'ACP_Agri_9(ii)'!J28</f>
        <v>18200</v>
      </c>
      <c r="P28" s="132">
        <f>'ACP_Agri_9(i)'!F28+'ACP_Agri_9(ii)'!F28+'ACP_Agri_9(ii)'!K28</f>
        <v>35836.189999999995</v>
      </c>
      <c r="Q28" s="304">
        <f t="shared" si="2"/>
        <v>18.059318873591483</v>
      </c>
      <c r="R28" s="151"/>
      <c r="S28" s="151"/>
    </row>
    <row r="29" spans="1:19" ht="13.5" customHeight="1" x14ac:dyDescent="0.25">
      <c r="A29" s="170">
        <v>23</v>
      </c>
      <c r="B29" s="131" t="s">
        <v>30</v>
      </c>
      <c r="C29" s="132">
        <v>767</v>
      </c>
      <c r="D29" s="132">
        <v>5273</v>
      </c>
      <c r="E29" s="132">
        <v>0</v>
      </c>
      <c r="F29" s="132">
        <v>0</v>
      </c>
      <c r="G29" s="304">
        <f t="shared" si="0"/>
        <v>0</v>
      </c>
      <c r="H29" s="132">
        <v>465</v>
      </c>
      <c r="I29" s="132">
        <v>2554</v>
      </c>
      <c r="J29" s="132">
        <v>26</v>
      </c>
      <c r="K29" s="132">
        <v>2207.3199999999997</v>
      </c>
      <c r="L29" s="304">
        <f t="shared" si="1"/>
        <v>86.425998433829278</v>
      </c>
      <c r="M29" s="132">
        <f>'ACP_Agri_9(i)'!C29+'ACP_Agri_9(ii)'!C29+'ACP_Agri_9(ii)'!H29</f>
        <v>13268</v>
      </c>
      <c r="N29" s="132">
        <f>'ACP_Agri_9(i)'!D29+'ACP_Agri_9(ii)'!D29+'ACP_Agri_9(ii)'!I29</f>
        <v>31165</v>
      </c>
      <c r="O29" s="132">
        <f>'ACP_Agri_9(i)'!E29+'ACP_Agri_9(ii)'!E29+'ACP_Agri_9(ii)'!J29</f>
        <v>17450</v>
      </c>
      <c r="P29" s="132">
        <f>'ACP_Agri_9(i)'!F29+'ACP_Agri_9(ii)'!F29+'ACP_Agri_9(ii)'!K29</f>
        <v>30424.380000000005</v>
      </c>
      <c r="Q29" s="304">
        <f t="shared" si="2"/>
        <v>97.623552061607583</v>
      </c>
      <c r="R29" s="151"/>
      <c r="S29" s="151"/>
    </row>
    <row r="30" spans="1:19" ht="13.5" customHeight="1" x14ac:dyDescent="0.25">
      <c r="A30" s="170">
        <v>24</v>
      </c>
      <c r="B30" s="131" t="s">
        <v>31</v>
      </c>
      <c r="C30" s="132">
        <v>713</v>
      </c>
      <c r="D30" s="132">
        <v>6353</v>
      </c>
      <c r="E30" s="132">
        <v>0</v>
      </c>
      <c r="F30" s="132">
        <v>0</v>
      </c>
      <c r="G30" s="304">
        <f t="shared" si="0"/>
        <v>0</v>
      </c>
      <c r="H30" s="132">
        <v>621</v>
      </c>
      <c r="I30" s="132">
        <v>3885</v>
      </c>
      <c r="J30" s="132">
        <v>2</v>
      </c>
      <c r="K30" s="132">
        <v>65.38</v>
      </c>
      <c r="L30" s="304">
        <f t="shared" si="1"/>
        <v>1.6828828828828828</v>
      </c>
      <c r="M30" s="132">
        <f>'ACP_Agri_9(i)'!C30+'ACP_Agri_9(ii)'!C30+'ACP_Agri_9(ii)'!H30</f>
        <v>19616</v>
      </c>
      <c r="N30" s="132">
        <f>'ACP_Agri_9(i)'!D30+'ACP_Agri_9(ii)'!D30+'ACP_Agri_9(ii)'!I30</f>
        <v>43102</v>
      </c>
      <c r="O30" s="132">
        <f>'ACP_Agri_9(i)'!E30+'ACP_Agri_9(ii)'!E30+'ACP_Agri_9(ii)'!J30</f>
        <v>260930</v>
      </c>
      <c r="P30" s="132">
        <f>'ACP_Agri_9(i)'!F30+'ACP_Agri_9(ii)'!F30+'ACP_Agri_9(ii)'!K30</f>
        <v>155320.04</v>
      </c>
      <c r="Q30" s="304">
        <f t="shared" si="2"/>
        <v>360.35460071458402</v>
      </c>
      <c r="R30" s="151"/>
      <c r="S30" s="151"/>
    </row>
    <row r="31" spans="1:19" ht="13.5" customHeight="1" x14ac:dyDescent="0.25">
      <c r="A31" s="170">
        <v>25</v>
      </c>
      <c r="B31" s="131" t="s">
        <v>32</v>
      </c>
      <c r="C31" s="132">
        <v>7</v>
      </c>
      <c r="D31" s="132">
        <v>36</v>
      </c>
      <c r="E31" s="132">
        <v>0</v>
      </c>
      <c r="F31" s="132">
        <v>0</v>
      </c>
      <c r="G31" s="304">
        <f t="shared" si="0"/>
        <v>0</v>
      </c>
      <c r="H31" s="132">
        <v>75</v>
      </c>
      <c r="I31" s="132">
        <v>542</v>
      </c>
      <c r="J31" s="132">
        <v>0</v>
      </c>
      <c r="K31" s="132">
        <v>0</v>
      </c>
      <c r="L31" s="304">
        <f t="shared" si="1"/>
        <v>0</v>
      </c>
      <c r="M31" s="132">
        <f>'ACP_Agri_9(i)'!C31+'ACP_Agri_9(ii)'!C31+'ACP_Agri_9(ii)'!H31</f>
        <v>118</v>
      </c>
      <c r="N31" s="132">
        <f>'ACP_Agri_9(i)'!D31+'ACP_Agri_9(ii)'!D31+'ACP_Agri_9(ii)'!I31</f>
        <v>657</v>
      </c>
      <c r="O31" s="132">
        <f>'ACP_Agri_9(i)'!E31+'ACP_Agri_9(ii)'!E31+'ACP_Agri_9(ii)'!J31</f>
        <v>0</v>
      </c>
      <c r="P31" s="132">
        <f>'ACP_Agri_9(i)'!F31+'ACP_Agri_9(ii)'!F31+'ACP_Agri_9(ii)'!K31</f>
        <v>0</v>
      </c>
      <c r="Q31" s="304">
        <f t="shared" si="2"/>
        <v>0</v>
      </c>
      <c r="R31" s="151"/>
      <c r="S31" s="151"/>
    </row>
    <row r="32" spans="1:19" ht="13.5" customHeight="1" x14ac:dyDescent="0.25">
      <c r="A32" s="170">
        <v>26</v>
      </c>
      <c r="B32" s="131" t="s">
        <v>33</v>
      </c>
      <c r="C32" s="132">
        <v>15</v>
      </c>
      <c r="D32" s="132">
        <v>82</v>
      </c>
      <c r="E32" s="132">
        <v>0</v>
      </c>
      <c r="F32" s="132">
        <v>0</v>
      </c>
      <c r="G32" s="304">
        <f t="shared" si="0"/>
        <v>0</v>
      </c>
      <c r="H32" s="132">
        <v>180</v>
      </c>
      <c r="I32" s="132">
        <v>1067</v>
      </c>
      <c r="J32" s="132">
        <v>3</v>
      </c>
      <c r="K32" s="132">
        <v>107.36</v>
      </c>
      <c r="L32" s="304">
        <f t="shared" si="1"/>
        <v>10.061855670103093</v>
      </c>
      <c r="M32" s="132">
        <f>'ACP_Agri_9(i)'!C32+'ACP_Agri_9(ii)'!C32+'ACP_Agri_9(ii)'!H32</f>
        <v>936</v>
      </c>
      <c r="N32" s="132">
        <f>'ACP_Agri_9(i)'!D32+'ACP_Agri_9(ii)'!D32+'ACP_Agri_9(ii)'!I32</f>
        <v>2838</v>
      </c>
      <c r="O32" s="132">
        <f>'ACP_Agri_9(i)'!E32+'ACP_Agri_9(ii)'!E32+'ACP_Agri_9(ii)'!J32</f>
        <v>35</v>
      </c>
      <c r="P32" s="132">
        <f>'ACP_Agri_9(i)'!F32+'ACP_Agri_9(ii)'!F32+'ACP_Agri_9(ii)'!K32</f>
        <v>223.98000000000002</v>
      </c>
      <c r="Q32" s="304">
        <f t="shared" si="2"/>
        <v>7.8921775898520083</v>
      </c>
      <c r="R32" s="151"/>
      <c r="S32" s="151"/>
    </row>
    <row r="33" spans="1:19" ht="13.5" customHeight="1" x14ac:dyDescent="0.25">
      <c r="A33" s="170">
        <v>27</v>
      </c>
      <c r="B33" s="131" t="s">
        <v>34</v>
      </c>
      <c r="C33" s="132">
        <v>14</v>
      </c>
      <c r="D33" s="132">
        <v>74</v>
      </c>
      <c r="E33" s="132">
        <v>0</v>
      </c>
      <c r="F33" s="132">
        <v>0</v>
      </c>
      <c r="G33" s="304">
        <f t="shared" si="0"/>
        <v>0</v>
      </c>
      <c r="H33" s="132">
        <v>111</v>
      </c>
      <c r="I33" s="132">
        <v>723</v>
      </c>
      <c r="J33" s="132">
        <v>0</v>
      </c>
      <c r="K33" s="132">
        <v>0</v>
      </c>
      <c r="L33" s="304">
        <f t="shared" si="1"/>
        <v>0</v>
      </c>
      <c r="M33" s="132">
        <f>'ACP_Agri_9(i)'!C33+'ACP_Agri_9(ii)'!C33+'ACP_Agri_9(ii)'!H33</f>
        <v>196</v>
      </c>
      <c r="N33" s="132">
        <f>'ACP_Agri_9(i)'!D33+'ACP_Agri_9(ii)'!D33+'ACP_Agri_9(ii)'!I33</f>
        <v>986</v>
      </c>
      <c r="O33" s="132">
        <f>'ACP_Agri_9(i)'!E33+'ACP_Agri_9(ii)'!E33+'ACP_Agri_9(ii)'!J33</f>
        <v>0</v>
      </c>
      <c r="P33" s="132">
        <f>'ACP_Agri_9(i)'!F33+'ACP_Agri_9(ii)'!F33+'ACP_Agri_9(ii)'!K33</f>
        <v>0</v>
      </c>
      <c r="Q33" s="304">
        <f t="shared" si="2"/>
        <v>0</v>
      </c>
      <c r="R33" s="151"/>
      <c r="S33" s="151"/>
    </row>
    <row r="34" spans="1:19" ht="13.5" customHeight="1" x14ac:dyDescent="0.25">
      <c r="A34" s="170">
        <v>28</v>
      </c>
      <c r="B34" s="131" t="s">
        <v>35</v>
      </c>
      <c r="C34" s="132">
        <v>847</v>
      </c>
      <c r="D34" s="132">
        <v>7047</v>
      </c>
      <c r="E34" s="132">
        <v>27</v>
      </c>
      <c r="F34" s="132">
        <v>2986.81</v>
      </c>
      <c r="G34" s="304">
        <f t="shared" si="0"/>
        <v>42.384135092947353</v>
      </c>
      <c r="H34" s="132">
        <v>1292</v>
      </c>
      <c r="I34" s="132">
        <v>8513</v>
      </c>
      <c r="J34" s="132">
        <v>313</v>
      </c>
      <c r="K34" s="132">
        <v>75698.259999999995</v>
      </c>
      <c r="L34" s="304">
        <f t="shared" si="1"/>
        <v>889.20779983554553</v>
      </c>
      <c r="M34" s="132">
        <f>'ACP_Agri_9(i)'!C34+'ACP_Agri_9(ii)'!C34+'ACP_Agri_9(ii)'!H34</f>
        <v>28139</v>
      </c>
      <c r="N34" s="132">
        <f>'ACP_Agri_9(i)'!D34+'ACP_Agri_9(ii)'!D34+'ACP_Agri_9(ii)'!I34</f>
        <v>65542</v>
      </c>
      <c r="O34" s="132">
        <f>'ACP_Agri_9(i)'!E34+'ACP_Agri_9(ii)'!E34+'ACP_Agri_9(ii)'!J34</f>
        <v>80505</v>
      </c>
      <c r="P34" s="132">
        <f>'ACP_Agri_9(i)'!F34+'ACP_Agri_9(ii)'!F34+'ACP_Agri_9(ii)'!K34</f>
        <v>155414.77999999997</v>
      </c>
      <c r="Q34" s="304">
        <f t="shared" si="2"/>
        <v>237.1224253150651</v>
      </c>
      <c r="R34" s="151"/>
      <c r="S34" s="151"/>
    </row>
    <row r="35" spans="1:19" ht="13.5" customHeight="1" x14ac:dyDescent="0.25">
      <c r="A35" s="170">
        <v>29</v>
      </c>
      <c r="B35" s="131" t="s">
        <v>36</v>
      </c>
      <c r="C35" s="132">
        <v>30</v>
      </c>
      <c r="D35" s="132">
        <v>152</v>
      </c>
      <c r="E35" s="132">
        <v>0</v>
      </c>
      <c r="F35" s="132">
        <v>0</v>
      </c>
      <c r="G35" s="304">
        <f t="shared" si="0"/>
        <v>0</v>
      </c>
      <c r="H35" s="132">
        <v>121</v>
      </c>
      <c r="I35" s="132">
        <v>766</v>
      </c>
      <c r="J35" s="132">
        <v>1</v>
      </c>
      <c r="K35" s="132">
        <v>1.5</v>
      </c>
      <c r="L35" s="304">
        <f t="shared" si="1"/>
        <v>0.195822454308094</v>
      </c>
      <c r="M35" s="132">
        <f>'ACP_Agri_9(i)'!C35+'ACP_Agri_9(ii)'!C35+'ACP_Agri_9(ii)'!H35</f>
        <v>936</v>
      </c>
      <c r="N35" s="132">
        <f>'ACP_Agri_9(i)'!D35+'ACP_Agri_9(ii)'!D35+'ACP_Agri_9(ii)'!I35</f>
        <v>2535</v>
      </c>
      <c r="O35" s="132">
        <f>'ACP_Agri_9(i)'!E35+'ACP_Agri_9(ii)'!E35+'ACP_Agri_9(ii)'!J35</f>
        <v>38</v>
      </c>
      <c r="P35" s="132">
        <f>'ACP_Agri_9(i)'!F35+'ACP_Agri_9(ii)'!F35+'ACP_Agri_9(ii)'!K35</f>
        <v>112.77</v>
      </c>
      <c r="Q35" s="304">
        <f t="shared" si="2"/>
        <v>4.4485207100591717</v>
      </c>
      <c r="R35" s="151"/>
      <c r="S35" s="151"/>
    </row>
    <row r="36" spans="1:19" ht="13.5" customHeight="1" x14ac:dyDescent="0.25">
      <c r="A36" s="170">
        <v>30</v>
      </c>
      <c r="B36" s="131" t="s">
        <v>37</v>
      </c>
      <c r="C36" s="132">
        <v>225</v>
      </c>
      <c r="D36" s="132">
        <v>1602</v>
      </c>
      <c r="E36" s="132">
        <v>0</v>
      </c>
      <c r="F36" s="132">
        <v>0</v>
      </c>
      <c r="G36" s="304">
        <f t="shared" si="0"/>
        <v>0</v>
      </c>
      <c r="H36" s="132">
        <v>340</v>
      </c>
      <c r="I36" s="132">
        <v>2498</v>
      </c>
      <c r="J36" s="132">
        <v>1</v>
      </c>
      <c r="K36" s="132">
        <v>21.93</v>
      </c>
      <c r="L36" s="304">
        <f t="shared" si="1"/>
        <v>0.87790232185748596</v>
      </c>
      <c r="M36" s="132">
        <f>'ACP_Agri_9(i)'!C36+'ACP_Agri_9(ii)'!C36+'ACP_Agri_9(ii)'!H36</f>
        <v>9858</v>
      </c>
      <c r="N36" s="132">
        <f>'ACP_Agri_9(i)'!D36+'ACP_Agri_9(ii)'!D36+'ACP_Agri_9(ii)'!I36</f>
        <v>22900</v>
      </c>
      <c r="O36" s="132">
        <f>'ACP_Agri_9(i)'!E36+'ACP_Agri_9(ii)'!E36+'ACP_Agri_9(ii)'!J36</f>
        <v>22267</v>
      </c>
      <c r="P36" s="132">
        <f>'ACP_Agri_9(i)'!F36+'ACP_Agri_9(ii)'!F36+'ACP_Agri_9(ii)'!K36</f>
        <v>18425.580000000002</v>
      </c>
      <c r="Q36" s="304">
        <f t="shared" si="2"/>
        <v>80.461048034934507</v>
      </c>
      <c r="R36" s="151"/>
      <c r="S36" s="151"/>
    </row>
    <row r="37" spans="1:19" ht="13.5" customHeight="1" x14ac:dyDescent="0.25">
      <c r="A37" s="170">
        <v>31</v>
      </c>
      <c r="B37" s="131" t="s">
        <v>38</v>
      </c>
      <c r="C37" s="132">
        <v>14</v>
      </c>
      <c r="D37" s="132">
        <v>72</v>
      </c>
      <c r="E37" s="132">
        <v>0</v>
      </c>
      <c r="F37" s="132">
        <v>0</v>
      </c>
      <c r="G37" s="304">
        <f t="shared" si="0"/>
        <v>0</v>
      </c>
      <c r="H37" s="132">
        <v>162</v>
      </c>
      <c r="I37" s="132">
        <v>986</v>
      </c>
      <c r="J37" s="132">
        <v>0</v>
      </c>
      <c r="K37" s="132">
        <v>0</v>
      </c>
      <c r="L37" s="304">
        <f t="shared" si="1"/>
        <v>0</v>
      </c>
      <c r="M37" s="132">
        <f>'ACP_Agri_9(i)'!C37+'ACP_Agri_9(ii)'!C37+'ACP_Agri_9(ii)'!H37</f>
        <v>715</v>
      </c>
      <c r="N37" s="132">
        <f>'ACP_Agri_9(i)'!D37+'ACP_Agri_9(ii)'!D37+'ACP_Agri_9(ii)'!I37</f>
        <v>2114</v>
      </c>
      <c r="O37" s="132">
        <f>'ACP_Agri_9(i)'!E37+'ACP_Agri_9(ii)'!E37+'ACP_Agri_9(ii)'!J37</f>
        <v>0</v>
      </c>
      <c r="P37" s="132">
        <f>'ACP_Agri_9(i)'!F37+'ACP_Agri_9(ii)'!F37+'ACP_Agri_9(ii)'!K37</f>
        <v>0</v>
      </c>
      <c r="Q37" s="304">
        <f t="shared" si="2"/>
        <v>0</v>
      </c>
      <c r="R37" s="151"/>
      <c r="S37" s="151"/>
    </row>
    <row r="38" spans="1:19" ht="13.5" customHeight="1" x14ac:dyDescent="0.25">
      <c r="A38" s="170">
        <v>32</v>
      </c>
      <c r="B38" s="131" t="s">
        <v>39</v>
      </c>
      <c r="C38" s="132">
        <v>2</v>
      </c>
      <c r="D38" s="132">
        <v>21</v>
      </c>
      <c r="E38" s="132">
        <v>0</v>
      </c>
      <c r="F38" s="132">
        <v>0</v>
      </c>
      <c r="G38" s="304">
        <f t="shared" si="0"/>
        <v>0</v>
      </c>
      <c r="H38" s="132">
        <v>8</v>
      </c>
      <c r="I38" s="132">
        <v>51</v>
      </c>
      <c r="J38" s="132">
        <v>0</v>
      </c>
      <c r="K38" s="132">
        <v>0</v>
      </c>
      <c r="L38" s="304"/>
      <c r="M38" s="132">
        <f>'ACP_Agri_9(i)'!C38+'ACP_Agri_9(ii)'!C38+'ACP_Agri_9(ii)'!H38</f>
        <v>210</v>
      </c>
      <c r="N38" s="132">
        <f>'ACP_Agri_9(i)'!D38+'ACP_Agri_9(ii)'!D38+'ACP_Agri_9(ii)'!I38</f>
        <v>885</v>
      </c>
      <c r="O38" s="132">
        <f>'ACP_Agri_9(i)'!E38+'ACP_Agri_9(ii)'!E38+'ACP_Agri_9(ii)'!J38</f>
        <v>0</v>
      </c>
      <c r="P38" s="132">
        <f>'ACP_Agri_9(i)'!F38+'ACP_Agri_9(ii)'!F38+'ACP_Agri_9(ii)'!K38</f>
        <v>0</v>
      </c>
      <c r="Q38" s="304">
        <f t="shared" si="2"/>
        <v>0</v>
      </c>
      <c r="R38" s="151"/>
      <c r="S38" s="151"/>
    </row>
    <row r="39" spans="1:19" ht="13.5" customHeight="1" x14ac:dyDescent="0.25">
      <c r="A39" s="170">
        <v>33</v>
      </c>
      <c r="B39" s="131" t="s">
        <v>40</v>
      </c>
      <c r="C39" s="132">
        <v>0</v>
      </c>
      <c r="D39" s="132">
        <v>0</v>
      </c>
      <c r="E39" s="132">
        <v>0</v>
      </c>
      <c r="F39" s="132">
        <v>0</v>
      </c>
      <c r="G39" s="304" t="e">
        <f t="shared" si="0"/>
        <v>#DIV/0!</v>
      </c>
      <c r="H39" s="132">
        <v>0</v>
      </c>
      <c r="I39" s="132">
        <v>0</v>
      </c>
      <c r="J39" s="132">
        <v>0</v>
      </c>
      <c r="K39" s="132">
        <v>0</v>
      </c>
      <c r="L39" s="304"/>
      <c r="M39" s="132">
        <f>'ACP_Agri_9(i)'!C39+'ACP_Agri_9(ii)'!C39+'ACP_Agri_9(ii)'!H39</f>
        <v>716</v>
      </c>
      <c r="N39" s="132">
        <f>'ACP_Agri_9(i)'!D39+'ACP_Agri_9(ii)'!D39+'ACP_Agri_9(ii)'!I39</f>
        <v>1655</v>
      </c>
      <c r="O39" s="132">
        <f>'ACP_Agri_9(i)'!E39+'ACP_Agri_9(ii)'!E39+'ACP_Agri_9(ii)'!J39</f>
        <v>259</v>
      </c>
      <c r="P39" s="132">
        <f>'ACP_Agri_9(i)'!F39+'ACP_Agri_9(ii)'!F39+'ACP_Agri_9(ii)'!K39</f>
        <v>353.63</v>
      </c>
      <c r="Q39" s="304">
        <f t="shared" si="2"/>
        <v>21.367371601208458</v>
      </c>
      <c r="R39" s="151"/>
      <c r="S39" s="151"/>
    </row>
    <row r="40" spans="1:19" ht="13.5" customHeight="1" x14ac:dyDescent="0.25">
      <c r="A40" s="170">
        <v>34</v>
      </c>
      <c r="B40" s="131" t="s">
        <v>41</v>
      </c>
      <c r="C40" s="132">
        <v>482</v>
      </c>
      <c r="D40" s="132">
        <v>3810</v>
      </c>
      <c r="E40" s="132">
        <v>16</v>
      </c>
      <c r="F40" s="132">
        <v>1026.03</v>
      </c>
      <c r="G40" s="304">
        <f t="shared" si="0"/>
        <v>26.929921259842519</v>
      </c>
      <c r="H40" s="132">
        <v>637</v>
      </c>
      <c r="I40" s="132">
        <v>4688</v>
      </c>
      <c r="J40" s="132">
        <v>166</v>
      </c>
      <c r="K40" s="132">
        <v>44801.369999999988</v>
      </c>
      <c r="L40" s="304"/>
      <c r="M40" s="132">
        <f>'ACP_Agri_9(i)'!C40+'ACP_Agri_9(ii)'!C40+'ACP_Agri_9(ii)'!H40</f>
        <v>12001</v>
      </c>
      <c r="N40" s="132">
        <f>'ACP_Agri_9(i)'!D40+'ACP_Agri_9(ii)'!D40+'ACP_Agri_9(ii)'!I40</f>
        <v>31488</v>
      </c>
      <c r="O40" s="132">
        <f>'ACP_Agri_9(i)'!E40+'ACP_Agri_9(ii)'!E40+'ACP_Agri_9(ii)'!J40</f>
        <v>22436</v>
      </c>
      <c r="P40" s="132">
        <f>'ACP_Agri_9(i)'!F40+'ACP_Agri_9(ii)'!F40+'ACP_Agri_9(ii)'!K40</f>
        <v>65069.669999999984</v>
      </c>
      <c r="Q40" s="304">
        <f t="shared" si="2"/>
        <v>206.64910442073165</v>
      </c>
      <c r="R40" s="151"/>
      <c r="S40" s="151"/>
    </row>
    <row r="41" spans="1:19" s="159" customFormat="1" ht="13.5" customHeight="1" x14ac:dyDescent="0.2">
      <c r="A41" s="169"/>
      <c r="B41" s="133" t="s">
        <v>110</v>
      </c>
      <c r="C41" s="171">
        <f>SUM(C19:C40)</f>
        <v>12955</v>
      </c>
      <c r="D41" s="171">
        <f>SUM(D19:D40)</f>
        <v>90259</v>
      </c>
      <c r="E41" s="171">
        <f>SUM(E19:E40)</f>
        <v>284</v>
      </c>
      <c r="F41" s="171">
        <f>SUM(F19:F40)</f>
        <v>10454.049999999999</v>
      </c>
      <c r="G41" s="304">
        <f t="shared" si="0"/>
        <v>11.582279883446525</v>
      </c>
      <c r="H41" s="171">
        <f>SUM(H19:H40)</f>
        <v>20587</v>
      </c>
      <c r="I41" s="171">
        <f>SUM(I19:I40)</f>
        <v>126949</v>
      </c>
      <c r="J41" s="171">
        <f t="shared" ref="J41:K41" si="4">SUM(J19:J40)</f>
        <v>7498</v>
      </c>
      <c r="K41" s="171">
        <f t="shared" si="4"/>
        <v>305395.75999999995</v>
      </c>
      <c r="L41" s="306">
        <f t="shared" si="1"/>
        <v>240.56570748883408</v>
      </c>
      <c r="M41" s="171">
        <f>'ACP_Agri_9(i)'!C41+'ACP_Agri_9(ii)'!C41+'ACP_Agri_9(ii)'!H41</f>
        <v>602936</v>
      </c>
      <c r="N41" s="171">
        <f>'ACP_Agri_9(i)'!D41+'ACP_Agri_9(ii)'!D41+'ACP_Agri_9(ii)'!I41</f>
        <v>2200511</v>
      </c>
      <c r="O41" s="171">
        <f>'ACP_Agri_9(i)'!E41+'ACP_Agri_9(ii)'!E41+'ACP_Agri_9(ii)'!J41</f>
        <v>690753</v>
      </c>
      <c r="P41" s="171">
        <f>'ACP_Agri_9(i)'!F41+'ACP_Agri_9(ii)'!F41+'ACP_Agri_9(ii)'!K41</f>
        <v>1229058.1600000001</v>
      </c>
      <c r="Q41" s="304">
        <f t="shared" si="2"/>
        <v>55.853306800102345</v>
      </c>
      <c r="R41" s="152"/>
      <c r="S41" s="152"/>
    </row>
    <row r="42" spans="1:19" s="159" customFormat="1" ht="13.5" customHeight="1" x14ac:dyDescent="0.2">
      <c r="A42" s="169"/>
      <c r="B42" s="133" t="s">
        <v>43</v>
      </c>
      <c r="C42" s="171">
        <f>C41+C18</f>
        <v>66025</v>
      </c>
      <c r="D42" s="171">
        <f>D41+D18</f>
        <v>465239</v>
      </c>
      <c r="E42" s="171">
        <f>E41+E18</f>
        <v>2372</v>
      </c>
      <c r="F42" s="171">
        <f>F41+F18</f>
        <v>56176.420154499996</v>
      </c>
      <c r="G42" s="304">
        <f t="shared" si="0"/>
        <v>12.074744411904419</v>
      </c>
      <c r="H42" s="171">
        <f>H41+H18</f>
        <v>97118</v>
      </c>
      <c r="I42" s="171">
        <f t="shared" ref="I42:K42" si="5">I41+I18</f>
        <v>588895</v>
      </c>
      <c r="J42" s="171">
        <f t="shared" si="5"/>
        <v>25065</v>
      </c>
      <c r="K42" s="171">
        <f t="shared" si="5"/>
        <v>585158.19548480003</v>
      </c>
      <c r="L42" s="306">
        <f t="shared" si="1"/>
        <v>99.365454874773945</v>
      </c>
      <c r="M42" s="171">
        <f>'ACP_Agri_9(i)'!C42+'ACP_Agri_9(ii)'!C42+'ACP_Agri_9(ii)'!H42</f>
        <v>4470199</v>
      </c>
      <c r="N42" s="171">
        <f>'ACP_Agri_9(i)'!D42+'ACP_Agri_9(ii)'!D42+'ACP_Agri_9(ii)'!I42</f>
        <v>11276827</v>
      </c>
      <c r="O42" s="171">
        <f>'ACP_Agri_9(i)'!E42+'ACP_Agri_9(ii)'!E42+'ACP_Agri_9(ii)'!J42</f>
        <v>2156984</v>
      </c>
      <c r="P42" s="171">
        <f>'ACP_Agri_9(i)'!F42+'ACP_Agri_9(ii)'!F42+'ACP_Agri_9(ii)'!K42</f>
        <v>3918309.3551452002</v>
      </c>
      <c r="Q42" s="306">
        <f t="shared" si="2"/>
        <v>34.746559073267683</v>
      </c>
      <c r="R42" s="152"/>
      <c r="S42" s="152"/>
    </row>
    <row r="43" spans="1:19" ht="13.5" customHeight="1" x14ac:dyDescent="0.25">
      <c r="A43" s="170">
        <v>35</v>
      </c>
      <c r="B43" s="131" t="s">
        <v>44</v>
      </c>
      <c r="C43" s="132">
        <v>3104</v>
      </c>
      <c r="D43" s="132">
        <v>25926</v>
      </c>
      <c r="E43" s="132">
        <v>57</v>
      </c>
      <c r="F43" s="132">
        <v>3933.96</v>
      </c>
      <c r="G43" s="304">
        <f t="shared" si="0"/>
        <v>15.173802360564684</v>
      </c>
      <c r="H43" s="132">
        <v>6710</v>
      </c>
      <c r="I43" s="132">
        <v>39346</v>
      </c>
      <c r="J43" s="132">
        <v>17</v>
      </c>
      <c r="K43" s="132">
        <v>55.011560000000003</v>
      </c>
      <c r="L43" s="304">
        <f t="shared" si="1"/>
        <v>0.13981487317643471</v>
      </c>
      <c r="M43" s="132">
        <f>'ACP_Agri_9(i)'!C43+'ACP_Agri_9(ii)'!C43+'ACP_Agri_9(ii)'!H43</f>
        <v>509047</v>
      </c>
      <c r="N43" s="132">
        <f>'ACP_Agri_9(i)'!D43+'ACP_Agri_9(ii)'!D43+'ACP_Agri_9(ii)'!I43</f>
        <v>1073229</v>
      </c>
      <c r="O43" s="132">
        <f>'ACP_Agri_9(i)'!E43+'ACP_Agri_9(ii)'!E43+'ACP_Agri_9(ii)'!J43</f>
        <v>85774</v>
      </c>
      <c r="P43" s="132">
        <f>'ACP_Agri_9(i)'!F43+'ACP_Agri_9(ii)'!F43+'ACP_Agri_9(ii)'!K43</f>
        <v>117417.23769000001</v>
      </c>
      <c r="Q43" s="304">
        <f t="shared" si="2"/>
        <v>10.940557671289167</v>
      </c>
      <c r="R43" s="151"/>
      <c r="S43" s="151"/>
    </row>
    <row r="44" spans="1:19" ht="13.5" customHeight="1" x14ac:dyDescent="0.25">
      <c r="A44" s="170">
        <v>36</v>
      </c>
      <c r="B44" s="131" t="s">
        <v>45</v>
      </c>
      <c r="C44" s="132">
        <v>4078</v>
      </c>
      <c r="D44" s="132">
        <v>23661</v>
      </c>
      <c r="E44" s="132">
        <v>19</v>
      </c>
      <c r="F44" s="132">
        <v>2351.0949999999998</v>
      </c>
      <c r="G44" s="304">
        <f t="shared" si="0"/>
        <v>9.9365834072947035</v>
      </c>
      <c r="H44" s="132">
        <v>4643</v>
      </c>
      <c r="I44" s="132">
        <v>28137</v>
      </c>
      <c r="J44" s="132">
        <v>11</v>
      </c>
      <c r="K44" s="132">
        <v>84.273259999999993</v>
      </c>
      <c r="L44" s="304">
        <f t="shared" si="1"/>
        <v>0.29951046664534242</v>
      </c>
      <c r="M44" s="132">
        <f>'ACP_Agri_9(i)'!C44+'ACP_Agri_9(ii)'!C44+'ACP_Agri_9(ii)'!H44</f>
        <v>355453</v>
      </c>
      <c r="N44" s="132">
        <f>'ACP_Agri_9(i)'!D44+'ACP_Agri_9(ii)'!D44+'ACP_Agri_9(ii)'!I44</f>
        <v>717796</v>
      </c>
      <c r="O44" s="132">
        <f>'ACP_Agri_9(i)'!E44+'ACP_Agri_9(ii)'!E44+'ACP_Agri_9(ii)'!J44</f>
        <v>213902</v>
      </c>
      <c r="P44" s="132">
        <f>'ACP_Agri_9(i)'!F44+'ACP_Agri_9(ii)'!F44+'ACP_Agri_9(ii)'!K44</f>
        <v>324016.17587500007</v>
      </c>
      <c r="Q44" s="304">
        <f t="shared" si="2"/>
        <v>45.140426510457019</v>
      </c>
      <c r="R44" s="151"/>
      <c r="S44" s="151"/>
    </row>
    <row r="45" spans="1:19" s="159" customFormat="1" ht="13.5" customHeight="1" x14ac:dyDescent="0.25">
      <c r="A45" s="169"/>
      <c r="B45" s="133" t="s">
        <v>46</v>
      </c>
      <c r="C45" s="171">
        <f t="shared" ref="C45:K45" si="6">SUM(C43:C44)</f>
        <v>7182</v>
      </c>
      <c r="D45" s="171">
        <f t="shared" si="6"/>
        <v>49587</v>
      </c>
      <c r="E45" s="171">
        <f t="shared" si="6"/>
        <v>76</v>
      </c>
      <c r="F45" s="171">
        <f t="shared" si="6"/>
        <v>6285.0550000000003</v>
      </c>
      <c r="G45" s="304">
        <f t="shared" si="0"/>
        <v>12.674803880049206</v>
      </c>
      <c r="H45" s="171">
        <f t="shared" si="6"/>
        <v>11353</v>
      </c>
      <c r="I45" s="171">
        <f t="shared" si="6"/>
        <v>67483</v>
      </c>
      <c r="J45" s="171">
        <f t="shared" si="6"/>
        <v>28</v>
      </c>
      <c r="K45" s="171">
        <f t="shared" si="6"/>
        <v>139.28482</v>
      </c>
      <c r="L45" s="306">
        <f t="shared" si="1"/>
        <v>0.20639986366936858</v>
      </c>
      <c r="M45" s="132">
        <f>'ACP_Agri_9(i)'!C45+'ACP_Agri_9(ii)'!C45+'ACP_Agri_9(ii)'!H45</f>
        <v>864500</v>
      </c>
      <c r="N45" s="132">
        <f>'ACP_Agri_9(i)'!D45+'ACP_Agri_9(ii)'!D45+'ACP_Agri_9(ii)'!I45</f>
        <v>1791025</v>
      </c>
      <c r="O45" s="132">
        <f>'ACP_Agri_9(i)'!E45+'ACP_Agri_9(ii)'!E45+'ACP_Agri_9(ii)'!J45</f>
        <v>299676</v>
      </c>
      <c r="P45" s="132">
        <f>'ACP_Agri_9(i)'!F45+'ACP_Agri_9(ii)'!F45+'ACP_Agri_9(ii)'!K45</f>
        <v>441433.41356500011</v>
      </c>
      <c r="Q45" s="304">
        <f t="shared" si="2"/>
        <v>24.646971067684714</v>
      </c>
      <c r="R45" s="152"/>
      <c r="S45" s="152"/>
    </row>
    <row r="46" spans="1:19" ht="12.75" customHeight="1" x14ac:dyDescent="0.25">
      <c r="A46" s="170">
        <v>37</v>
      </c>
      <c r="B46" s="131" t="s">
        <v>47</v>
      </c>
      <c r="C46" s="132">
        <v>1523</v>
      </c>
      <c r="D46" s="132">
        <v>6948</v>
      </c>
      <c r="E46" s="132">
        <v>0</v>
      </c>
      <c r="F46" s="132">
        <v>0</v>
      </c>
      <c r="G46" s="304">
        <f t="shared" si="0"/>
        <v>0</v>
      </c>
      <c r="H46" s="132">
        <v>5562</v>
      </c>
      <c r="I46" s="132">
        <v>32426</v>
      </c>
      <c r="J46" s="132">
        <v>0</v>
      </c>
      <c r="K46" s="132">
        <v>0</v>
      </c>
      <c r="L46" s="304">
        <f t="shared" si="1"/>
        <v>0</v>
      </c>
      <c r="M46" s="132">
        <f>'ACP_Agri_9(i)'!C46+'ACP_Agri_9(ii)'!C46+'ACP_Agri_9(ii)'!H46</f>
        <v>1872481</v>
      </c>
      <c r="N46" s="132">
        <f>'ACP_Agri_9(i)'!D46+'ACP_Agri_9(ii)'!D46+'ACP_Agri_9(ii)'!I46</f>
        <v>3250646</v>
      </c>
      <c r="O46" s="132">
        <f>'ACP_Agri_9(i)'!E46+'ACP_Agri_9(ii)'!E46+'ACP_Agri_9(ii)'!J46</f>
        <v>1798250</v>
      </c>
      <c r="P46" s="132">
        <f>'ACP_Agri_9(i)'!F46+'ACP_Agri_9(ii)'!F46+'ACP_Agri_9(ii)'!K46</f>
        <v>1183543</v>
      </c>
      <c r="Q46" s="304">
        <f t="shared" si="2"/>
        <v>36.409470609841861</v>
      </c>
      <c r="R46" s="151"/>
      <c r="S46" s="151"/>
    </row>
    <row r="47" spans="1:19" s="159" customFormat="1" ht="13.5" customHeight="1" x14ac:dyDescent="0.25">
      <c r="A47" s="169"/>
      <c r="B47" s="133" t="s">
        <v>48</v>
      </c>
      <c r="C47" s="171">
        <f t="shared" ref="C47:K47" si="7">C46</f>
        <v>1523</v>
      </c>
      <c r="D47" s="171">
        <f t="shared" si="7"/>
        <v>6948</v>
      </c>
      <c r="E47" s="171">
        <f t="shared" si="7"/>
        <v>0</v>
      </c>
      <c r="F47" s="171">
        <f t="shared" si="7"/>
        <v>0</v>
      </c>
      <c r="G47" s="304">
        <f t="shared" si="0"/>
        <v>0</v>
      </c>
      <c r="H47" s="171">
        <f t="shared" si="7"/>
        <v>5562</v>
      </c>
      <c r="I47" s="171">
        <f t="shared" si="7"/>
        <v>32426</v>
      </c>
      <c r="J47" s="171">
        <f t="shared" si="7"/>
        <v>0</v>
      </c>
      <c r="K47" s="171">
        <f t="shared" si="7"/>
        <v>0</v>
      </c>
      <c r="L47" s="306">
        <f t="shared" si="1"/>
        <v>0</v>
      </c>
      <c r="M47" s="132">
        <f>'ACP_Agri_9(i)'!C47+'ACP_Agri_9(ii)'!C47+'ACP_Agri_9(ii)'!H47</f>
        <v>1872481</v>
      </c>
      <c r="N47" s="132">
        <f>'ACP_Agri_9(i)'!D47+'ACP_Agri_9(ii)'!D47+'ACP_Agri_9(ii)'!I47</f>
        <v>3250646</v>
      </c>
      <c r="O47" s="132">
        <f>'ACP_Agri_9(i)'!E47+'ACP_Agri_9(ii)'!E47+'ACP_Agri_9(ii)'!J47</f>
        <v>1798250</v>
      </c>
      <c r="P47" s="132">
        <f>'ACP_Agri_9(i)'!F47+'ACP_Agri_9(ii)'!F47+'ACP_Agri_9(ii)'!K47</f>
        <v>1183543</v>
      </c>
      <c r="Q47" s="304">
        <f t="shared" si="2"/>
        <v>36.409470609841861</v>
      </c>
      <c r="R47" s="152"/>
      <c r="S47" s="152"/>
    </row>
    <row r="48" spans="1:19" ht="13.5" customHeight="1" x14ac:dyDescent="0.25">
      <c r="A48" s="170">
        <v>38</v>
      </c>
      <c r="B48" s="131" t="s">
        <v>49</v>
      </c>
      <c r="C48" s="132">
        <v>927</v>
      </c>
      <c r="D48" s="132">
        <v>5854</v>
      </c>
      <c r="E48" s="132">
        <v>6</v>
      </c>
      <c r="F48" s="132">
        <v>632.09658999999999</v>
      </c>
      <c r="G48" s="304">
        <f t="shared" si="0"/>
        <v>10.797686880765289</v>
      </c>
      <c r="H48" s="132">
        <v>1214</v>
      </c>
      <c r="I48" s="132">
        <v>7461</v>
      </c>
      <c r="J48" s="132">
        <v>553</v>
      </c>
      <c r="K48" s="132">
        <v>8538.0742499999997</v>
      </c>
      <c r="L48" s="304">
        <f t="shared" si="1"/>
        <v>114.43605749899476</v>
      </c>
      <c r="M48" s="132">
        <f>'ACP_Agri_9(i)'!C48+'ACP_Agri_9(ii)'!C48+'ACP_Agri_9(ii)'!H48</f>
        <v>19803</v>
      </c>
      <c r="N48" s="132">
        <f>'ACP_Agri_9(i)'!D48+'ACP_Agri_9(ii)'!D48+'ACP_Agri_9(ii)'!I48</f>
        <v>45223</v>
      </c>
      <c r="O48" s="132">
        <f>'ACP_Agri_9(i)'!E48+'ACP_Agri_9(ii)'!E48+'ACP_Agri_9(ii)'!J48</f>
        <v>7737</v>
      </c>
      <c r="P48" s="132">
        <f>'ACP_Agri_9(i)'!F48+'ACP_Agri_9(ii)'!F48+'ACP_Agri_9(ii)'!K48</f>
        <v>9170.4679885882997</v>
      </c>
      <c r="Q48" s="304">
        <f t="shared" si="2"/>
        <v>20.278327374540169</v>
      </c>
      <c r="R48" s="151"/>
      <c r="S48" s="151"/>
    </row>
    <row r="49" spans="1:19" ht="13.5" customHeight="1" x14ac:dyDescent="0.25">
      <c r="A49" s="170">
        <v>39</v>
      </c>
      <c r="B49" s="131" t="s">
        <v>50</v>
      </c>
      <c r="C49" s="132">
        <v>535</v>
      </c>
      <c r="D49" s="132">
        <v>3737</v>
      </c>
      <c r="E49" s="132">
        <v>0</v>
      </c>
      <c r="F49" s="132">
        <v>0</v>
      </c>
      <c r="G49" s="304">
        <f t="shared" si="0"/>
        <v>0</v>
      </c>
      <c r="H49" s="132">
        <v>646</v>
      </c>
      <c r="I49" s="132">
        <v>4031</v>
      </c>
      <c r="J49" s="132">
        <v>0</v>
      </c>
      <c r="K49" s="132">
        <v>0</v>
      </c>
      <c r="L49" s="304">
        <f t="shared" si="1"/>
        <v>0</v>
      </c>
      <c r="M49" s="132">
        <f>'ACP_Agri_9(i)'!C49+'ACP_Agri_9(ii)'!C49+'ACP_Agri_9(ii)'!H49</f>
        <v>8980</v>
      </c>
      <c r="N49" s="132">
        <f>'ACP_Agri_9(i)'!D49+'ACP_Agri_9(ii)'!D49+'ACP_Agri_9(ii)'!I49</f>
        <v>20347</v>
      </c>
      <c r="O49" s="132">
        <f>'ACP_Agri_9(i)'!E49+'ACP_Agri_9(ii)'!E49+'ACP_Agri_9(ii)'!J49</f>
        <v>4508</v>
      </c>
      <c r="P49" s="132">
        <f>'ACP_Agri_9(i)'!F49+'ACP_Agri_9(ii)'!F49+'ACP_Agri_9(ii)'!K49</f>
        <v>3.0269707100000001E-2</v>
      </c>
      <c r="Q49" s="304">
        <f t="shared" si="2"/>
        <v>1.4876742074998773E-4</v>
      </c>
      <c r="R49" s="151"/>
      <c r="S49" s="151"/>
    </row>
    <row r="50" spans="1:19" ht="13.5" customHeight="1" x14ac:dyDescent="0.25">
      <c r="A50" s="170">
        <v>40</v>
      </c>
      <c r="B50" s="131" t="s">
        <v>51</v>
      </c>
      <c r="C50" s="132">
        <v>144</v>
      </c>
      <c r="D50" s="132">
        <v>831</v>
      </c>
      <c r="E50" s="132">
        <v>0</v>
      </c>
      <c r="F50" s="132">
        <v>0</v>
      </c>
      <c r="G50" s="304">
        <f t="shared" si="0"/>
        <v>0</v>
      </c>
      <c r="H50" s="132">
        <v>121</v>
      </c>
      <c r="I50" s="132">
        <v>545</v>
      </c>
      <c r="J50" s="132">
        <v>0</v>
      </c>
      <c r="K50" s="132">
        <v>0</v>
      </c>
      <c r="L50" s="304">
        <f t="shared" si="1"/>
        <v>0</v>
      </c>
      <c r="M50" s="132">
        <f>'ACP_Agri_9(i)'!C50+'ACP_Agri_9(ii)'!C50+'ACP_Agri_9(ii)'!H50</f>
        <v>3626</v>
      </c>
      <c r="N50" s="132">
        <f>'ACP_Agri_9(i)'!D50+'ACP_Agri_9(ii)'!D50+'ACP_Agri_9(ii)'!I50</f>
        <v>5352</v>
      </c>
      <c r="O50" s="132">
        <f>'ACP_Agri_9(i)'!E50+'ACP_Agri_9(ii)'!E50+'ACP_Agri_9(ii)'!J50</f>
        <v>44900</v>
      </c>
      <c r="P50" s="132">
        <f>'ACP_Agri_9(i)'!F50+'ACP_Agri_9(ii)'!F50+'ACP_Agri_9(ii)'!K50</f>
        <v>456.279240034</v>
      </c>
      <c r="Q50" s="304">
        <f t="shared" si="2"/>
        <v>8.5253968616218234</v>
      </c>
      <c r="R50" s="151"/>
      <c r="S50" s="151"/>
    </row>
    <row r="51" spans="1:19" ht="13.5" customHeight="1" x14ac:dyDescent="0.25">
      <c r="A51" s="170">
        <v>41</v>
      </c>
      <c r="B51" s="131" t="s">
        <v>52</v>
      </c>
      <c r="C51" s="132">
        <v>303</v>
      </c>
      <c r="D51" s="132">
        <v>1592</v>
      </c>
      <c r="E51" s="132">
        <v>0</v>
      </c>
      <c r="F51" s="132">
        <v>0</v>
      </c>
      <c r="G51" s="304">
        <f t="shared" si="0"/>
        <v>0</v>
      </c>
      <c r="H51" s="132">
        <v>172</v>
      </c>
      <c r="I51" s="132">
        <v>1018</v>
      </c>
      <c r="J51" s="132">
        <v>0</v>
      </c>
      <c r="K51" s="132">
        <v>0</v>
      </c>
      <c r="L51" s="304">
        <f t="shared" si="1"/>
        <v>0</v>
      </c>
      <c r="M51" s="132">
        <f>'ACP_Agri_9(i)'!C51+'ACP_Agri_9(ii)'!C51+'ACP_Agri_9(ii)'!H51</f>
        <v>24091</v>
      </c>
      <c r="N51" s="132">
        <f>'ACP_Agri_9(i)'!D51+'ACP_Agri_9(ii)'!D51+'ACP_Agri_9(ii)'!I51</f>
        <v>48835</v>
      </c>
      <c r="O51" s="132">
        <f>'ACP_Agri_9(i)'!E51+'ACP_Agri_9(ii)'!E51+'ACP_Agri_9(ii)'!J51</f>
        <v>34913</v>
      </c>
      <c r="P51" s="132">
        <f>'ACP_Agri_9(i)'!F51+'ACP_Agri_9(ii)'!F51+'ACP_Agri_9(ii)'!K51</f>
        <v>0.1164695536</v>
      </c>
      <c r="Q51" s="304">
        <f t="shared" si="2"/>
        <v>2.3849606552677383E-4</v>
      </c>
      <c r="R51" s="151"/>
      <c r="S51" s="151"/>
    </row>
    <row r="52" spans="1:19" ht="13.5" customHeight="1" x14ac:dyDescent="0.25">
      <c r="A52" s="170">
        <v>42</v>
      </c>
      <c r="B52" s="131" t="s">
        <v>53</v>
      </c>
      <c r="C52" s="357">
        <v>317</v>
      </c>
      <c r="D52" s="357">
        <v>1947</v>
      </c>
      <c r="E52" s="357">
        <v>0</v>
      </c>
      <c r="F52" s="357">
        <v>0</v>
      </c>
      <c r="G52" s="304">
        <f t="shared" si="0"/>
        <v>0</v>
      </c>
      <c r="H52" s="357">
        <v>384</v>
      </c>
      <c r="I52" s="357">
        <v>2630</v>
      </c>
      <c r="J52" s="357">
        <v>0</v>
      </c>
      <c r="K52" s="357">
        <v>0</v>
      </c>
      <c r="L52" s="358">
        <f t="shared" si="1"/>
        <v>0</v>
      </c>
      <c r="M52" s="357">
        <f>'ACP_Agri_9(i)'!C52+'ACP_Agri_9(ii)'!C52+'ACP_Agri_9(ii)'!H52</f>
        <v>4793</v>
      </c>
      <c r="N52" s="357">
        <f>'ACP_Agri_9(i)'!D52+'ACP_Agri_9(ii)'!D52+'ACP_Agri_9(ii)'!I52</f>
        <v>12613</v>
      </c>
      <c r="O52" s="357">
        <f>'ACP_Agri_9(i)'!E52+'ACP_Agri_9(ii)'!E52+'ACP_Agri_9(ii)'!J52</f>
        <v>43357</v>
      </c>
      <c r="P52" s="357">
        <f>'ACP_Agri_9(i)'!F52+'ACP_Agri_9(ii)'!F52+'ACP_Agri_9(ii)'!K52</f>
        <v>0.1888793</v>
      </c>
      <c r="Q52" s="304">
        <f t="shared" si="2"/>
        <v>1.4974970268770316E-3</v>
      </c>
      <c r="R52" s="151"/>
      <c r="S52" s="151"/>
    </row>
    <row r="53" spans="1:19" ht="13.5" customHeight="1" x14ac:dyDescent="0.25">
      <c r="A53" s="170">
        <v>43</v>
      </c>
      <c r="B53" s="354" t="s">
        <v>54</v>
      </c>
      <c r="C53" s="362">
        <v>156</v>
      </c>
      <c r="D53" s="362">
        <v>1282</v>
      </c>
      <c r="E53" s="362">
        <v>33</v>
      </c>
      <c r="F53" s="362">
        <v>15.45</v>
      </c>
      <c r="G53" s="304">
        <f t="shared" si="0"/>
        <v>1.2051482059282372</v>
      </c>
      <c r="H53" s="362">
        <v>319</v>
      </c>
      <c r="I53" s="362">
        <v>2226</v>
      </c>
      <c r="J53" s="362">
        <v>533</v>
      </c>
      <c r="K53" s="362">
        <v>239.05</v>
      </c>
      <c r="L53" s="363">
        <f t="shared" si="1"/>
        <v>10.738993710691824</v>
      </c>
      <c r="M53" s="362">
        <f>'ACP_Agri_9(i)'!C53+'ACP_Agri_9(ii)'!C53+'ACP_Agri_9(ii)'!H53</f>
        <v>2533</v>
      </c>
      <c r="N53" s="362">
        <f>'ACP_Agri_9(i)'!D53+'ACP_Agri_9(ii)'!D53+'ACP_Agri_9(ii)'!I53</f>
        <v>7658</v>
      </c>
      <c r="O53" s="362">
        <f>'ACP_Agri_9(i)'!E53+'ACP_Agri_9(ii)'!E53+'ACP_Agri_9(ii)'!J53</f>
        <v>13316</v>
      </c>
      <c r="P53" s="362">
        <f>'ACP_Agri_9(i)'!F53+'ACP_Agri_9(ii)'!F53+'ACP_Agri_9(ii)'!K53</f>
        <v>254.55578482890002</v>
      </c>
      <c r="Q53" s="304">
        <f t="shared" si="2"/>
        <v>3.3240504678623664</v>
      </c>
      <c r="R53" s="151"/>
      <c r="S53" s="151"/>
    </row>
    <row r="54" spans="1:19" ht="13.5" customHeight="1" x14ac:dyDescent="0.2">
      <c r="A54" s="170">
        <v>44</v>
      </c>
      <c r="B54" s="355" t="s">
        <v>55</v>
      </c>
      <c r="C54" s="364">
        <v>140</v>
      </c>
      <c r="D54" s="364">
        <v>1150</v>
      </c>
      <c r="E54" s="364">
        <v>0</v>
      </c>
      <c r="F54" s="364">
        <v>0</v>
      </c>
      <c r="G54" s="304">
        <f t="shared" si="0"/>
        <v>0</v>
      </c>
      <c r="H54" s="364">
        <v>245</v>
      </c>
      <c r="I54" s="364">
        <v>2009</v>
      </c>
      <c r="J54" s="364">
        <v>0</v>
      </c>
      <c r="K54" s="364">
        <v>0</v>
      </c>
      <c r="L54" s="364">
        <v>0</v>
      </c>
      <c r="M54" s="364">
        <v>1993</v>
      </c>
      <c r="N54" s="364">
        <v>6134</v>
      </c>
      <c r="O54" s="364">
        <v>0</v>
      </c>
      <c r="P54" s="364">
        <v>0</v>
      </c>
      <c r="Q54" s="304">
        <f t="shared" si="2"/>
        <v>0</v>
      </c>
      <c r="R54" s="151"/>
      <c r="S54" s="151"/>
    </row>
    <row r="55" spans="1:19" ht="13.5" customHeight="1" x14ac:dyDescent="0.25">
      <c r="A55" s="170"/>
      <c r="B55" s="354" t="s">
        <v>56</v>
      </c>
      <c r="C55" s="362">
        <v>134</v>
      </c>
      <c r="D55" s="362">
        <v>1433</v>
      </c>
      <c r="E55" s="362">
        <v>0</v>
      </c>
      <c r="F55" s="362">
        <v>0</v>
      </c>
      <c r="G55" s="304">
        <f t="shared" si="0"/>
        <v>0</v>
      </c>
      <c r="H55" s="362">
        <v>354</v>
      </c>
      <c r="I55" s="362">
        <v>2576</v>
      </c>
      <c r="J55" s="362">
        <v>0</v>
      </c>
      <c r="K55" s="362">
        <v>0</v>
      </c>
      <c r="L55" s="363">
        <f>K55*100/I55</f>
        <v>0</v>
      </c>
      <c r="M55" s="362">
        <f>'ACP_Agri_9(i)'!C54+'ACP_Agri_9(ii)'!C55+'ACP_Agri_9(ii)'!H55</f>
        <v>2095</v>
      </c>
      <c r="N55" s="362">
        <f>'ACP_Agri_9(i)'!D54+'ACP_Agri_9(ii)'!D55+'ACP_Agri_9(ii)'!I55</f>
        <v>6984</v>
      </c>
      <c r="O55" s="362">
        <f>'ACP_Agri_9(i)'!E54+'ACP_Agri_9(ii)'!E55+'ACP_Agri_9(ii)'!J55</f>
        <v>0</v>
      </c>
      <c r="P55" s="362">
        <f>'ACP_Agri_9(i)'!F54+'ACP_Agri_9(ii)'!F55+'ACP_Agri_9(ii)'!K55</f>
        <v>0</v>
      </c>
      <c r="Q55" s="304">
        <f t="shared" si="2"/>
        <v>0</v>
      </c>
      <c r="R55" s="151"/>
      <c r="S55" s="151"/>
    </row>
    <row r="56" spans="1:19" s="159" customFormat="1" ht="13.5" customHeight="1" x14ac:dyDescent="0.25">
      <c r="A56" s="169"/>
      <c r="B56" s="356" t="s">
        <v>57</v>
      </c>
      <c r="C56" s="365">
        <f>SUM(C48:C55)</f>
        <v>2656</v>
      </c>
      <c r="D56" s="365">
        <f>SUM(D48:D55)</f>
        <v>17826</v>
      </c>
      <c r="E56" s="365">
        <f>SUM(E48:E55)</f>
        <v>39</v>
      </c>
      <c r="F56" s="365">
        <f>SUM(F48:F55)</f>
        <v>647.54659000000004</v>
      </c>
      <c r="G56" s="304">
        <f t="shared" si="0"/>
        <v>3.6325961516885452</v>
      </c>
      <c r="H56" s="365">
        <f>SUM(H48:H55)</f>
        <v>3455</v>
      </c>
      <c r="I56" s="365">
        <f>SUM(I48:I55)</f>
        <v>22496</v>
      </c>
      <c r="J56" s="365">
        <f>SUM(J48:J55)</f>
        <v>1086</v>
      </c>
      <c r="K56" s="365">
        <f>SUM(K48:K55)</f>
        <v>8777.1242499999989</v>
      </c>
      <c r="L56" s="366">
        <f t="shared" si="1"/>
        <v>39.016377355974392</v>
      </c>
      <c r="M56" s="362">
        <f>'ACP_Agri_9(i)'!C56+'ACP_Agri_9(ii)'!C56+'ACP_Agri_9(ii)'!H56</f>
        <v>73094</v>
      </c>
      <c r="N56" s="362">
        <f>'ACP_Agri_9(i)'!D56+'ACP_Agri_9(ii)'!D56+'ACP_Agri_9(ii)'!I56</f>
        <v>157601</v>
      </c>
      <c r="O56" s="362">
        <f>'ACP_Agri_9(i)'!E56+'ACP_Agri_9(ii)'!E56+'ACP_Agri_9(ii)'!J56</f>
        <v>168342</v>
      </c>
      <c r="P56" s="362">
        <f>'ACP_Agri_9(i)'!F56+'ACP_Agri_9(ii)'!F56+'ACP_Agri_9(ii)'!K56</f>
        <v>9881.7232996118983</v>
      </c>
      <c r="Q56" s="304">
        <f t="shared" si="2"/>
        <v>6.2700892123856429</v>
      </c>
      <c r="R56" s="152"/>
      <c r="S56" s="152"/>
    </row>
    <row r="57" spans="1:19" s="159" customFormat="1" ht="13.5" customHeight="1" x14ac:dyDescent="0.25">
      <c r="A57" s="133"/>
      <c r="B57" s="133" t="s">
        <v>6</v>
      </c>
      <c r="C57" s="359">
        <f>C56+C47+C45+C42</f>
        <v>77386</v>
      </c>
      <c r="D57" s="359">
        <f t="shared" ref="D57:F57" si="8">D56+D47+D45+D42</f>
        <v>539600</v>
      </c>
      <c r="E57" s="359">
        <f t="shared" si="8"/>
        <v>2487</v>
      </c>
      <c r="F57" s="359">
        <f t="shared" si="8"/>
        <v>63109.021744499994</v>
      </c>
      <c r="G57" s="304">
        <f t="shared" si="0"/>
        <v>11.695519226186063</v>
      </c>
      <c r="H57" s="359">
        <f>H56+H47+H45+H42</f>
        <v>117488</v>
      </c>
      <c r="I57" s="359">
        <f>I56+I47+I45+I42</f>
        <v>711300</v>
      </c>
      <c r="J57" s="359">
        <f>J56+J47+J45+J42</f>
        <v>26179</v>
      </c>
      <c r="K57" s="359">
        <f>K56+K47+K45+K42</f>
        <v>594074.60455480008</v>
      </c>
      <c r="L57" s="360">
        <f t="shared" si="1"/>
        <v>83.519556383354441</v>
      </c>
      <c r="M57" s="361">
        <f>'ACP_Agri_9(i)'!C57+'ACP_Agri_9(ii)'!C57+'ACP_Agri_9(ii)'!H57</f>
        <v>7280274</v>
      </c>
      <c r="N57" s="361">
        <f>'ACP_Agri_9(i)'!D57+'ACP_Agri_9(ii)'!D57+'ACP_Agri_9(ii)'!I57</f>
        <v>16476099</v>
      </c>
      <c r="O57" s="361">
        <f>'ACP_Agri_9(i)'!E57+'ACP_Agri_9(ii)'!E57+'ACP_Agri_9(ii)'!J57</f>
        <v>4423252</v>
      </c>
      <c r="P57" s="361">
        <f>'ACP_Agri_9(i)'!F57+'ACP_Agri_9(ii)'!F57+'ACP_Agri_9(ii)'!K57</f>
        <v>5553167.492009812</v>
      </c>
      <c r="Q57" s="304">
        <f t="shared" si="2"/>
        <v>33.704382888266288</v>
      </c>
      <c r="R57" s="152"/>
      <c r="S57" s="152"/>
    </row>
    <row r="58" spans="1:19" ht="13.5" customHeight="1" x14ac:dyDescent="0.2">
      <c r="A58" s="85"/>
      <c r="B58" s="84"/>
      <c r="C58" s="151"/>
      <c r="D58" s="151"/>
      <c r="E58" s="151"/>
      <c r="F58" s="151"/>
      <c r="G58" s="310"/>
      <c r="H58" s="151"/>
      <c r="I58" s="151"/>
      <c r="J58" s="151"/>
      <c r="K58" s="151"/>
      <c r="L58" s="310"/>
      <c r="M58" s="151"/>
      <c r="N58" s="151"/>
      <c r="O58" s="151"/>
      <c r="P58" s="151"/>
      <c r="Q58" s="310"/>
      <c r="R58" s="151"/>
      <c r="S58" s="151"/>
    </row>
    <row r="59" spans="1:19" ht="13.5" customHeight="1" x14ac:dyDescent="0.2">
      <c r="A59" s="85"/>
      <c r="B59" s="84"/>
      <c r="C59" s="151"/>
      <c r="D59" s="151"/>
      <c r="E59" s="151"/>
      <c r="F59" s="151"/>
      <c r="G59" s="310"/>
      <c r="H59" s="151"/>
      <c r="I59" s="151"/>
      <c r="J59" s="151"/>
      <c r="K59" s="151"/>
      <c r="L59" s="310"/>
      <c r="M59" s="151"/>
      <c r="N59" s="151"/>
      <c r="O59" s="151"/>
      <c r="P59" s="151"/>
      <c r="Q59" s="310"/>
      <c r="R59" s="151"/>
      <c r="S59" s="151"/>
    </row>
    <row r="60" spans="1:19" ht="13.5" customHeight="1" x14ac:dyDescent="0.2">
      <c r="A60" s="85"/>
      <c r="B60" s="84"/>
      <c r="C60" s="151"/>
      <c r="D60" s="151"/>
      <c r="E60" s="151"/>
      <c r="F60" s="151"/>
      <c r="G60" s="310"/>
      <c r="H60" s="151"/>
      <c r="I60" s="151"/>
      <c r="J60" s="151"/>
      <c r="K60" s="151"/>
      <c r="L60" s="310"/>
      <c r="M60" s="151"/>
      <c r="N60" s="151"/>
      <c r="O60" s="151"/>
      <c r="P60" s="151"/>
      <c r="Q60" s="310"/>
      <c r="R60" s="151"/>
      <c r="S60" s="151"/>
    </row>
    <row r="61" spans="1:19" ht="13.5" customHeight="1" x14ac:dyDescent="0.2">
      <c r="A61" s="85"/>
      <c r="B61" s="84"/>
      <c r="C61" s="151"/>
      <c r="D61" s="151"/>
      <c r="E61" s="151"/>
      <c r="F61" s="151"/>
      <c r="G61" s="310"/>
      <c r="H61" s="151"/>
      <c r="I61" s="151"/>
      <c r="J61" s="151"/>
      <c r="K61" s="151"/>
      <c r="L61" s="310"/>
      <c r="M61" s="151"/>
      <c r="N61" s="151"/>
      <c r="O61" s="151"/>
      <c r="P61" s="151"/>
      <c r="Q61" s="310"/>
      <c r="R61" s="151"/>
      <c r="S61" s="151"/>
    </row>
    <row r="62" spans="1:19" ht="13.5" customHeight="1" x14ac:dyDescent="0.2">
      <c r="A62" s="85"/>
      <c r="B62" s="84"/>
      <c r="C62" s="151"/>
      <c r="D62" s="151"/>
      <c r="E62" s="151"/>
      <c r="F62" s="151"/>
      <c r="G62" s="310"/>
      <c r="H62" s="151"/>
      <c r="I62" s="151"/>
      <c r="J62" s="151"/>
      <c r="K62" s="151"/>
      <c r="L62" s="310"/>
      <c r="M62" s="151"/>
      <c r="N62" s="151"/>
      <c r="O62" s="151"/>
      <c r="P62" s="151"/>
      <c r="Q62" s="310"/>
      <c r="R62" s="151"/>
      <c r="S62" s="151"/>
    </row>
    <row r="63" spans="1:19" ht="13.5" customHeight="1" x14ac:dyDescent="0.2">
      <c r="A63" s="85"/>
      <c r="B63" s="84"/>
      <c r="C63" s="151"/>
      <c r="D63" s="151"/>
      <c r="E63" s="151"/>
      <c r="F63" s="151"/>
      <c r="G63" s="310"/>
      <c r="H63" s="151"/>
      <c r="I63" s="151"/>
      <c r="J63" s="151"/>
      <c r="K63" s="151"/>
      <c r="L63" s="310"/>
      <c r="M63" s="151"/>
      <c r="N63" s="151"/>
      <c r="O63" s="151"/>
      <c r="P63" s="151"/>
      <c r="Q63" s="310"/>
      <c r="R63" s="151"/>
      <c r="S63" s="151"/>
    </row>
    <row r="64" spans="1:19" ht="13.5" customHeight="1" x14ac:dyDescent="0.2">
      <c r="A64" s="85"/>
      <c r="B64" s="84"/>
      <c r="C64" s="151"/>
      <c r="D64" s="151"/>
      <c r="E64" s="151"/>
      <c r="F64" s="151"/>
      <c r="G64" s="310"/>
      <c r="H64" s="151"/>
      <c r="I64" s="151"/>
      <c r="J64" s="151"/>
      <c r="K64" s="151"/>
      <c r="L64" s="310"/>
      <c r="M64" s="151"/>
      <c r="N64" s="151"/>
      <c r="O64" s="151"/>
      <c r="P64" s="151"/>
      <c r="Q64" s="310"/>
      <c r="R64" s="151"/>
      <c r="S64" s="151"/>
    </row>
    <row r="65" spans="1:19" ht="13.5" customHeight="1" x14ac:dyDescent="0.2">
      <c r="A65" s="85"/>
      <c r="B65" s="84"/>
      <c r="C65" s="151"/>
      <c r="D65" s="151"/>
      <c r="E65" s="151"/>
      <c r="F65" s="151"/>
      <c r="G65" s="310"/>
      <c r="H65" s="151"/>
      <c r="I65" s="151"/>
      <c r="J65" s="151"/>
      <c r="K65" s="151"/>
      <c r="L65" s="310"/>
      <c r="M65" s="151"/>
      <c r="N65" s="151"/>
      <c r="O65" s="151"/>
      <c r="P65" s="151"/>
      <c r="Q65" s="310"/>
      <c r="R65" s="151"/>
      <c r="S65" s="151"/>
    </row>
    <row r="66" spans="1:19" ht="13.5" customHeight="1" x14ac:dyDescent="0.2">
      <c r="A66" s="85"/>
      <c r="B66" s="84"/>
      <c r="C66" s="151"/>
      <c r="D66" s="151"/>
      <c r="E66" s="151"/>
      <c r="F66" s="151"/>
      <c r="G66" s="310"/>
      <c r="H66" s="151"/>
      <c r="I66" s="151"/>
      <c r="J66" s="151"/>
      <c r="K66" s="151"/>
      <c r="L66" s="310"/>
      <c r="M66" s="151"/>
      <c r="N66" s="151"/>
      <c r="O66" s="151"/>
      <c r="P66" s="151"/>
      <c r="Q66" s="310"/>
      <c r="R66" s="151"/>
      <c r="S66" s="151"/>
    </row>
    <row r="67" spans="1:19" ht="13.5" customHeight="1" x14ac:dyDescent="0.2">
      <c r="A67" s="85"/>
      <c r="B67" s="84"/>
      <c r="C67" s="151"/>
      <c r="D67" s="151"/>
      <c r="E67" s="151"/>
      <c r="F67" s="151"/>
      <c r="G67" s="310"/>
      <c r="H67" s="151"/>
      <c r="I67" s="151"/>
      <c r="J67" s="151"/>
      <c r="K67" s="151"/>
      <c r="L67" s="310"/>
      <c r="M67" s="151"/>
      <c r="N67" s="151"/>
      <c r="O67" s="151"/>
      <c r="P67" s="151"/>
      <c r="Q67" s="310"/>
      <c r="R67" s="151"/>
      <c r="S67" s="151"/>
    </row>
    <row r="68" spans="1:19" ht="13.5" customHeight="1" x14ac:dyDescent="0.2">
      <c r="A68" s="85"/>
      <c r="B68" s="84"/>
      <c r="C68" s="151"/>
      <c r="D68" s="151"/>
      <c r="E68" s="151"/>
      <c r="F68" s="151"/>
      <c r="G68" s="310"/>
      <c r="H68" s="151"/>
      <c r="I68" s="151"/>
      <c r="J68" s="151"/>
      <c r="K68" s="151"/>
      <c r="L68" s="310"/>
      <c r="M68" s="151"/>
      <c r="N68" s="151"/>
      <c r="O68" s="151"/>
      <c r="P68" s="151"/>
      <c r="Q68" s="310"/>
      <c r="R68" s="151"/>
      <c r="S68" s="151"/>
    </row>
    <row r="69" spans="1:19" ht="13.5" customHeight="1" x14ac:dyDescent="0.2">
      <c r="A69" s="85"/>
      <c r="B69" s="84"/>
      <c r="C69" s="151"/>
      <c r="D69" s="151"/>
      <c r="E69" s="151"/>
      <c r="F69" s="151"/>
      <c r="G69" s="310"/>
      <c r="H69" s="151"/>
      <c r="I69" s="151"/>
      <c r="J69" s="151"/>
      <c r="K69" s="151"/>
      <c r="L69" s="310"/>
      <c r="M69" s="151"/>
      <c r="N69" s="151"/>
      <c r="O69" s="151"/>
      <c r="P69" s="151"/>
      <c r="Q69" s="310"/>
      <c r="R69" s="151"/>
      <c r="S69" s="151"/>
    </row>
    <row r="70" spans="1:19" ht="13.5" customHeight="1" x14ac:dyDescent="0.2">
      <c r="A70" s="85"/>
      <c r="B70" s="84"/>
      <c r="C70" s="151"/>
      <c r="D70" s="151"/>
      <c r="E70" s="151"/>
      <c r="F70" s="151"/>
      <c r="G70" s="310"/>
      <c r="H70" s="151"/>
      <c r="I70" s="151"/>
      <c r="J70" s="151"/>
      <c r="K70" s="151"/>
      <c r="L70" s="310"/>
      <c r="M70" s="151"/>
      <c r="N70" s="151"/>
      <c r="O70" s="151"/>
      <c r="P70" s="151"/>
      <c r="Q70" s="310"/>
      <c r="R70" s="151"/>
      <c r="S70" s="151"/>
    </row>
    <row r="71" spans="1:19" ht="13.5" customHeight="1" x14ac:dyDescent="0.2">
      <c r="A71" s="85"/>
      <c r="B71" s="84"/>
      <c r="C71" s="151"/>
      <c r="D71" s="151"/>
      <c r="E71" s="151"/>
      <c r="F71" s="151"/>
      <c r="G71" s="310"/>
      <c r="H71" s="151"/>
      <c r="I71" s="151"/>
      <c r="J71" s="151"/>
      <c r="K71" s="151"/>
      <c r="L71" s="310"/>
      <c r="M71" s="151"/>
      <c r="N71" s="151"/>
      <c r="O71" s="151"/>
      <c r="P71" s="151"/>
      <c r="Q71" s="310"/>
      <c r="R71" s="151"/>
      <c r="S71" s="151"/>
    </row>
    <row r="72" spans="1:19" ht="13.5" customHeight="1" x14ac:dyDescent="0.2">
      <c r="A72" s="85"/>
      <c r="B72" s="84"/>
      <c r="C72" s="151"/>
      <c r="D72" s="151"/>
      <c r="E72" s="151"/>
      <c r="F72" s="151"/>
      <c r="G72" s="310"/>
      <c r="H72" s="151"/>
      <c r="I72" s="151"/>
      <c r="J72" s="151"/>
      <c r="K72" s="151"/>
      <c r="L72" s="310"/>
      <c r="M72" s="151"/>
      <c r="N72" s="151"/>
      <c r="O72" s="151"/>
      <c r="P72" s="151"/>
      <c r="Q72" s="310"/>
      <c r="R72" s="151"/>
      <c r="S72" s="151"/>
    </row>
    <row r="73" spans="1:19" ht="13.5" customHeight="1" x14ac:dyDescent="0.2">
      <c r="A73" s="85"/>
      <c r="B73" s="84"/>
      <c r="C73" s="151"/>
      <c r="D73" s="151"/>
      <c r="E73" s="151"/>
      <c r="F73" s="151"/>
      <c r="G73" s="310"/>
      <c r="H73" s="151"/>
      <c r="I73" s="151"/>
      <c r="J73" s="151"/>
      <c r="K73" s="151"/>
      <c r="L73" s="310"/>
      <c r="M73" s="151"/>
      <c r="N73" s="151"/>
      <c r="O73" s="151"/>
      <c r="P73" s="151"/>
      <c r="Q73" s="310"/>
      <c r="R73" s="151"/>
      <c r="S73" s="151"/>
    </row>
    <row r="74" spans="1:19" ht="13.5" customHeight="1" x14ac:dyDescent="0.2">
      <c r="A74" s="85"/>
      <c r="B74" s="84"/>
      <c r="C74" s="151"/>
      <c r="D74" s="151"/>
      <c r="E74" s="151"/>
      <c r="F74" s="151"/>
      <c r="G74" s="310"/>
      <c r="H74" s="151"/>
      <c r="I74" s="151"/>
      <c r="J74" s="151"/>
      <c r="K74" s="151"/>
      <c r="L74" s="310"/>
      <c r="M74" s="151"/>
      <c r="N74" s="151"/>
      <c r="O74" s="151"/>
      <c r="P74" s="151"/>
      <c r="Q74" s="310"/>
      <c r="R74" s="151"/>
      <c r="S74" s="151"/>
    </row>
    <row r="75" spans="1:19" ht="13.5" customHeight="1" x14ac:dyDescent="0.2">
      <c r="A75" s="85"/>
      <c r="B75" s="84"/>
      <c r="C75" s="151"/>
      <c r="D75" s="151"/>
      <c r="E75" s="151"/>
      <c r="F75" s="151"/>
      <c r="G75" s="310"/>
      <c r="H75" s="151"/>
      <c r="I75" s="151"/>
      <c r="J75" s="151"/>
      <c r="K75" s="151"/>
      <c r="L75" s="310"/>
      <c r="M75" s="151"/>
      <c r="N75" s="151"/>
      <c r="O75" s="151"/>
      <c r="P75" s="151"/>
      <c r="Q75" s="310"/>
      <c r="R75" s="151"/>
      <c r="S75" s="151"/>
    </row>
    <row r="76" spans="1:19" ht="13.5" customHeight="1" x14ac:dyDescent="0.2">
      <c r="A76" s="85"/>
      <c r="B76" s="84"/>
      <c r="C76" s="151"/>
      <c r="D76" s="151"/>
      <c r="E76" s="151"/>
      <c r="F76" s="151"/>
      <c r="G76" s="310"/>
      <c r="H76" s="151"/>
      <c r="I76" s="151"/>
      <c r="J76" s="151"/>
      <c r="K76" s="151"/>
      <c r="L76" s="310"/>
      <c r="M76" s="151"/>
      <c r="N76" s="151"/>
      <c r="O76" s="151"/>
      <c r="P76" s="151"/>
      <c r="Q76" s="310"/>
      <c r="R76" s="151"/>
      <c r="S76" s="151"/>
    </row>
    <row r="77" spans="1:19" ht="13.5" customHeight="1" x14ac:dyDescent="0.2">
      <c r="A77" s="85"/>
      <c r="B77" s="84"/>
      <c r="C77" s="151"/>
      <c r="D77" s="151"/>
      <c r="E77" s="151"/>
      <c r="F77" s="151"/>
      <c r="G77" s="310"/>
      <c r="H77" s="151"/>
      <c r="I77" s="151"/>
      <c r="J77" s="151"/>
      <c r="K77" s="151"/>
      <c r="L77" s="310"/>
      <c r="M77" s="151"/>
      <c r="N77" s="151"/>
      <c r="O77" s="151"/>
      <c r="P77" s="151"/>
      <c r="Q77" s="310"/>
      <c r="R77" s="151"/>
      <c r="S77" s="151"/>
    </row>
    <row r="78" spans="1:19" ht="13.5" customHeight="1" x14ac:dyDescent="0.2">
      <c r="A78" s="85"/>
      <c r="B78" s="84"/>
      <c r="C78" s="151"/>
      <c r="D78" s="151"/>
      <c r="E78" s="151"/>
      <c r="F78" s="151"/>
      <c r="G78" s="310"/>
      <c r="H78" s="151"/>
      <c r="I78" s="151"/>
      <c r="J78" s="151"/>
      <c r="K78" s="151"/>
      <c r="L78" s="310"/>
      <c r="M78" s="151"/>
      <c r="N78" s="151"/>
      <c r="O78" s="151"/>
      <c r="P78" s="151"/>
      <c r="Q78" s="310"/>
      <c r="R78" s="151"/>
      <c r="S78" s="151"/>
    </row>
    <row r="79" spans="1:19" ht="13.5" customHeight="1" x14ac:dyDescent="0.2">
      <c r="A79" s="85"/>
      <c r="B79" s="84"/>
      <c r="C79" s="151"/>
      <c r="D79" s="151"/>
      <c r="E79" s="151"/>
      <c r="F79" s="151"/>
      <c r="G79" s="310"/>
      <c r="H79" s="151"/>
      <c r="I79" s="151"/>
      <c r="J79" s="151"/>
      <c r="K79" s="151"/>
      <c r="L79" s="310"/>
      <c r="M79" s="151"/>
      <c r="N79" s="151"/>
      <c r="O79" s="151"/>
      <c r="P79" s="151"/>
      <c r="Q79" s="310"/>
      <c r="R79" s="151"/>
      <c r="S79" s="151"/>
    </row>
    <row r="80" spans="1:19" ht="13.5" customHeight="1" x14ac:dyDescent="0.2">
      <c r="A80" s="85"/>
      <c r="B80" s="84"/>
      <c r="C80" s="151"/>
      <c r="D80" s="151"/>
      <c r="E80" s="151"/>
      <c r="F80" s="151"/>
      <c r="G80" s="310"/>
      <c r="H80" s="151"/>
      <c r="I80" s="151"/>
      <c r="J80" s="151"/>
      <c r="K80" s="151"/>
      <c r="L80" s="310"/>
      <c r="M80" s="151"/>
      <c r="N80" s="151"/>
      <c r="O80" s="151"/>
      <c r="P80" s="151"/>
      <c r="Q80" s="310"/>
      <c r="R80" s="151"/>
      <c r="S80" s="151"/>
    </row>
    <row r="81" spans="1:19" ht="13.5" customHeight="1" x14ac:dyDescent="0.2">
      <c r="A81" s="85"/>
      <c r="B81" s="84"/>
      <c r="C81" s="151"/>
      <c r="D81" s="151"/>
      <c r="E81" s="151"/>
      <c r="F81" s="151"/>
      <c r="G81" s="310"/>
      <c r="H81" s="151"/>
      <c r="I81" s="151"/>
      <c r="J81" s="151"/>
      <c r="K81" s="151"/>
      <c r="L81" s="310"/>
      <c r="M81" s="151"/>
      <c r="N81" s="151"/>
      <c r="O81" s="151"/>
      <c r="P81" s="151"/>
      <c r="Q81" s="310"/>
      <c r="R81" s="151"/>
      <c r="S81" s="151"/>
    </row>
    <row r="82" spans="1:19" ht="13.5" customHeight="1" x14ac:dyDescent="0.2">
      <c r="A82" s="85"/>
      <c r="B82" s="84"/>
      <c r="C82" s="151"/>
      <c r="D82" s="151"/>
      <c r="E82" s="151"/>
      <c r="F82" s="151"/>
      <c r="G82" s="310"/>
      <c r="H82" s="151"/>
      <c r="I82" s="151"/>
      <c r="J82" s="151"/>
      <c r="K82" s="151"/>
      <c r="L82" s="310"/>
      <c r="M82" s="151"/>
      <c r="N82" s="151"/>
      <c r="O82" s="151"/>
      <c r="P82" s="151"/>
      <c r="Q82" s="310"/>
      <c r="R82" s="151"/>
      <c r="S82" s="151"/>
    </row>
    <row r="83" spans="1:19" ht="13.5" customHeight="1" x14ac:dyDescent="0.2">
      <c r="A83" s="85"/>
      <c r="B83" s="84"/>
      <c r="C83" s="151"/>
      <c r="D83" s="151"/>
      <c r="E83" s="151"/>
      <c r="F83" s="151"/>
      <c r="G83" s="310"/>
      <c r="H83" s="151"/>
      <c r="I83" s="151"/>
      <c r="J83" s="151"/>
      <c r="K83" s="151"/>
      <c r="L83" s="310"/>
      <c r="M83" s="151"/>
      <c r="N83" s="151"/>
      <c r="O83" s="151"/>
      <c r="P83" s="151"/>
      <c r="Q83" s="310"/>
      <c r="R83" s="151"/>
      <c r="S83" s="151"/>
    </row>
    <row r="84" spans="1:19" ht="13.5" customHeight="1" x14ac:dyDescent="0.2">
      <c r="A84" s="85"/>
      <c r="B84" s="84"/>
      <c r="C84" s="151"/>
      <c r="D84" s="151"/>
      <c r="E84" s="151"/>
      <c r="F84" s="151"/>
      <c r="G84" s="310"/>
      <c r="H84" s="151"/>
      <c r="I84" s="151"/>
      <c r="J84" s="151"/>
      <c r="K84" s="151"/>
      <c r="L84" s="310"/>
      <c r="M84" s="151"/>
      <c r="N84" s="151"/>
      <c r="O84" s="151"/>
      <c r="P84" s="151"/>
      <c r="Q84" s="310"/>
      <c r="R84" s="151"/>
      <c r="S84" s="151"/>
    </row>
    <row r="85" spans="1:19" ht="13.5" customHeight="1" x14ac:dyDescent="0.2">
      <c r="A85" s="85"/>
      <c r="B85" s="84"/>
      <c r="C85" s="151"/>
      <c r="D85" s="151"/>
      <c r="E85" s="151"/>
      <c r="F85" s="151"/>
      <c r="G85" s="310"/>
      <c r="H85" s="151"/>
      <c r="I85" s="151"/>
      <c r="J85" s="151"/>
      <c r="K85" s="151"/>
      <c r="L85" s="310"/>
      <c r="M85" s="151"/>
      <c r="N85" s="151"/>
      <c r="O85" s="151"/>
      <c r="P85" s="151"/>
      <c r="Q85" s="310"/>
      <c r="R85" s="151"/>
      <c r="S85" s="151"/>
    </row>
    <row r="86" spans="1:19" ht="13.5" customHeight="1" x14ac:dyDescent="0.2">
      <c r="A86" s="85"/>
      <c r="B86" s="84"/>
      <c r="C86" s="151"/>
      <c r="D86" s="151"/>
      <c r="E86" s="151"/>
      <c r="F86" s="151"/>
      <c r="G86" s="310"/>
      <c r="H86" s="151"/>
      <c r="I86" s="151"/>
      <c r="J86" s="151"/>
      <c r="K86" s="151"/>
      <c r="L86" s="310"/>
      <c r="M86" s="151"/>
      <c r="N86" s="151"/>
      <c r="O86" s="151"/>
      <c r="P86" s="151"/>
      <c r="Q86" s="310"/>
      <c r="R86" s="151"/>
      <c r="S86" s="151"/>
    </row>
    <row r="87" spans="1:19" ht="13.5" customHeight="1" x14ac:dyDescent="0.2">
      <c r="A87" s="85"/>
      <c r="B87" s="84"/>
      <c r="C87" s="151"/>
      <c r="D87" s="151"/>
      <c r="E87" s="151"/>
      <c r="F87" s="151"/>
      <c r="G87" s="310"/>
      <c r="H87" s="151"/>
      <c r="I87" s="151"/>
      <c r="J87" s="151"/>
      <c r="K87" s="151"/>
      <c r="L87" s="310"/>
      <c r="M87" s="151"/>
      <c r="N87" s="151"/>
      <c r="O87" s="151"/>
      <c r="P87" s="151"/>
      <c r="Q87" s="310"/>
      <c r="R87" s="151"/>
      <c r="S87" s="151"/>
    </row>
    <row r="88" spans="1:19" ht="13.5" customHeight="1" x14ac:dyDescent="0.2">
      <c r="A88" s="85"/>
      <c r="B88" s="84"/>
      <c r="C88" s="151"/>
      <c r="D88" s="151"/>
      <c r="E88" s="151"/>
      <c r="F88" s="151"/>
      <c r="G88" s="310"/>
      <c r="H88" s="151"/>
      <c r="I88" s="151"/>
      <c r="J88" s="151"/>
      <c r="K88" s="151"/>
      <c r="L88" s="310"/>
      <c r="M88" s="151"/>
      <c r="N88" s="151"/>
      <c r="O88" s="151"/>
      <c r="P88" s="151"/>
      <c r="Q88" s="310"/>
      <c r="R88" s="151"/>
      <c r="S88" s="151"/>
    </row>
    <row r="89" spans="1:19" ht="13.5" customHeight="1" x14ac:dyDescent="0.2">
      <c r="A89" s="85"/>
      <c r="B89" s="84"/>
      <c r="C89" s="151"/>
      <c r="D89" s="151"/>
      <c r="E89" s="151"/>
      <c r="F89" s="151"/>
      <c r="G89" s="310"/>
      <c r="H89" s="151"/>
      <c r="I89" s="151"/>
      <c r="J89" s="151"/>
      <c r="K89" s="151"/>
      <c r="L89" s="310"/>
      <c r="M89" s="151"/>
      <c r="N89" s="151"/>
      <c r="O89" s="151"/>
      <c r="P89" s="151"/>
      <c r="Q89" s="310"/>
      <c r="R89" s="151"/>
      <c r="S89" s="151"/>
    </row>
    <row r="90" spans="1:19" ht="13.5" customHeight="1" x14ac:dyDescent="0.2">
      <c r="A90" s="85"/>
      <c r="B90" s="84"/>
      <c r="C90" s="151"/>
      <c r="D90" s="151"/>
      <c r="E90" s="151"/>
      <c r="F90" s="151"/>
      <c r="G90" s="310"/>
      <c r="H90" s="151"/>
      <c r="I90" s="151"/>
      <c r="J90" s="151"/>
      <c r="K90" s="151"/>
      <c r="L90" s="310"/>
      <c r="M90" s="151"/>
      <c r="N90" s="151"/>
      <c r="O90" s="151"/>
      <c r="P90" s="151"/>
      <c r="Q90" s="310"/>
      <c r="R90" s="151"/>
      <c r="S90" s="151"/>
    </row>
    <row r="91" spans="1:19" ht="13.5" customHeight="1" x14ac:dyDescent="0.2">
      <c r="A91" s="85"/>
      <c r="B91" s="84"/>
      <c r="C91" s="151"/>
      <c r="D91" s="151"/>
      <c r="E91" s="151"/>
      <c r="F91" s="151"/>
      <c r="G91" s="310"/>
      <c r="H91" s="151"/>
      <c r="I91" s="151"/>
      <c r="J91" s="151"/>
      <c r="K91" s="151"/>
      <c r="L91" s="310"/>
      <c r="M91" s="151"/>
      <c r="N91" s="151"/>
      <c r="O91" s="151"/>
      <c r="P91" s="151"/>
      <c r="Q91" s="310"/>
      <c r="R91" s="151"/>
      <c r="S91" s="151"/>
    </row>
    <row r="92" spans="1:19" ht="13.5" customHeight="1" x14ac:dyDescent="0.2">
      <c r="A92" s="85"/>
      <c r="B92" s="84"/>
      <c r="C92" s="151"/>
      <c r="D92" s="151"/>
      <c r="E92" s="151"/>
      <c r="F92" s="151"/>
      <c r="G92" s="310"/>
      <c r="H92" s="151"/>
      <c r="I92" s="151"/>
      <c r="J92" s="151"/>
      <c r="K92" s="151"/>
      <c r="L92" s="310"/>
      <c r="M92" s="151"/>
      <c r="N92" s="151"/>
      <c r="O92" s="151"/>
      <c r="P92" s="151"/>
      <c r="Q92" s="310"/>
      <c r="R92" s="151"/>
      <c r="S92" s="151"/>
    </row>
    <row r="93" spans="1:19" ht="13.5" customHeight="1" x14ac:dyDescent="0.2">
      <c r="A93" s="85"/>
      <c r="B93" s="84"/>
      <c r="C93" s="151"/>
      <c r="D93" s="151"/>
      <c r="E93" s="151"/>
      <c r="F93" s="151"/>
      <c r="G93" s="310"/>
      <c r="H93" s="151"/>
      <c r="I93" s="151"/>
      <c r="J93" s="151"/>
      <c r="K93" s="151"/>
      <c r="L93" s="310"/>
      <c r="M93" s="151"/>
      <c r="N93" s="151"/>
      <c r="O93" s="151"/>
      <c r="P93" s="151"/>
      <c r="Q93" s="310"/>
      <c r="R93" s="151"/>
      <c r="S93" s="151"/>
    </row>
    <row r="94" spans="1:19" ht="13.5" customHeight="1" x14ac:dyDescent="0.2">
      <c r="A94" s="85"/>
      <c r="B94" s="84"/>
      <c r="C94" s="151"/>
      <c r="D94" s="151"/>
      <c r="E94" s="151"/>
      <c r="F94" s="151"/>
      <c r="G94" s="310"/>
      <c r="H94" s="151"/>
      <c r="I94" s="151"/>
      <c r="J94" s="151"/>
      <c r="K94" s="151"/>
      <c r="L94" s="310"/>
      <c r="M94" s="151"/>
      <c r="N94" s="151"/>
      <c r="O94" s="151"/>
      <c r="P94" s="151"/>
      <c r="Q94" s="310"/>
      <c r="R94" s="151"/>
      <c r="S94" s="151"/>
    </row>
  </sheetData>
  <autoFilter ref="M5:P56"/>
  <mergeCells count="15">
    <mergeCell ref="B3:B5"/>
    <mergeCell ref="C4:D4"/>
    <mergeCell ref="O4:P4"/>
    <mergeCell ref="A1:Q1"/>
    <mergeCell ref="Q4:Q5"/>
    <mergeCell ref="M3:Q3"/>
    <mergeCell ref="A3:A5"/>
    <mergeCell ref="G4:G5"/>
    <mergeCell ref="L4:L5"/>
    <mergeCell ref="M4:N4"/>
    <mergeCell ref="J4:K4"/>
    <mergeCell ref="C3:G3"/>
    <mergeCell ref="H3:L3"/>
    <mergeCell ref="E4:F4"/>
    <mergeCell ref="H4:I4"/>
  </mergeCells>
  <conditionalFormatting sqref="R1:S94">
    <cfRule type="cellIs" dxfId="23" priority="1" operator="greaterThan">
      <formula>100</formula>
    </cfRule>
  </conditionalFormatting>
  <pageMargins left="0.7" right="0" top="1" bottom="0.5" header="0" footer="0"/>
  <pageSetup paperSize="9" scale="59" orientation="portrait" r:id="rId1"/>
  <colBreaks count="1" manualBreakCount="1">
    <brk id="1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100"/>
  <sheetViews>
    <sheetView workbookViewId="0">
      <pane xSplit="2" ySplit="5" topLeftCell="C42" activePane="bottomRight" state="frozen"/>
      <selection pane="topRight" activeCell="C1" sqref="C1"/>
      <selection pane="bottomLeft" activeCell="A6" sqref="A6"/>
      <selection pane="bottomRight" activeCell="P57" sqref="P57"/>
    </sheetView>
  </sheetViews>
  <sheetFormatPr defaultColWidth="14.42578125" defaultRowHeight="15" customHeight="1" x14ac:dyDescent="0.2"/>
  <cols>
    <col min="1" max="1" width="4.5703125" style="109" customWidth="1"/>
    <col min="2" max="2" width="23.42578125" style="109" customWidth="1"/>
    <col min="3" max="3" width="10.7109375" style="109" customWidth="1"/>
    <col min="4" max="4" width="11.28515625" style="109" customWidth="1"/>
    <col min="5" max="5" width="10.5703125" style="109" customWidth="1"/>
    <col min="6" max="6" width="10.7109375" style="109" customWidth="1"/>
    <col min="7" max="7" width="8" style="109" customWidth="1"/>
    <col min="8" max="8" width="9.85546875" style="109" customWidth="1"/>
    <col min="9" max="9" width="8" style="109" customWidth="1"/>
    <col min="10" max="10" width="9.85546875" style="109" customWidth="1"/>
    <col min="11" max="12" width="7.140625" style="109" customWidth="1"/>
    <col min="13" max="13" width="9" style="109" customWidth="1"/>
    <col min="14" max="14" width="8.5703125" style="109" customWidth="1"/>
    <col min="15" max="15" width="9.5703125" style="109" customWidth="1"/>
    <col min="16" max="16" width="10.28515625" style="109" customWidth="1"/>
    <col min="17" max="17" width="9.5703125" style="109" customWidth="1"/>
    <col min="18" max="18" width="9" style="109" customWidth="1"/>
    <col min="19" max="19" width="11.85546875" style="109" customWidth="1"/>
    <col min="20" max="20" width="7" style="109" customWidth="1"/>
    <col min="21" max="21" width="7.7109375" style="109" customWidth="1"/>
    <col min="22" max="16384" width="14.42578125" style="109"/>
  </cols>
  <sheetData>
    <row r="1" spans="1:21" ht="13.5" customHeight="1" x14ac:dyDescent="0.2">
      <c r="A1" s="432" t="s">
        <v>1038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160"/>
      <c r="R1" s="310"/>
      <c r="S1" s="310"/>
      <c r="T1" s="310"/>
      <c r="U1" s="310"/>
    </row>
    <row r="2" spans="1:21" ht="13.5" customHeight="1" x14ac:dyDescent="0.2">
      <c r="A2" s="85"/>
      <c r="B2" s="86" t="s">
        <v>80</v>
      </c>
      <c r="C2" s="152"/>
      <c r="D2" s="152"/>
      <c r="E2" s="151"/>
      <c r="F2" s="151"/>
      <c r="G2" s="151"/>
      <c r="H2" s="151"/>
      <c r="I2" s="151"/>
      <c r="J2" s="151"/>
      <c r="K2" s="151" t="s">
        <v>81</v>
      </c>
      <c r="L2" s="151"/>
      <c r="M2" s="151"/>
      <c r="N2" s="152" t="s">
        <v>137</v>
      </c>
      <c r="O2" s="151"/>
      <c r="P2" s="151"/>
      <c r="Q2" s="160"/>
      <c r="R2" s="310"/>
      <c r="S2" s="310"/>
      <c r="T2" s="310"/>
      <c r="U2" s="310"/>
    </row>
    <row r="3" spans="1:21" ht="15" customHeight="1" x14ac:dyDescent="0.2">
      <c r="A3" s="428" t="s">
        <v>1</v>
      </c>
      <c r="B3" s="428" t="s">
        <v>83</v>
      </c>
      <c r="C3" s="433" t="s">
        <v>138</v>
      </c>
      <c r="D3" s="434"/>
      <c r="E3" s="423" t="s">
        <v>1039</v>
      </c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24"/>
      <c r="Q3" s="425" t="s">
        <v>127</v>
      </c>
      <c r="R3" s="310"/>
      <c r="S3" s="310"/>
      <c r="T3" s="310"/>
      <c r="U3" s="310"/>
    </row>
    <row r="4" spans="1:21" ht="15" customHeight="1" x14ac:dyDescent="0.2">
      <c r="A4" s="426"/>
      <c r="B4" s="426"/>
      <c r="C4" s="435"/>
      <c r="D4" s="436"/>
      <c r="E4" s="423" t="s">
        <v>93</v>
      </c>
      <c r="F4" s="424"/>
      <c r="G4" s="423" t="s">
        <v>94</v>
      </c>
      <c r="H4" s="424"/>
      <c r="I4" s="423" t="s">
        <v>95</v>
      </c>
      <c r="J4" s="424"/>
      <c r="K4" s="423" t="s">
        <v>96</v>
      </c>
      <c r="L4" s="424"/>
      <c r="M4" s="423" t="s">
        <v>97</v>
      </c>
      <c r="N4" s="424"/>
      <c r="O4" s="423" t="s">
        <v>139</v>
      </c>
      <c r="P4" s="424"/>
      <c r="Q4" s="426"/>
      <c r="R4" s="310"/>
      <c r="S4" s="310"/>
      <c r="T4" s="310"/>
      <c r="U4" s="310"/>
    </row>
    <row r="5" spans="1:21" ht="25.5" customHeight="1" x14ac:dyDescent="0.2">
      <c r="A5" s="427"/>
      <c r="B5" s="427"/>
      <c r="C5" s="169" t="s">
        <v>89</v>
      </c>
      <c r="D5" s="169" t="s">
        <v>90</v>
      </c>
      <c r="E5" s="169" t="s">
        <v>89</v>
      </c>
      <c r="F5" s="169" t="s">
        <v>90</v>
      </c>
      <c r="G5" s="169" t="s">
        <v>89</v>
      </c>
      <c r="H5" s="169" t="s">
        <v>90</v>
      </c>
      <c r="I5" s="169" t="s">
        <v>89</v>
      </c>
      <c r="J5" s="169" t="s">
        <v>90</v>
      </c>
      <c r="K5" s="169" t="s">
        <v>89</v>
      </c>
      <c r="L5" s="169" t="s">
        <v>90</v>
      </c>
      <c r="M5" s="169" t="s">
        <v>89</v>
      </c>
      <c r="N5" s="169" t="s">
        <v>90</v>
      </c>
      <c r="O5" s="169" t="s">
        <v>89</v>
      </c>
      <c r="P5" s="169" t="s">
        <v>90</v>
      </c>
      <c r="Q5" s="427"/>
      <c r="R5" s="310"/>
      <c r="S5" s="310"/>
      <c r="T5" s="310"/>
      <c r="U5" s="310"/>
    </row>
    <row r="6" spans="1:21" ht="13.5" customHeight="1" x14ac:dyDescent="0.25">
      <c r="A6" s="170">
        <v>1</v>
      </c>
      <c r="B6" s="131" t="s">
        <v>8</v>
      </c>
      <c r="C6" s="132">
        <v>43370</v>
      </c>
      <c r="D6" s="132">
        <v>240180</v>
      </c>
      <c r="E6" s="132">
        <v>14214</v>
      </c>
      <c r="F6" s="132">
        <v>79022.5897272</v>
      </c>
      <c r="G6" s="132">
        <v>287</v>
      </c>
      <c r="H6" s="132">
        <v>30953.118254000001</v>
      </c>
      <c r="I6" s="132">
        <v>27</v>
      </c>
      <c r="J6" s="132">
        <v>20778.79736</v>
      </c>
      <c r="K6" s="132">
        <v>0</v>
      </c>
      <c r="L6" s="132">
        <v>0</v>
      </c>
      <c r="M6" s="132">
        <v>0</v>
      </c>
      <c r="N6" s="132">
        <v>0</v>
      </c>
      <c r="O6" s="131">
        <f t="shared" ref="O6:P6" si="0">E6+G6+I6+K6+M6</f>
        <v>14528</v>
      </c>
      <c r="P6" s="131">
        <f t="shared" si="0"/>
        <v>130754.5053412</v>
      </c>
      <c r="Q6" s="304">
        <f t="shared" ref="Q6:Q57" si="1">P6*100/D6</f>
        <v>54.440213731867765</v>
      </c>
      <c r="R6" s="310"/>
      <c r="S6" s="310"/>
      <c r="T6" s="310"/>
      <c r="U6" s="310"/>
    </row>
    <row r="7" spans="1:21" ht="13.5" customHeight="1" x14ac:dyDescent="0.25">
      <c r="A7" s="170">
        <v>2</v>
      </c>
      <c r="B7" s="131" t="s">
        <v>9</v>
      </c>
      <c r="C7" s="132">
        <v>61354</v>
      </c>
      <c r="D7" s="132">
        <v>251963</v>
      </c>
      <c r="E7" s="132">
        <v>46184</v>
      </c>
      <c r="F7" s="132">
        <v>167340.51899020001</v>
      </c>
      <c r="G7" s="132">
        <v>664</v>
      </c>
      <c r="H7" s="132">
        <v>73384.31992390001</v>
      </c>
      <c r="I7" s="132">
        <v>48</v>
      </c>
      <c r="J7" s="132">
        <v>23866.358440799999</v>
      </c>
      <c r="K7" s="132">
        <v>0</v>
      </c>
      <c r="L7" s="132">
        <v>0</v>
      </c>
      <c r="M7" s="132">
        <v>0</v>
      </c>
      <c r="N7" s="132">
        <v>0</v>
      </c>
      <c r="O7" s="131">
        <f t="shared" ref="O7:P7" si="2">E7+G7+I7+K7+M7</f>
        <v>46896</v>
      </c>
      <c r="P7" s="131">
        <f t="shared" si="2"/>
        <v>264591.19735490001</v>
      </c>
      <c r="Q7" s="304">
        <f t="shared" si="1"/>
        <v>105.01192530446932</v>
      </c>
      <c r="R7" s="310"/>
      <c r="S7" s="310"/>
      <c r="T7" s="310"/>
      <c r="U7" s="310"/>
    </row>
    <row r="8" spans="1:21" ht="13.5" customHeight="1" x14ac:dyDescent="0.25">
      <c r="A8" s="170">
        <v>3</v>
      </c>
      <c r="B8" s="131" t="s">
        <v>10</v>
      </c>
      <c r="C8" s="132">
        <v>18316</v>
      </c>
      <c r="D8" s="132">
        <v>85569</v>
      </c>
      <c r="E8" s="132">
        <v>7387</v>
      </c>
      <c r="F8" s="132">
        <v>67835.937579999998</v>
      </c>
      <c r="G8" s="132">
        <v>327</v>
      </c>
      <c r="H8" s="132">
        <v>29128.244259999999</v>
      </c>
      <c r="I8" s="132">
        <v>39</v>
      </c>
      <c r="J8" s="132">
        <v>12070.603510000001</v>
      </c>
      <c r="K8" s="132">
        <v>2</v>
      </c>
      <c r="L8" s="132">
        <v>0.88500000000000001</v>
      </c>
      <c r="M8" s="132">
        <v>0</v>
      </c>
      <c r="N8" s="132">
        <v>0</v>
      </c>
      <c r="O8" s="131">
        <f t="shared" ref="O8:P8" si="3">E8+G8+I8+K8+M8</f>
        <v>7755</v>
      </c>
      <c r="P8" s="131">
        <f t="shared" si="3"/>
        <v>109035.67035</v>
      </c>
      <c r="Q8" s="304">
        <f t="shared" si="1"/>
        <v>127.42426620621954</v>
      </c>
      <c r="R8" s="310"/>
      <c r="S8" s="310"/>
      <c r="T8" s="310"/>
      <c r="U8" s="310"/>
    </row>
    <row r="9" spans="1:21" ht="13.5" customHeight="1" x14ac:dyDescent="0.25">
      <c r="A9" s="170">
        <v>4</v>
      </c>
      <c r="B9" s="131" t="s">
        <v>11</v>
      </c>
      <c r="C9" s="132">
        <v>26325</v>
      </c>
      <c r="D9" s="132">
        <v>139563</v>
      </c>
      <c r="E9" s="132">
        <v>7826</v>
      </c>
      <c r="F9" s="132">
        <v>29275.216355500001</v>
      </c>
      <c r="G9" s="132">
        <v>180</v>
      </c>
      <c r="H9" s="132">
        <v>8502.1824583000016</v>
      </c>
      <c r="I9" s="132">
        <v>81</v>
      </c>
      <c r="J9" s="132">
        <v>6428.3852237999999</v>
      </c>
      <c r="K9" s="132">
        <v>0</v>
      </c>
      <c r="L9" s="132">
        <v>0</v>
      </c>
      <c r="M9" s="132">
        <v>238</v>
      </c>
      <c r="N9" s="132">
        <v>595.34055350000006</v>
      </c>
      <c r="O9" s="131">
        <f t="shared" ref="O9:P9" si="4">E9+G9+I9+K9+M9</f>
        <v>8325</v>
      </c>
      <c r="P9" s="131">
        <f t="shared" si="4"/>
        <v>44801.124591099993</v>
      </c>
      <c r="Q9" s="304">
        <f t="shared" si="1"/>
        <v>32.101004271261004</v>
      </c>
      <c r="R9" s="310"/>
      <c r="S9" s="310"/>
      <c r="T9" s="310"/>
      <c r="U9" s="310"/>
    </row>
    <row r="10" spans="1:21" ht="13.5" customHeight="1" x14ac:dyDescent="0.25">
      <c r="A10" s="170">
        <v>5</v>
      </c>
      <c r="B10" s="131" t="s">
        <v>12</v>
      </c>
      <c r="C10" s="132">
        <v>59377</v>
      </c>
      <c r="D10" s="132">
        <v>291495</v>
      </c>
      <c r="E10" s="132">
        <v>27168</v>
      </c>
      <c r="F10" s="132">
        <v>104344.23612530003</v>
      </c>
      <c r="G10" s="132">
        <v>1485</v>
      </c>
      <c r="H10" s="132">
        <v>86146.201736399977</v>
      </c>
      <c r="I10" s="132">
        <v>41</v>
      </c>
      <c r="J10" s="132">
        <v>14939.131101200001</v>
      </c>
      <c r="K10" s="132">
        <v>1203</v>
      </c>
      <c r="L10" s="132">
        <v>3069.5168793000007</v>
      </c>
      <c r="M10" s="132">
        <v>165</v>
      </c>
      <c r="N10" s="132">
        <v>10286.091339699999</v>
      </c>
      <c r="O10" s="131">
        <f t="shared" ref="O10:P10" si="5">E10+G10+I10+K10+M10</f>
        <v>30062</v>
      </c>
      <c r="P10" s="131">
        <f t="shared" si="5"/>
        <v>218785.17718190004</v>
      </c>
      <c r="Q10" s="304">
        <f t="shared" si="1"/>
        <v>75.056236704540396</v>
      </c>
      <c r="R10" s="310"/>
      <c r="S10" s="310"/>
      <c r="T10" s="310"/>
      <c r="U10" s="310"/>
    </row>
    <row r="11" spans="1:21" ht="13.5" customHeight="1" x14ac:dyDescent="0.25">
      <c r="A11" s="170">
        <v>6</v>
      </c>
      <c r="B11" s="131" t="s">
        <v>13</v>
      </c>
      <c r="C11" s="132">
        <v>34791</v>
      </c>
      <c r="D11" s="132">
        <v>187608</v>
      </c>
      <c r="E11" s="132">
        <v>9266</v>
      </c>
      <c r="F11" s="132">
        <v>63969.126627799989</v>
      </c>
      <c r="G11" s="132">
        <v>1337</v>
      </c>
      <c r="H11" s="132">
        <v>29638.174226399999</v>
      </c>
      <c r="I11" s="132">
        <v>41</v>
      </c>
      <c r="J11" s="132">
        <v>9538.2968299999993</v>
      </c>
      <c r="K11" s="132">
        <v>0</v>
      </c>
      <c r="L11" s="132">
        <v>0</v>
      </c>
      <c r="M11" s="132">
        <v>0</v>
      </c>
      <c r="N11" s="132">
        <v>0</v>
      </c>
      <c r="O11" s="131">
        <f t="shared" ref="O11:P11" si="6">E11+G11+I11+K11+M11</f>
        <v>10644</v>
      </c>
      <c r="P11" s="131">
        <f t="shared" si="6"/>
        <v>103145.59768419998</v>
      </c>
      <c r="Q11" s="304">
        <f t="shared" si="1"/>
        <v>54.979317344782729</v>
      </c>
      <c r="R11" s="310"/>
      <c r="S11" s="310"/>
      <c r="T11" s="310"/>
      <c r="U11" s="310"/>
    </row>
    <row r="12" spans="1:21" ht="13.5" customHeight="1" x14ac:dyDescent="0.25">
      <c r="A12" s="170">
        <v>7</v>
      </c>
      <c r="B12" s="131" t="s">
        <v>14</v>
      </c>
      <c r="C12" s="132">
        <v>6015</v>
      </c>
      <c r="D12" s="132">
        <v>31601</v>
      </c>
      <c r="E12" s="132">
        <v>1542</v>
      </c>
      <c r="F12" s="132">
        <v>4878.6045199999999</v>
      </c>
      <c r="G12" s="132">
        <v>2</v>
      </c>
      <c r="H12" s="132">
        <v>71.5</v>
      </c>
      <c r="I12" s="132">
        <v>5</v>
      </c>
      <c r="J12" s="132">
        <v>1459.0406800000001</v>
      </c>
      <c r="K12" s="132">
        <v>0</v>
      </c>
      <c r="L12" s="132">
        <v>0</v>
      </c>
      <c r="M12" s="132">
        <v>0</v>
      </c>
      <c r="N12" s="132">
        <v>0</v>
      </c>
      <c r="O12" s="131">
        <f t="shared" ref="O12:P12" si="7">E12+G12+I12+K12+M12</f>
        <v>1549</v>
      </c>
      <c r="P12" s="131">
        <f t="shared" si="7"/>
        <v>6409.1451999999999</v>
      </c>
      <c r="Q12" s="304">
        <f t="shared" si="1"/>
        <v>20.281463244834026</v>
      </c>
      <c r="R12" s="310"/>
      <c r="S12" s="310"/>
      <c r="T12" s="310"/>
      <c r="U12" s="310"/>
    </row>
    <row r="13" spans="1:21" ht="13.5" customHeight="1" x14ac:dyDescent="0.25">
      <c r="A13" s="170">
        <v>8</v>
      </c>
      <c r="B13" s="131" t="s">
        <v>982</v>
      </c>
      <c r="C13" s="132">
        <v>5978</v>
      </c>
      <c r="D13" s="132">
        <v>33655</v>
      </c>
      <c r="E13" s="132">
        <v>571</v>
      </c>
      <c r="F13" s="132">
        <v>2032.7254407999999</v>
      </c>
      <c r="G13" s="132">
        <v>51</v>
      </c>
      <c r="H13" s="132">
        <v>1874.6354949999998</v>
      </c>
      <c r="I13" s="132">
        <v>2</v>
      </c>
      <c r="J13" s="132">
        <v>13.1135985</v>
      </c>
      <c r="K13" s="132">
        <v>0</v>
      </c>
      <c r="L13" s="132">
        <v>0</v>
      </c>
      <c r="M13" s="132">
        <v>0</v>
      </c>
      <c r="N13" s="132">
        <v>0</v>
      </c>
      <c r="O13" s="131">
        <f t="shared" ref="O13:P13" si="8">E13+G13+I13+K13+M13</f>
        <v>624</v>
      </c>
      <c r="P13" s="131">
        <f t="shared" si="8"/>
        <v>3920.4745342999995</v>
      </c>
      <c r="Q13" s="304">
        <f t="shared" si="1"/>
        <v>11.649010650126279</v>
      </c>
      <c r="R13" s="310"/>
      <c r="S13" s="310"/>
      <c r="T13" s="310"/>
      <c r="U13" s="310"/>
    </row>
    <row r="14" spans="1:21" ht="13.5" customHeight="1" x14ac:dyDescent="0.25">
      <c r="A14" s="170">
        <v>9</v>
      </c>
      <c r="B14" s="131" t="s">
        <v>15</v>
      </c>
      <c r="C14" s="132">
        <v>72670</v>
      </c>
      <c r="D14" s="132">
        <v>414754</v>
      </c>
      <c r="E14" s="132">
        <v>6355</v>
      </c>
      <c r="F14" s="132">
        <v>22050.991995100001</v>
      </c>
      <c r="G14" s="132">
        <v>384</v>
      </c>
      <c r="H14" s="132">
        <v>18348.792987999997</v>
      </c>
      <c r="I14" s="132">
        <v>52</v>
      </c>
      <c r="J14" s="132">
        <v>15208.061733400002</v>
      </c>
      <c r="K14" s="132">
        <v>0</v>
      </c>
      <c r="L14" s="132">
        <v>0</v>
      </c>
      <c r="M14" s="132">
        <v>0</v>
      </c>
      <c r="N14" s="132">
        <v>0</v>
      </c>
      <c r="O14" s="131">
        <f t="shared" ref="O14:P14" si="9">E14+G14+I14+K14+M14</f>
        <v>6791</v>
      </c>
      <c r="P14" s="131">
        <f t="shared" si="9"/>
        <v>55607.846716500004</v>
      </c>
      <c r="Q14" s="304">
        <f t="shared" si="1"/>
        <v>13.407428672538421</v>
      </c>
      <c r="R14" s="310"/>
      <c r="S14" s="310"/>
      <c r="T14" s="310"/>
      <c r="U14" s="310"/>
    </row>
    <row r="15" spans="1:21" ht="13.5" customHeight="1" x14ac:dyDescent="0.25">
      <c r="A15" s="170">
        <v>10</v>
      </c>
      <c r="B15" s="131" t="s">
        <v>16</v>
      </c>
      <c r="C15" s="132">
        <v>194845</v>
      </c>
      <c r="D15" s="132">
        <v>990046</v>
      </c>
      <c r="E15" s="132">
        <v>7915</v>
      </c>
      <c r="F15" s="132">
        <v>244363</v>
      </c>
      <c r="G15" s="132">
        <v>1947</v>
      </c>
      <c r="H15" s="132">
        <v>238443</v>
      </c>
      <c r="I15" s="132">
        <v>320</v>
      </c>
      <c r="J15" s="132">
        <v>143929</v>
      </c>
      <c r="K15" s="132">
        <v>0</v>
      </c>
      <c r="L15" s="132">
        <v>0</v>
      </c>
      <c r="M15" s="132">
        <v>286</v>
      </c>
      <c r="N15" s="132">
        <v>10954</v>
      </c>
      <c r="O15" s="131">
        <f t="shared" ref="O15:P15" si="10">E15+G15+I15+K15+M15</f>
        <v>10468</v>
      </c>
      <c r="P15" s="131">
        <f t="shared" si="10"/>
        <v>637689</v>
      </c>
      <c r="Q15" s="304">
        <f t="shared" si="1"/>
        <v>64.410037513408469</v>
      </c>
      <c r="R15" s="310"/>
      <c r="S15" s="310"/>
      <c r="T15" s="310"/>
      <c r="U15" s="310"/>
    </row>
    <row r="16" spans="1:21" ht="13.5" customHeight="1" x14ac:dyDescent="0.25">
      <c r="A16" s="170">
        <v>11</v>
      </c>
      <c r="B16" s="131" t="s">
        <v>17</v>
      </c>
      <c r="C16" s="132">
        <v>26376</v>
      </c>
      <c r="D16" s="132">
        <v>126155</v>
      </c>
      <c r="E16" s="132">
        <v>4218</v>
      </c>
      <c r="F16" s="132">
        <v>7987.2162402999993</v>
      </c>
      <c r="G16" s="132">
        <v>516</v>
      </c>
      <c r="H16" s="132">
        <v>26215.799350000001</v>
      </c>
      <c r="I16" s="132">
        <v>0</v>
      </c>
      <c r="J16" s="132">
        <v>0</v>
      </c>
      <c r="K16" s="132">
        <v>0</v>
      </c>
      <c r="L16" s="132">
        <v>0</v>
      </c>
      <c r="M16" s="132">
        <v>0</v>
      </c>
      <c r="N16" s="132">
        <v>0</v>
      </c>
      <c r="O16" s="131">
        <f t="shared" ref="O16:P16" si="11">E16+G16+I16+K16+M16</f>
        <v>4734</v>
      </c>
      <c r="P16" s="131">
        <f t="shared" si="11"/>
        <v>34203.015590299998</v>
      </c>
      <c r="Q16" s="304">
        <f t="shared" si="1"/>
        <v>27.111898529824419</v>
      </c>
      <c r="R16" s="310"/>
      <c r="S16" s="310"/>
      <c r="T16" s="310"/>
      <c r="U16" s="310"/>
    </row>
    <row r="17" spans="1:21" ht="13.5" customHeight="1" x14ac:dyDescent="0.25">
      <c r="A17" s="170">
        <v>12</v>
      </c>
      <c r="B17" s="131" t="s">
        <v>18</v>
      </c>
      <c r="C17" s="132">
        <v>52411</v>
      </c>
      <c r="D17" s="132">
        <v>273527</v>
      </c>
      <c r="E17" s="132">
        <v>15699</v>
      </c>
      <c r="F17" s="132">
        <v>123212.56651130003</v>
      </c>
      <c r="G17" s="132">
        <v>1078</v>
      </c>
      <c r="H17" s="132">
        <v>69555.085627499997</v>
      </c>
      <c r="I17" s="132">
        <v>263</v>
      </c>
      <c r="J17" s="132">
        <v>28876.8752289</v>
      </c>
      <c r="K17" s="132">
        <v>0</v>
      </c>
      <c r="L17" s="132">
        <v>0</v>
      </c>
      <c r="M17" s="132">
        <v>0</v>
      </c>
      <c r="N17" s="132">
        <v>0</v>
      </c>
      <c r="O17" s="131">
        <f t="shared" ref="O17:P18" si="12">E17+G17+I17+K17+M17</f>
        <v>17040</v>
      </c>
      <c r="P17" s="131">
        <f t="shared" si="12"/>
        <v>221644.52736770001</v>
      </c>
      <c r="Q17" s="304">
        <f t="shared" si="1"/>
        <v>81.032047062154746</v>
      </c>
      <c r="R17" s="310"/>
      <c r="S17" s="310"/>
      <c r="T17" s="310"/>
      <c r="U17" s="310"/>
    </row>
    <row r="18" spans="1:21" ht="13.5" customHeight="1" x14ac:dyDescent="0.2">
      <c r="A18" s="169"/>
      <c r="B18" s="133" t="s">
        <v>19</v>
      </c>
      <c r="C18" s="171">
        <f t="shared" ref="C18:N18" si="13">SUM(C6:C17)</f>
        <v>601828</v>
      </c>
      <c r="D18" s="171">
        <f t="shared" si="13"/>
        <v>3066116</v>
      </c>
      <c r="E18" s="171">
        <f t="shared" si="13"/>
        <v>148345</v>
      </c>
      <c r="F18" s="171">
        <f t="shared" si="13"/>
        <v>916312.73011350003</v>
      </c>
      <c r="G18" s="171">
        <f t="shared" si="13"/>
        <v>8258</v>
      </c>
      <c r="H18" s="171">
        <f t="shared" si="13"/>
        <v>612261.05431949999</v>
      </c>
      <c r="I18" s="171">
        <f t="shared" si="13"/>
        <v>919</v>
      </c>
      <c r="J18" s="171">
        <f t="shared" si="13"/>
        <v>277107.66370660003</v>
      </c>
      <c r="K18" s="171">
        <f t="shared" si="13"/>
        <v>1205</v>
      </c>
      <c r="L18" s="171">
        <f t="shared" si="13"/>
        <v>3070.4018793000009</v>
      </c>
      <c r="M18" s="171">
        <f t="shared" si="13"/>
        <v>689</v>
      </c>
      <c r="N18" s="171">
        <f t="shared" si="13"/>
        <v>21835.431893199999</v>
      </c>
      <c r="O18" s="131">
        <f t="shared" si="12"/>
        <v>159416</v>
      </c>
      <c r="P18" s="131">
        <f t="shared" si="12"/>
        <v>1830587.2819120998</v>
      </c>
      <c r="Q18" s="306">
        <f t="shared" si="1"/>
        <v>59.703784263612327</v>
      </c>
      <c r="R18" s="310">
        <f>E18+K18</f>
        <v>149550</v>
      </c>
      <c r="S18" s="310">
        <f>F18+L18</f>
        <v>919383.13199280004</v>
      </c>
      <c r="T18" s="310"/>
      <c r="U18" s="310"/>
    </row>
    <row r="19" spans="1:21" ht="13.5" customHeight="1" x14ac:dyDescent="0.25">
      <c r="A19" s="170">
        <v>13</v>
      </c>
      <c r="B19" s="131" t="s">
        <v>20</v>
      </c>
      <c r="C19" s="132">
        <v>20122</v>
      </c>
      <c r="D19" s="132">
        <v>122338</v>
      </c>
      <c r="E19" s="132">
        <v>842</v>
      </c>
      <c r="F19" s="132">
        <v>19723.709999999992</v>
      </c>
      <c r="G19" s="132">
        <v>261</v>
      </c>
      <c r="H19" s="132">
        <v>19004.219999999998</v>
      </c>
      <c r="I19" s="132">
        <v>42</v>
      </c>
      <c r="J19" s="132">
        <v>13334.2</v>
      </c>
      <c r="K19" s="132">
        <v>0</v>
      </c>
      <c r="L19" s="132">
        <v>0</v>
      </c>
      <c r="M19" s="132">
        <v>0</v>
      </c>
      <c r="N19" s="132">
        <v>0</v>
      </c>
      <c r="O19" s="131">
        <f t="shared" ref="O19:P57" si="14">E19+G19+I19+K19+M19</f>
        <v>1145</v>
      </c>
      <c r="P19" s="131">
        <f t="shared" ref="P19:P56" si="15">F19+H19+J19+L19+N19</f>
        <v>52062.12999999999</v>
      </c>
      <c r="Q19" s="304">
        <f t="shared" si="1"/>
        <v>42.555976066308091</v>
      </c>
      <c r="R19" s="310"/>
      <c r="S19" s="310"/>
      <c r="T19" s="310"/>
      <c r="U19" s="310"/>
    </row>
    <row r="20" spans="1:21" ht="13.5" customHeight="1" x14ac:dyDescent="0.25">
      <c r="A20" s="170">
        <v>14</v>
      </c>
      <c r="B20" s="131" t="s">
        <v>21</v>
      </c>
      <c r="C20" s="132">
        <v>6266</v>
      </c>
      <c r="D20" s="132">
        <v>27111</v>
      </c>
      <c r="E20" s="132">
        <v>710</v>
      </c>
      <c r="F20" s="132">
        <v>3150.79</v>
      </c>
      <c r="G20" s="132">
        <v>6</v>
      </c>
      <c r="H20" s="132">
        <v>389.90999999999997</v>
      </c>
      <c r="I20" s="132">
        <v>2</v>
      </c>
      <c r="J20" s="132">
        <v>2.8</v>
      </c>
      <c r="K20" s="132">
        <v>0</v>
      </c>
      <c r="L20" s="132">
        <v>0</v>
      </c>
      <c r="M20" s="132">
        <v>0</v>
      </c>
      <c r="N20" s="132">
        <v>0</v>
      </c>
      <c r="O20" s="131">
        <f t="shared" si="14"/>
        <v>718</v>
      </c>
      <c r="P20" s="131">
        <f t="shared" si="15"/>
        <v>3543.5</v>
      </c>
      <c r="Q20" s="304">
        <f t="shared" si="1"/>
        <v>13.070340452214968</v>
      </c>
      <c r="R20" s="310"/>
      <c r="S20" s="310"/>
      <c r="T20" s="310"/>
      <c r="U20" s="310"/>
    </row>
    <row r="21" spans="1:21" ht="13.5" customHeight="1" x14ac:dyDescent="0.25">
      <c r="A21" s="170">
        <v>15</v>
      </c>
      <c r="B21" s="131" t="s">
        <v>22</v>
      </c>
      <c r="C21" s="132">
        <v>337</v>
      </c>
      <c r="D21" s="132">
        <v>1924</v>
      </c>
      <c r="E21" s="132">
        <v>0</v>
      </c>
      <c r="F21" s="132">
        <v>0</v>
      </c>
      <c r="G21" s="132">
        <v>0</v>
      </c>
      <c r="H21" s="132">
        <v>0</v>
      </c>
      <c r="I21" s="132">
        <v>0</v>
      </c>
      <c r="J21" s="132">
        <v>0</v>
      </c>
      <c r="K21" s="132">
        <v>0</v>
      </c>
      <c r="L21" s="132">
        <v>0</v>
      </c>
      <c r="M21" s="132">
        <v>0</v>
      </c>
      <c r="N21" s="132">
        <v>0</v>
      </c>
      <c r="O21" s="131">
        <f t="shared" si="14"/>
        <v>0</v>
      </c>
      <c r="P21" s="131">
        <f t="shared" si="15"/>
        <v>0</v>
      </c>
      <c r="Q21" s="304">
        <f t="shared" si="1"/>
        <v>0</v>
      </c>
      <c r="R21" s="310"/>
      <c r="S21" s="310"/>
      <c r="T21" s="310"/>
      <c r="U21" s="310"/>
    </row>
    <row r="22" spans="1:21" ht="13.5" customHeight="1" x14ac:dyDescent="0.25">
      <c r="A22" s="170">
        <v>16</v>
      </c>
      <c r="B22" s="131" t="s">
        <v>23</v>
      </c>
      <c r="C22" s="132">
        <v>1005</v>
      </c>
      <c r="D22" s="132">
        <v>4426</v>
      </c>
      <c r="E22" s="132">
        <v>0</v>
      </c>
      <c r="F22" s="132">
        <v>0</v>
      </c>
      <c r="G22" s="132">
        <v>0</v>
      </c>
      <c r="H22" s="132">
        <v>0</v>
      </c>
      <c r="I22" s="132">
        <v>0</v>
      </c>
      <c r="J22" s="132">
        <v>0</v>
      </c>
      <c r="K22" s="132">
        <v>0</v>
      </c>
      <c r="L22" s="132">
        <v>0</v>
      </c>
      <c r="M22" s="132">
        <v>0</v>
      </c>
      <c r="N22" s="132">
        <v>0</v>
      </c>
      <c r="O22" s="131">
        <f t="shared" si="14"/>
        <v>0</v>
      </c>
      <c r="P22" s="131">
        <f t="shared" si="15"/>
        <v>0</v>
      </c>
      <c r="Q22" s="304">
        <f t="shared" si="1"/>
        <v>0</v>
      </c>
      <c r="R22" s="310"/>
      <c r="S22" s="310"/>
      <c r="T22" s="310"/>
      <c r="U22" s="310"/>
    </row>
    <row r="23" spans="1:21" ht="13.5" customHeight="1" x14ac:dyDescent="0.25">
      <c r="A23" s="170">
        <v>17</v>
      </c>
      <c r="B23" s="131" t="s">
        <v>24</v>
      </c>
      <c r="C23" s="132">
        <v>3460</v>
      </c>
      <c r="D23" s="132">
        <v>15066</v>
      </c>
      <c r="E23" s="132">
        <v>294</v>
      </c>
      <c r="F23" s="132">
        <v>8008.9599999999991</v>
      </c>
      <c r="G23" s="132">
        <v>8</v>
      </c>
      <c r="H23" s="132">
        <v>340.57</v>
      </c>
      <c r="I23" s="132">
        <v>0</v>
      </c>
      <c r="J23" s="132">
        <v>0</v>
      </c>
      <c r="K23" s="132">
        <v>0</v>
      </c>
      <c r="L23" s="132">
        <v>0</v>
      </c>
      <c r="M23" s="132">
        <v>0</v>
      </c>
      <c r="N23" s="132">
        <v>0</v>
      </c>
      <c r="O23" s="131">
        <f t="shared" si="14"/>
        <v>302</v>
      </c>
      <c r="P23" s="131">
        <f t="shared" si="15"/>
        <v>8349.5299999999988</v>
      </c>
      <c r="Q23" s="304">
        <f t="shared" si="1"/>
        <v>55.419686711801397</v>
      </c>
      <c r="R23" s="310"/>
      <c r="S23" s="310"/>
      <c r="T23" s="310"/>
      <c r="U23" s="310"/>
    </row>
    <row r="24" spans="1:21" ht="13.5" customHeight="1" x14ac:dyDescent="0.25">
      <c r="A24" s="170">
        <v>18</v>
      </c>
      <c r="B24" s="131" t="s">
        <v>25</v>
      </c>
      <c r="C24" s="132">
        <v>184</v>
      </c>
      <c r="D24" s="132">
        <v>1836</v>
      </c>
      <c r="E24" s="132">
        <v>0</v>
      </c>
      <c r="F24" s="132">
        <v>0</v>
      </c>
      <c r="G24" s="132">
        <v>0</v>
      </c>
      <c r="H24" s="132">
        <v>0</v>
      </c>
      <c r="I24" s="132">
        <v>0</v>
      </c>
      <c r="J24" s="132">
        <v>0</v>
      </c>
      <c r="K24" s="132">
        <v>0</v>
      </c>
      <c r="L24" s="132">
        <v>0</v>
      </c>
      <c r="M24" s="132">
        <v>0</v>
      </c>
      <c r="N24" s="132">
        <v>0</v>
      </c>
      <c r="O24" s="131">
        <f t="shared" si="14"/>
        <v>0</v>
      </c>
      <c r="P24" s="131">
        <f t="shared" si="15"/>
        <v>0</v>
      </c>
      <c r="Q24" s="304">
        <f t="shared" si="1"/>
        <v>0</v>
      </c>
      <c r="R24" s="310"/>
      <c r="S24" s="310"/>
      <c r="T24" s="310"/>
      <c r="U24" s="310"/>
    </row>
    <row r="25" spans="1:21" ht="13.5" customHeight="1" x14ac:dyDescent="0.25">
      <c r="A25" s="170">
        <v>19</v>
      </c>
      <c r="B25" s="131" t="s">
        <v>26</v>
      </c>
      <c r="C25" s="132">
        <v>1084</v>
      </c>
      <c r="D25" s="132">
        <v>5324</v>
      </c>
      <c r="E25" s="132">
        <v>55</v>
      </c>
      <c r="F25" s="132">
        <v>845.84999999999991</v>
      </c>
      <c r="G25" s="132">
        <v>14</v>
      </c>
      <c r="H25" s="132">
        <v>1358.1499999999999</v>
      </c>
      <c r="I25" s="132">
        <v>3</v>
      </c>
      <c r="J25" s="132">
        <v>1050.06</v>
      </c>
      <c r="K25" s="132">
        <v>0</v>
      </c>
      <c r="L25" s="132">
        <v>0</v>
      </c>
      <c r="M25" s="132">
        <v>0</v>
      </c>
      <c r="N25" s="132">
        <v>0</v>
      </c>
      <c r="O25" s="131">
        <f t="shared" si="14"/>
        <v>72</v>
      </c>
      <c r="P25" s="131">
        <f t="shared" si="15"/>
        <v>3254.06</v>
      </c>
      <c r="Q25" s="304">
        <f t="shared" si="1"/>
        <v>61.120586025544704</v>
      </c>
      <c r="R25" s="310"/>
      <c r="S25" s="310"/>
      <c r="T25" s="310"/>
      <c r="U25" s="310"/>
    </row>
    <row r="26" spans="1:21" ht="13.5" customHeight="1" x14ac:dyDescent="0.25">
      <c r="A26" s="170">
        <v>20</v>
      </c>
      <c r="B26" s="131" t="s">
        <v>27</v>
      </c>
      <c r="C26" s="132">
        <v>57506</v>
      </c>
      <c r="D26" s="132">
        <v>469204</v>
      </c>
      <c r="E26" s="132">
        <v>40992</v>
      </c>
      <c r="F26" s="132">
        <v>143745.45000000013</v>
      </c>
      <c r="G26" s="132">
        <v>3015</v>
      </c>
      <c r="H26" s="132">
        <v>225688.14999999991</v>
      </c>
      <c r="I26" s="132">
        <v>1463</v>
      </c>
      <c r="J26" s="132">
        <v>186471.22999999998</v>
      </c>
      <c r="K26" s="132">
        <v>0</v>
      </c>
      <c r="L26" s="132">
        <v>0</v>
      </c>
      <c r="M26" s="132">
        <v>0</v>
      </c>
      <c r="N26" s="132">
        <v>0</v>
      </c>
      <c r="O26" s="131">
        <f t="shared" si="14"/>
        <v>45470</v>
      </c>
      <c r="P26" s="131">
        <f t="shared" si="15"/>
        <v>555904.83000000007</v>
      </c>
      <c r="Q26" s="304">
        <f t="shared" si="1"/>
        <v>118.47828023631514</v>
      </c>
      <c r="R26" s="310"/>
      <c r="S26" s="310"/>
      <c r="T26" s="310"/>
      <c r="U26" s="310"/>
    </row>
    <row r="27" spans="1:21" ht="13.5" customHeight="1" x14ac:dyDescent="0.25">
      <c r="A27" s="170">
        <v>21</v>
      </c>
      <c r="B27" s="131" t="s">
        <v>28</v>
      </c>
      <c r="C27" s="132">
        <v>31086</v>
      </c>
      <c r="D27" s="132">
        <v>172922</v>
      </c>
      <c r="E27" s="132">
        <v>5709</v>
      </c>
      <c r="F27" s="132">
        <v>294413.42000000016</v>
      </c>
      <c r="G27" s="132">
        <v>3134</v>
      </c>
      <c r="H27" s="132">
        <v>375504.94000000012</v>
      </c>
      <c r="I27" s="132">
        <v>418</v>
      </c>
      <c r="J27" s="132">
        <v>103036.57999999999</v>
      </c>
      <c r="K27" s="132">
        <v>0</v>
      </c>
      <c r="L27" s="132">
        <v>0</v>
      </c>
      <c r="M27" s="132">
        <v>0</v>
      </c>
      <c r="N27" s="132">
        <v>0</v>
      </c>
      <c r="O27" s="131">
        <f t="shared" si="14"/>
        <v>9261</v>
      </c>
      <c r="P27" s="131">
        <f t="shared" si="15"/>
        <v>772954.94000000029</v>
      </c>
      <c r="Q27" s="304">
        <f t="shared" si="1"/>
        <v>446.996298909335</v>
      </c>
      <c r="R27" s="310"/>
      <c r="S27" s="310"/>
      <c r="T27" s="310"/>
      <c r="U27" s="310"/>
    </row>
    <row r="28" spans="1:21" ht="13.5" customHeight="1" x14ac:dyDescent="0.25">
      <c r="A28" s="170">
        <v>22</v>
      </c>
      <c r="B28" s="131" t="s">
        <v>29</v>
      </c>
      <c r="C28" s="132">
        <v>13624</v>
      </c>
      <c r="D28" s="132">
        <v>70125</v>
      </c>
      <c r="E28" s="132">
        <v>3324</v>
      </c>
      <c r="F28" s="132">
        <v>25890.430000000011</v>
      </c>
      <c r="G28" s="132">
        <v>179</v>
      </c>
      <c r="H28" s="132">
        <v>15276.570000000002</v>
      </c>
      <c r="I28" s="132">
        <v>9</v>
      </c>
      <c r="J28" s="132">
        <v>2874.61</v>
      </c>
      <c r="K28" s="132">
        <v>10</v>
      </c>
      <c r="L28" s="132">
        <v>683.27</v>
      </c>
      <c r="M28" s="132">
        <v>0</v>
      </c>
      <c r="N28" s="132">
        <v>0</v>
      </c>
      <c r="O28" s="131">
        <f t="shared" si="14"/>
        <v>3522</v>
      </c>
      <c r="P28" s="131">
        <f t="shared" si="15"/>
        <v>44724.880000000012</v>
      </c>
      <c r="Q28" s="304">
        <f t="shared" si="1"/>
        <v>63.778795008912667</v>
      </c>
      <c r="R28" s="310"/>
      <c r="S28" s="310"/>
      <c r="T28" s="310"/>
      <c r="U28" s="310"/>
    </row>
    <row r="29" spans="1:21" ht="13.5" customHeight="1" x14ac:dyDescent="0.25">
      <c r="A29" s="170">
        <v>23</v>
      </c>
      <c r="B29" s="131" t="s">
        <v>30</v>
      </c>
      <c r="C29" s="132">
        <v>4628</v>
      </c>
      <c r="D29" s="132">
        <v>18904</v>
      </c>
      <c r="E29" s="132">
        <v>2275</v>
      </c>
      <c r="F29" s="132">
        <v>32202.69</v>
      </c>
      <c r="G29" s="132">
        <v>256</v>
      </c>
      <c r="H29" s="132">
        <v>23445.409999999993</v>
      </c>
      <c r="I29" s="132">
        <v>37</v>
      </c>
      <c r="J29" s="132">
        <v>2712.66</v>
      </c>
      <c r="K29" s="132">
        <v>0</v>
      </c>
      <c r="L29" s="132">
        <v>0</v>
      </c>
      <c r="M29" s="132">
        <v>0</v>
      </c>
      <c r="N29" s="132">
        <v>0</v>
      </c>
      <c r="O29" s="131">
        <f t="shared" si="14"/>
        <v>2568</v>
      </c>
      <c r="P29" s="131">
        <f t="shared" si="15"/>
        <v>58360.759999999995</v>
      </c>
      <c r="Q29" s="304">
        <f t="shared" si="1"/>
        <v>308.72175201015654</v>
      </c>
      <c r="R29" s="310"/>
      <c r="S29" s="310"/>
      <c r="T29" s="310"/>
      <c r="U29" s="310"/>
    </row>
    <row r="30" spans="1:21" ht="13.5" customHeight="1" x14ac:dyDescent="0.25">
      <c r="A30" s="170">
        <v>24</v>
      </c>
      <c r="B30" s="131" t="s">
        <v>31</v>
      </c>
      <c r="C30" s="132">
        <v>9485</v>
      </c>
      <c r="D30" s="132">
        <v>47820</v>
      </c>
      <c r="E30" s="132">
        <v>38435</v>
      </c>
      <c r="F30" s="132">
        <v>46090.37000000001</v>
      </c>
      <c r="G30" s="132">
        <v>478</v>
      </c>
      <c r="H30" s="132">
        <v>74444.73</v>
      </c>
      <c r="I30" s="132">
        <v>248</v>
      </c>
      <c r="J30" s="132">
        <v>10306.169999999998</v>
      </c>
      <c r="K30" s="132">
        <v>0</v>
      </c>
      <c r="L30" s="132">
        <v>0</v>
      </c>
      <c r="M30" s="132">
        <v>0</v>
      </c>
      <c r="N30" s="132">
        <v>0</v>
      </c>
      <c r="O30" s="131">
        <f t="shared" si="14"/>
        <v>39161</v>
      </c>
      <c r="P30" s="131">
        <f t="shared" si="15"/>
        <v>130841.27</v>
      </c>
      <c r="Q30" s="304">
        <f t="shared" si="1"/>
        <v>273.61202425763281</v>
      </c>
      <c r="R30" s="310"/>
      <c r="S30" s="310"/>
      <c r="T30" s="310"/>
      <c r="U30" s="310"/>
    </row>
    <row r="31" spans="1:21" ht="13.5" customHeight="1" x14ac:dyDescent="0.25">
      <c r="A31" s="170">
        <v>25</v>
      </c>
      <c r="B31" s="131" t="s">
        <v>32</v>
      </c>
      <c r="C31" s="132">
        <v>747</v>
      </c>
      <c r="D31" s="132">
        <v>6386</v>
      </c>
      <c r="E31" s="132">
        <v>6</v>
      </c>
      <c r="F31" s="132">
        <v>16.34</v>
      </c>
      <c r="G31" s="132">
        <v>1</v>
      </c>
      <c r="H31" s="132">
        <v>5</v>
      </c>
      <c r="I31" s="132">
        <v>0</v>
      </c>
      <c r="J31" s="132">
        <v>0</v>
      </c>
      <c r="K31" s="132">
        <v>0</v>
      </c>
      <c r="L31" s="132">
        <v>0</v>
      </c>
      <c r="M31" s="132">
        <v>0</v>
      </c>
      <c r="N31" s="132">
        <v>0</v>
      </c>
      <c r="O31" s="131">
        <f t="shared" si="14"/>
        <v>7</v>
      </c>
      <c r="P31" s="131">
        <f t="shared" si="15"/>
        <v>21.34</v>
      </c>
      <c r="Q31" s="304">
        <f t="shared" si="1"/>
        <v>0.33416849357970563</v>
      </c>
      <c r="R31" s="310"/>
      <c r="S31" s="310"/>
      <c r="T31" s="310"/>
      <c r="U31" s="310"/>
    </row>
    <row r="32" spans="1:21" ht="13.5" customHeight="1" x14ac:dyDescent="0.25">
      <c r="A32" s="170">
        <v>26</v>
      </c>
      <c r="B32" s="131" t="s">
        <v>33</v>
      </c>
      <c r="C32" s="132">
        <v>1158</v>
      </c>
      <c r="D32" s="132">
        <v>7181</v>
      </c>
      <c r="E32" s="132">
        <v>34</v>
      </c>
      <c r="F32" s="132">
        <v>225.66</v>
      </c>
      <c r="G32" s="132">
        <v>8</v>
      </c>
      <c r="H32" s="132">
        <v>690.9</v>
      </c>
      <c r="I32" s="132">
        <v>5</v>
      </c>
      <c r="J32" s="132">
        <v>1070.92</v>
      </c>
      <c r="K32" s="132">
        <v>0</v>
      </c>
      <c r="L32" s="132">
        <v>0</v>
      </c>
      <c r="M32" s="132">
        <v>0</v>
      </c>
      <c r="N32" s="132">
        <v>0</v>
      </c>
      <c r="O32" s="131">
        <f t="shared" si="14"/>
        <v>47</v>
      </c>
      <c r="P32" s="131">
        <f t="shared" si="15"/>
        <v>1987.48</v>
      </c>
      <c r="Q32" s="304">
        <f t="shared" si="1"/>
        <v>27.676925219328783</v>
      </c>
      <c r="R32" s="310"/>
      <c r="S32" s="310"/>
      <c r="T32" s="310"/>
      <c r="U32" s="310"/>
    </row>
    <row r="33" spans="1:21" ht="13.5" customHeight="1" x14ac:dyDescent="0.25">
      <c r="A33" s="170">
        <v>27</v>
      </c>
      <c r="B33" s="131" t="s">
        <v>34</v>
      </c>
      <c r="C33" s="132">
        <v>494</v>
      </c>
      <c r="D33" s="132">
        <v>4205</v>
      </c>
      <c r="E33" s="132">
        <v>8</v>
      </c>
      <c r="F33" s="132">
        <v>169</v>
      </c>
      <c r="G33" s="132">
        <v>2</v>
      </c>
      <c r="H33" s="132">
        <v>559</v>
      </c>
      <c r="I33" s="132">
        <v>2</v>
      </c>
      <c r="J33" s="132">
        <v>425</v>
      </c>
      <c r="K33" s="132">
        <v>0</v>
      </c>
      <c r="L33" s="132">
        <v>0</v>
      </c>
      <c r="M33" s="132">
        <v>0</v>
      </c>
      <c r="N33" s="132">
        <v>0</v>
      </c>
      <c r="O33" s="131">
        <f t="shared" si="14"/>
        <v>12</v>
      </c>
      <c r="P33" s="131">
        <f t="shared" si="15"/>
        <v>1153</v>
      </c>
      <c r="Q33" s="304">
        <f t="shared" si="1"/>
        <v>27.419738406658741</v>
      </c>
      <c r="R33" s="310"/>
      <c r="S33" s="310"/>
      <c r="T33" s="310"/>
      <c r="U33" s="310"/>
    </row>
    <row r="34" spans="1:21" ht="13.5" customHeight="1" x14ac:dyDescent="0.25">
      <c r="A34" s="170">
        <v>28</v>
      </c>
      <c r="B34" s="131" t="s">
        <v>35</v>
      </c>
      <c r="C34" s="132">
        <v>13321</v>
      </c>
      <c r="D34" s="132">
        <v>59778</v>
      </c>
      <c r="E34" s="132">
        <v>1408</v>
      </c>
      <c r="F34" s="132">
        <v>48640.670000000006</v>
      </c>
      <c r="G34" s="132">
        <v>789</v>
      </c>
      <c r="H34" s="132">
        <v>76116.610000000015</v>
      </c>
      <c r="I34" s="132">
        <v>301</v>
      </c>
      <c r="J34" s="132">
        <v>45735.899999999994</v>
      </c>
      <c r="K34" s="132">
        <v>0</v>
      </c>
      <c r="L34" s="132">
        <v>0</v>
      </c>
      <c r="M34" s="132">
        <v>5</v>
      </c>
      <c r="N34" s="132">
        <v>260.14</v>
      </c>
      <c r="O34" s="131">
        <f t="shared" si="14"/>
        <v>2503</v>
      </c>
      <c r="P34" s="131">
        <f t="shared" si="15"/>
        <v>170753.32000000004</v>
      </c>
      <c r="Q34" s="304">
        <f t="shared" si="1"/>
        <v>285.64575596373254</v>
      </c>
      <c r="R34" s="310"/>
      <c r="S34" s="310"/>
      <c r="T34" s="310"/>
      <c r="U34" s="310"/>
    </row>
    <row r="35" spans="1:21" ht="13.5" customHeight="1" x14ac:dyDescent="0.25">
      <c r="A35" s="170">
        <v>29</v>
      </c>
      <c r="B35" s="131" t="s">
        <v>36</v>
      </c>
      <c r="C35" s="132">
        <v>372</v>
      </c>
      <c r="D35" s="132">
        <v>3322</v>
      </c>
      <c r="E35" s="132">
        <v>1</v>
      </c>
      <c r="F35" s="132">
        <v>20</v>
      </c>
      <c r="G35" s="132">
        <v>0</v>
      </c>
      <c r="H35" s="132">
        <v>0</v>
      </c>
      <c r="I35" s="132">
        <v>0</v>
      </c>
      <c r="J35" s="132">
        <v>0</v>
      </c>
      <c r="K35" s="132">
        <v>0</v>
      </c>
      <c r="L35" s="132">
        <v>0</v>
      </c>
      <c r="M35" s="132">
        <v>0</v>
      </c>
      <c r="N35" s="132">
        <v>0</v>
      </c>
      <c r="O35" s="131">
        <f t="shared" si="14"/>
        <v>1</v>
      </c>
      <c r="P35" s="131">
        <f t="shared" si="15"/>
        <v>20</v>
      </c>
      <c r="Q35" s="304">
        <f t="shared" si="1"/>
        <v>0.60204695966285371</v>
      </c>
      <c r="R35" s="310"/>
      <c r="S35" s="310"/>
      <c r="T35" s="310"/>
      <c r="U35" s="310"/>
    </row>
    <row r="36" spans="1:21" ht="13.5" customHeight="1" x14ac:dyDescent="0.25">
      <c r="A36" s="170">
        <v>30</v>
      </c>
      <c r="B36" s="131" t="s">
        <v>37</v>
      </c>
      <c r="C36" s="132">
        <v>2994</v>
      </c>
      <c r="D36" s="132">
        <v>12227</v>
      </c>
      <c r="E36" s="132">
        <v>36</v>
      </c>
      <c r="F36" s="132">
        <v>869.93000000000006</v>
      </c>
      <c r="G36" s="132">
        <v>16</v>
      </c>
      <c r="H36" s="132">
        <v>766.28</v>
      </c>
      <c r="I36" s="132">
        <v>1</v>
      </c>
      <c r="J36" s="132">
        <v>4</v>
      </c>
      <c r="K36" s="132">
        <v>0</v>
      </c>
      <c r="L36" s="132">
        <v>0</v>
      </c>
      <c r="M36" s="132">
        <v>0</v>
      </c>
      <c r="N36" s="132">
        <v>0</v>
      </c>
      <c r="O36" s="131">
        <f t="shared" si="14"/>
        <v>53</v>
      </c>
      <c r="P36" s="131">
        <f t="shared" si="15"/>
        <v>1640.21</v>
      </c>
      <c r="Q36" s="304">
        <f t="shared" si="1"/>
        <v>13.414656088983397</v>
      </c>
      <c r="R36" s="310"/>
      <c r="S36" s="310"/>
      <c r="T36" s="310"/>
      <c r="U36" s="310"/>
    </row>
    <row r="37" spans="1:21" ht="13.5" customHeight="1" x14ac:dyDescent="0.25">
      <c r="A37" s="170">
        <v>31</v>
      </c>
      <c r="B37" s="131" t="s">
        <v>38</v>
      </c>
      <c r="C37" s="132">
        <v>783</v>
      </c>
      <c r="D37" s="132">
        <v>5030</v>
      </c>
      <c r="E37" s="132">
        <v>0</v>
      </c>
      <c r="F37" s="132">
        <v>0</v>
      </c>
      <c r="G37" s="132">
        <v>0</v>
      </c>
      <c r="H37" s="132">
        <v>0</v>
      </c>
      <c r="I37" s="132">
        <v>0</v>
      </c>
      <c r="J37" s="132">
        <v>0</v>
      </c>
      <c r="K37" s="132">
        <v>0</v>
      </c>
      <c r="L37" s="132">
        <v>0</v>
      </c>
      <c r="M37" s="132">
        <v>0</v>
      </c>
      <c r="N37" s="132">
        <v>0</v>
      </c>
      <c r="O37" s="131">
        <f t="shared" si="14"/>
        <v>0</v>
      </c>
      <c r="P37" s="131">
        <f t="shared" si="15"/>
        <v>0</v>
      </c>
      <c r="Q37" s="304">
        <f t="shared" si="1"/>
        <v>0</v>
      </c>
      <c r="R37" s="310"/>
      <c r="S37" s="310"/>
      <c r="T37" s="310"/>
      <c r="U37" s="310"/>
    </row>
    <row r="38" spans="1:21" ht="13.5" customHeight="1" x14ac:dyDescent="0.25">
      <c r="A38" s="170">
        <v>32</v>
      </c>
      <c r="B38" s="131" t="s">
        <v>39</v>
      </c>
      <c r="C38" s="132">
        <v>14</v>
      </c>
      <c r="D38" s="132">
        <v>90</v>
      </c>
      <c r="E38" s="132">
        <v>0</v>
      </c>
      <c r="F38" s="132">
        <v>0</v>
      </c>
      <c r="G38" s="132">
        <v>0</v>
      </c>
      <c r="H38" s="132">
        <v>0</v>
      </c>
      <c r="I38" s="132">
        <v>0</v>
      </c>
      <c r="J38" s="132">
        <v>0</v>
      </c>
      <c r="K38" s="132">
        <v>0</v>
      </c>
      <c r="L38" s="132">
        <v>0</v>
      </c>
      <c r="M38" s="132">
        <v>0</v>
      </c>
      <c r="N38" s="132">
        <v>0</v>
      </c>
      <c r="O38" s="131">
        <f t="shared" si="14"/>
        <v>0</v>
      </c>
      <c r="P38" s="131">
        <f t="shared" si="15"/>
        <v>0</v>
      </c>
      <c r="Q38" s="304"/>
      <c r="R38" s="310"/>
      <c r="S38" s="310"/>
      <c r="T38" s="310"/>
      <c r="U38" s="310"/>
    </row>
    <row r="39" spans="1:21" ht="13.5" customHeight="1" x14ac:dyDescent="0.25">
      <c r="A39" s="170">
        <v>33</v>
      </c>
      <c r="B39" s="131" t="s">
        <v>40</v>
      </c>
      <c r="C39" s="132">
        <v>280</v>
      </c>
      <c r="D39" s="132">
        <v>528</v>
      </c>
      <c r="E39" s="132">
        <v>109</v>
      </c>
      <c r="F39" s="132">
        <v>747.96</v>
      </c>
      <c r="G39" s="132">
        <v>7</v>
      </c>
      <c r="H39" s="132">
        <v>374.84</v>
      </c>
      <c r="I39" s="132">
        <v>0</v>
      </c>
      <c r="J39" s="132">
        <v>0</v>
      </c>
      <c r="K39" s="132">
        <v>0</v>
      </c>
      <c r="L39" s="132">
        <v>0</v>
      </c>
      <c r="M39" s="132">
        <v>0</v>
      </c>
      <c r="N39" s="132">
        <v>0</v>
      </c>
      <c r="O39" s="131">
        <f t="shared" si="14"/>
        <v>116</v>
      </c>
      <c r="P39" s="131">
        <f t="shared" si="15"/>
        <v>1122.8</v>
      </c>
      <c r="Q39" s="304"/>
      <c r="R39" s="310"/>
      <c r="S39" s="310"/>
      <c r="T39" s="310"/>
      <c r="U39" s="310"/>
    </row>
    <row r="40" spans="1:21" ht="13.5" customHeight="1" x14ac:dyDescent="0.25">
      <c r="A40" s="170">
        <v>34</v>
      </c>
      <c r="B40" s="131" t="s">
        <v>41</v>
      </c>
      <c r="C40" s="132">
        <v>5722</v>
      </c>
      <c r="D40" s="132">
        <v>28131</v>
      </c>
      <c r="E40" s="132">
        <v>1821</v>
      </c>
      <c r="F40" s="132">
        <v>44239.829999999987</v>
      </c>
      <c r="G40" s="132">
        <v>718</v>
      </c>
      <c r="H40" s="132">
        <v>66030.700000000012</v>
      </c>
      <c r="I40" s="132">
        <v>93</v>
      </c>
      <c r="J40" s="132">
        <v>12619.050000000001</v>
      </c>
      <c r="K40" s="132">
        <v>0</v>
      </c>
      <c r="L40" s="132">
        <v>0</v>
      </c>
      <c r="M40" s="132">
        <v>0</v>
      </c>
      <c r="N40" s="132">
        <v>0</v>
      </c>
      <c r="O40" s="131">
        <f t="shared" si="14"/>
        <v>2632</v>
      </c>
      <c r="P40" s="131">
        <f t="shared" si="15"/>
        <v>122889.58</v>
      </c>
      <c r="Q40" s="304"/>
      <c r="R40" s="310"/>
      <c r="S40" s="310"/>
      <c r="T40" s="310"/>
      <c r="U40" s="310"/>
    </row>
    <row r="41" spans="1:21" ht="13.5" customHeight="1" x14ac:dyDescent="0.2">
      <c r="A41" s="169"/>
      <c r="B41" s="133" t="s">
        <v>110</v>
      </c>
      <c r="C41" s="171">
        <f>SUM(C19:C40)</f>
        <v>174672</v>
      </c>
      <c r="D41" s="171">
        <f>SUM(D19:D40)</f>
        <v>1083878</v>
      </c>
      <c r="E41" s="171">
        <f t="shared" ref="E41:N41" si="16">SUM(E19:E37)</f>
        <v>94129</v>
      </c>
      <c r="F41" s="171">
        <f t="shared" si="16"/>
        <v>624013.27000000037</v>
      </c>
      <c r="G41" s="171">
        <f t="shared" si="16"/>
        <v>8167</v>
      </c>
      <c r="H41" s="171">
        <f t="shared" si="16"/>
        <v>813590.44000000006</v>
      </c>
      <c r="I41" s="171">
        <f t="shared" si="16"/>
        <v>2531</v>
      </c>
      <c r="J41" s="171">
        <f t="shared" si="16"/>
        <v>367024.12999999989</v>
      </c>
      <c r="K41" s="171">
        <f t="shared" si="16"/>
        <v>10</v>
      </c>
      <c r="L41" s="171">
        <f t="shared" si="16"/>
        <v>683.27</v>
      </c>
      <c r="M41" s="171">
        <f t="shared" si="16"/>
        <v>5</v>
      </c>
      <c r="N41" s="171">
        <f t="shared" si="16"/>
        <v>260.14</v>
      </c>
      <c r="O41" s="133">
        <f t="shared" si="14"/>
        <v>104842</v>
      </c>
      <c r="P41" s="133">
        <f t="shared" si="15"/>
        <v>1805571.2500000002</v>
      </c>
      <c r="Q41" s="306">
        <f t="shared" si="1"/>
        <v>166.58436189312823</v>
      </c>
      <c r="R41" s="310">
        <f>E41+K41</f>
        <v>94139</v>
      </c>
      <c r="S41" s="310">
        <f>F41+L41</f>
        <v>624696.54000000039</v>
      </c>
      <c r="T41" s="310"/>
      <c r="U41" s="310"/>
    </row>
    <row r="42" spans="1:21" ht="13.5" customHeight="1" x14ac:dyDescent="0.2">
      <c r="A42" s="169"/>
      <c r="B42" s="133" t="s">
        <v>43</v>
      </c>
      <c r="C42" s="171">
        <f t="shared" ref="C42:N42" si="17">C41+C18</f>
        <v>776500</v>
      </c>
      <c r="D42" s="171">
        <f t="shared" si="17"/>
        <v>4149994</v>
      </c>
      <c r="E42" s="171">
        <f t="shared" si="17"/>
        <v>242474</v>
      </c>
      <c r="F42" s="171">
        <f t="shared" si="17"/>
        <v>1540326.0001135003</v>
      </c>
      <c r="G42" s="171">
        <f t="shared" si="17"/>
        <v>16425</v>
      </c>
      <c r="H42" s="171">
        <f t="shared" si="17"/>
        <v>1425851.4943194999</v>
      </c>
      <c r="I42" s="171">
        <f t="shared" si="17"/>
        <v>3450</v>
      </c>
      <c r="J42" s="171">
        <f t="shared" si="17"/>
        <v>644131.79370659986</v>
      </c>
      <c r="K42" s="171">
        <f t="shared" si="17"/>
        <v>1215</v>
      </c>
      <c r="L42" s="171">
        <f t="shared" si="17"/>
        <v>3753.6718793000009</v>
      </c>
      <c r="M42" s="171">
        <f t="shared" si="17"/>
        <v>694</v>
      </c>
      <c r="N42" s="171">
        <f t="shared" si="17"/>
        <v>22095.571893199998</v>
      </c>
      <c r="O42" s="133">
        <f t="shared" si="14"/>
        <v>264258</v>
      </c>
      <c r="P42" s="133">
        <f t="shared" si="15"/>
        <v>3636158.5319121</v>
      </c>
      <c r="Q42" s="306">
        <f t="shared" si="1"/>
        <v>87.618404554611416</v>
      </c>
      <c r="R42" s="310"/>
      <c r="S42" s="310"/>
      <c r="T42" s="310"/>
      <c r="U42" s="310"/>
    </row>
    <row r="43" spans="1:21" ht="13.5" customHeight="1" x14ac:dyDescent="0.25">
      <c r="A43" s="170">
        <v>35</v>
      </c>
      <c r="B43" s="131" t="s">
        <v>44</v>
      </c>
      <c r="C43" s="132">
        <v>35106</v>
      </c>
      <c r="D43" s="132">
        <v>120145</v>
      </c>
      <c r="E43" s="132">
        <v>21500</v>
      </c>
      <c r="F43" s="132">
        <v>24825.757710000002</v>
      </c>
      <c r="G43" s="132">
        <v>0</v>
      </c>
      <c r="H43" s="132">
        <v>0</v>
      </c>
      <c r="I43" s="132">
        <v>0</v>
      </c>
      <c r="J43" s="132">
        <v>0</v>
      </c>
      <c r="K43" s="132">
        <v>297</v>
      </c>
      <c r="L43" s="132">
        <v>1245.32599</v>
      </c>
      <c r="M43" s="132">
        <v>0</v>
      </c>
      <c r="N43" s="132">
        <v>0</v>
      </c>
      <c r="O43" s="131">
        <f t="shared" si="14"/>
        <v>21797</v>
      </c>
      <c r="P43" s="131">
        <f t="shared" si="15"/>
        <v>26071.083700000003</v>
      </c>
      <c r="Q43" s="304">
        <f t="shared" si="1"/>
        <v>21.699682633484539</v>
      </c>
      <c r="R43" s="310"/>
      <c r="S43" s="310"/>
      <c r="T43" s="310"/>
      <c r="U43" s="310"/>
    </row>
    <row r="44" spans="1:21" ht="13.5" customHeight="1" x14ac:dyDescent="0.25">
      <c r="A44" s="170">
        <v>36</v>
      </c>
      <c r="B44" s="131" t="s">
        <v>45</v>
      </c>
      <c r="C44" s="132">
        <v>18791</v>
      </c>
      <c r="D44" s="132">
        <v>59738</v>
      </c>
      <c r="E44" s="132">
        <v>66961</v>
      </c>
      <c r="F44" s="132">
        <v>77672.092217900004</v>
      </c>
      <c r="G44" s="132">
        <v>6</v>
      </c>
      <c r="H44" s="132">
        <v>671.71213999999998</v>
      </c>
      <c r="I44" s="132">
        <v>0</v>
      </c>
      <c r="J44" s="132">
        <v>0</v>
      </c>
      <c r="K44" s="132">
        <v>0</v>
      </c>
      <c r="L44" s="132">
        <v>0</v>
      </c>
      <c r="M44" s="132">
        <v>0</v>
      </c>
      <c r="N44" s="132">
        <v>0</v>
      </c>
      <c r="O44" s="131">
        <f t="shared" si="14"/>
        <v>66967</v>
      </c>
      <c r="P44" s="131">
        <f t="shared" si="15"/>
        <v>78343.804357900008</v>
      </c>
      <c r="Q44" s="304">
        <f t="shared" si="1"/>
        <v>131.14567671816934</v>
      </c>
      <c r="R44" s="310"/>
      <c r="S44" s="310"/>
      <c r="T44" s="310"/>
      <c r="U44" s="310"/>
    </row>
    <row r="45" spans="1:21" ht="13.5" customHeight="1" x14ac:dyDescent="0.2">
      <c r="A45" s="169"/>
      <c r="B45" s="133" t="s">
        <v>46</v>
      </c>
      <c r="C45" s="171">
        <f t="shared" ref="C45:N45" si="18">SUM(C43:C44)</f>
        <v>53897</v>
      </c>
      <c r="D45" s="171">
        <f t="shared" si="18"/>
        <v>179883</v>
      </c>
      <c r="E45" s="171">
        <f t="shared" si="18"/>
        <v>88461</v>
      </c>
      <c r="F45" s="171">
        <f t="shared" si="18"/>
        <v>102497.84992790001</v>
      </c>
      <c r="G45" s="171">
        <f t="shared" si="18"/>
        <v>6</v>
      </c>
      <c r="H45" s="171">
        <f t="shared" si="18"/>
        <v>671.71213999999998</v>
      </c>
      <c r="I45" s="171">
        <f t="shared" si="18"/>
        <v>0</v>
      </c>
      <c r="J45" s="171">
        <f t="shared" si="18"/>
        <v>0</v>
      </c>
      <c r="K45" s="171">
        <f t="shared" si="18"/>
        <v>297</v>
      </c>
      <c r="L45" s="171">
        <f t="shared" si="18"/>
        <v>1245.32599</v>
      </c>
      <c r="M45" s="171">
        <f t="shared" si="18"/>
        <v>0</v>
      </c>
      <c r="N45" s="171">
        <f t="shared" si="18"/>
        <v>0</v>
      </c>
      <c r="O45" s="133">
        <f t="shared" si="14"/>
        <v>88764</v>
      </c>
      <c r="P45" s="133">
        <f t="shared" si="15"/>
        <v>104414.88805790001</v>
      </c>
      <c r="Q45" s="306">
        <f t="shared" si="1"/>
        <v>58.046001043956359</v>
      </c>
      <c r="R45" s="310">
        <f>E45+K45</f>
        <v>88758</v>
      </c>
      <c r="S45" s="310">
        <f>F45+L45</f>
        <v>103743.17591790001</v>
      </c>
      <c r="T45" s="310"/>
      <c r="U45" s="310"/>
    </row>
    <row r="46" spans="1:21" ht="13.5" customHeight="1" x14ac:dyDescent="0.25">
      <c r="A46" s="170">
        <v>37</v>
      </c>
      <c r="B46" s="131" t="s">
        <v>47</v>
      </c>
      <c r="C46" s="132">
        <v>16110</v>
      </c>
      <c r="D46" s="132">
        <v>54179</v>
      </c>
      <c r="E46" s="132">
        <v>3557</v>
      </c>
      <c r="F46" s="132">
        <v>29191</v>
      </c>
      <c r="G46" s="132">
        <v>2</v>
      </c>
      <c r="H46" s="132">
        <v>230</v>
      </c>
      <c r="I46" s="132">
        <v>0</v>
      </c>
      <c r="J46" s="132">
        <v>0</v>
      </c>
      <c r="K46" s="132">
        <v>0</v>
      </c>
      <c r="L46" s="132">
        <v>0</v>
      </c>
      <c r="M46" s="132">
        <v>4</v>
      </c>
      <c r="N46" s="132">
        <v>220284</v>
      </c>
      <c r="O46" s="131">
        <f t="shared" si="14"/>
        <v>3563</v>
      </c>
      <c r="P46" s="131">
        <f t="shared" si="15"/>
        <v>249705</v>
      </c>
      <c r="Q46" s="304">
        <f t="shared" si="1"/>
        <v>460.88890529540964</v>
      </c>
      <c r="R46" s="310"/>
      <c r="S46" s="310"/>
      <c r="T46" s="310"/>
      <c r="U46" s="310"/>
    </row>
    <row r="47" spans="1:21" ht="13.5" customHeight="1" x14ac:dyDescent="0.2">
      <c r="A47" s="169"/>
      <c r="B47" s="133" t="s">
        <v>48</v>
      </c>
      <c r="C47" s="171">
        <f t="shared" ref="C47:N47" si="19">C46</f>
        <v>16110</v>
      </c>
      <c r="D47" s="171">
        <f t="shared" si="19"/>
        <v>54179</v>
      </c>
      <c r="E47" s="171">
        <f t="shared" si="19"/>
        <v>3557</v>
      </c>
      <c r="F47" s="171">
        <f t="shared" si="19"/>
        <v>29191</v>
      </c>
      <c r="G47" s="171">
        <f t="shared" si="19"/>
        <v>2</v>
      </c>
      <c r="H47" s="171">
        <f t="shared" si="19"/>
        <v>230</v>
      </c>
      <c r="I47" s="171">
        <f t="shared" si="19"/>
        <v>0</v>
      </c>
      <c r="J47" s="171">
        <f t="shared" si="19"/>
        <v>0</v>
      </c>
      <c r="K47" s="171">
        <f t="shared" si="19"/>
        <v>0</v>
      </c>
      <c r="L47" s="171">
        <f t="shared" si="19"/>
        <v>0</v>
      </c>
      <c r="M47" s="171">
        <f t="shared" si="19"/>
        <v>4</v>
      </c>
      <c r="N47" s="171">
        <f t="shared" si="19"/>
        <v>220284</v>
      </c>
      <c r="O47" s="133">
        <f t="shared" si="14"/>
        <v>3563</v>
      </c>
      <c r="P47" s="133">
        <f t="shared" si="15"/>
        <v>249705</v>
      </c>
      <c r="Q47" s="306">
        <f t="shared" si="1"/>
        <v>460.88890529540964</v>
      </c>
      <c r="R47" s="310"/>
      <c r="S47" s="310"/>
      <c r="T47" s="310"/>
      <c r="U47" s="310"/>
    </row>
    <row r="48" spans="1:21" ht="13.5" customHeight="1" x14ac:dyDescent="0.25">
      <c r="A48" s="170">
        <v>38</v>
      </c>
      <c r="B48" s="131" t="s">
        <v>49</v>
      </c>
      <c r="C48" s="132">
        <v>12770</v>
      </c>
      <c r="D48" s="132">
        <v>52252</v>
      </c>
      <c r="E48" s="132">
        <v>9732</v>
      </c>
      <c r="F48" s="132">
        <v>86026.479089999993</v>
      </c>
      <c r="G48" s="132">
        <v>122</v>
      </c>
      <c r="H48" s="132">
        <v>7646.6333100000002</v>
      </c>
      <c r="I48" s="132">
        <v>8</v>
      </c>
      <c r="J48" s="132">
        <v>1832.73434</v>
      </c>
      <c r="K48" s="132">
        <v>0</v>
      </c>
      <c r="L48" s="132">
        <v>0</v>
      </c>
      <c r="M48" s="132">
        <v>0</v>
      </c>
      <c r="N48" s="132">
        <v>0</v>
      </c>
      <c r="O48" s="131">
        <f t="shared" si="14"/>
        <v>9862</v>
      </c>
      <c r="P48" s="131">
        <f t="shared" si="15"/>
        <v>95505.846739999994</v>
      </c>
      <c r="Q48" s="304">
        <f t="shared" si="1"/>
        <v>182.77931321289134</v>
      </c>
      <c r="R48" s="310"/>
      <c r="S48" s="310"/>
      <c r="T48" s="310"/>
      <c r="U48" s="310"/>
    </row>
    <row r="49" spans="1:21" ht="13.5" customHeight="1" x14ac:dyDescent="0.25">
      <c r="A49" s="170">
        <v>39</v>
      </c>
      <c r="B49" s="131" t="s">
        <v>50</v>
      </c>
      <c r="C49" s="132">
        <v>5841</v>
      </c>
      <c r="D49" s="132">
        <v>16597</v>
      </c>
      <c r="E49" s="132">
        <v>919</v>
      </c>
      <c r="F49" s="132">
        <v>6055.4937600000003</v>
      </c>
      <c r="G49" s="132">
        <v>40</v>
      </c>
      <c r="H49" s="132">
        <v>434.58265</v>
      </c>
      <c r="I49" s="132">
        <v>3</v>
      </c>
      <c r="J49" s="132">
        <v>247</v>
      </c>
      <c r="K49" s="132">
        <v>0</v>
      </c>
      <c r="L49" s="132">
        <v>0</v>
      </c>
      <c r="M49" s="132">
        <v>0</v>
      </c>
      <c r="N49" s="132">
        <v>0</v>
      </c>
      <c r="O49" s="131">
        <f t="shared" si="14"/>
        <v>962</v>
      </c>
      <c r="P49" s="131">
        <f t="shared" si="15"/>
        <v>6737.0764100000006</v>
      </c>
      <c r="Q49" s="304">
        <f t="shared" si="1"/>
        <v>40.59213357835754</v>
      </c>
      <c r="R49" s="310"/>
      <c r="S49" s="310"/>
      <c r="T49" s="310"/>
      <c r="U49" s="310"/>
    </row>
    <row r="50" spans="1:21" ht="13.5" customHeight="1" x14ac:dyDescent="0.25">
      <c r="A50" s="170">
        <v>40</v>
      </c>
      <c r="B50" s="131" t="s">
        <v>51</v>
      </c>
      <c r="C50" s="132">
        <v>1529</v>
      </c>
      <c r="D50" s="132">
        <v>4653</v>
      </c>
      <c r="E50" s="132">
        <v>6885</v>
      </c>
      <c r="F50" s="132">
        <v>2844.36</v>
      </c>
      <c r="G50" s="132">
        <v>0</v>
      </c>
      <c r="H50" s="132">
        <v>0</v>
      </c>
      <c r="I50" s="132">
        <v>0</v>
      </c>
      <c r="J50" s="132">
        <v>0</v>
      </c>
      <c r="K50" s="132">
        <v>0</v>
      </c>
      <c r="L50" s="132">
        <v>0</v>
      </c>
      <c r="M50" s="132">
        <v>0</v>
      </c>
      <c r="N50" s="132">
        <v>0</v>
      </c>
      <c r="O50" s="131">
        <f t="shared" si="14"/>
        <v>6885</v>
      </c>
      <c r="P50" s="131">
        <f t="shared" si="15"/>
        <v>2844.36</v>
      </c>
      <c r="Q50" s="304">
        <f t="shared" si="1"/>
        <v>61.129593810444874</v>
      </c>
      <c r="R50" s="310"/>
      <c r="S50" s="310"/>
      <c r="T50" s="310"/>
      <c r="U50" s="310"/>
    </row>
    <row r="51" spans="1:21" ht="13.5" customHeight="1" x14ac:dyDescent="0.25">
      <c r="A51" s="170">
        <v>41</v>
      </c>
      <c r="B51" s="131" t="s">
        <v>52</v>
      </c>
      <c r="C51" s="132">
        <v>3307</v>
      </c>
      <c r="D51" s="132">
        <v>11823</v>
      </c>
      <c r="E51" s="132">
        <v>0</v>
      </c>
      <c r="F51" s="132">
        <v>0</v>
      </c>
      <c r="G51" s="132">
        <v>0</v>
      </c>
      <c r="H51" s="132">
        <v>0</v>
      </c>
      <c r="I51" s="132">
        <v>0</v>
      </c>
      <c r="J51" s="132">
        <v>0</v>
      </c>
      <c r="K51" s="132">
        <v>0</v>
      </c>
      <c r="L51" s="132">
        <v>0</v>
      </c>
      <c r="M51" s="132">
        <v>0</v>
      </c>
      <c r="N51" s="132">
        <v>0</v>
      </c>
      <c r="O51" s="131">
        <f t="shared" si="14"/>
        <v>0</v>
      </c>
      <c r="P51" s="131">
        <f t="shared" si="15"/>
        <v>0</v>
      </c>
      <c r="Q51" s="304">
        <f t="shared" si="1"/>
        <v>0</v>
      </c>
      <c r="R51" s="310"/>
      <c r="S51" s="310"/>
      <c r="T51" s="310"/>
      <c r="U51" s="310"/>
    </row>
    <row r="52" spans="1:21" ht="13.5" customHeight="1" x14ac:dyDescent="0.25">
      <c r="A52" s="170">
        <v>42</v>
      </c>
      <c r="B52" s="131" t="s">
        <v>53</v>
      </c>
      <c r="C52" s="132">
        <v>1882</v>
      </c>
      <c r="D52" s="132">
        <v>6813</v>
      </c>
      <c r="E52" s="132">
        <v>151</v>
      </c>
      <c r="F52" s="132">
        <v>2742.3477899999998</v>
      </c>
      <c r="G52" s="132">
        <v>17</v>
      </c>
      <c r="H52" s="132">
        <v>873.88</v>
      </c>
      <c r="I52" s="132">
        <v>7</v>
      </c>
      <c r="J52" s="132">
        <v>65.55</v>
      </c>
      <c r="K52" s="132">
        <v>0</v>
      </c>
      <c r="L52" s="132">
        <v>0</v>
      </c>
      <c r="M52" s="132">
        <v>0</v>
      </c>
      <c r="N52" s="132">
        <v>0</v>
      </c>
      <c r="O52" s="131">
        <f t="shared" si="14"/>
        <v>175</v>
      </c>
      <c r="P52" s="131">
        <f t="shared" si="15"/>
        <v>3681.7777900000001</v>
      </c>
      <c r="Q52" s="304">
        <f t="shared" si="1"/>
        <v>54.040478350212823</v>
      </c>
      <c r="R52" s="310"/>
      <c r="S52" s="310"/>
      <c r="T52" s="310"/>
      <c r="U52" s="310"/>
    </row>
    <row r="53" spans="1:21" ht="13.5" customHeight="1" x14ac:dyDescent="0.25">
      <c r="A53" s="170">
        <v>43</v>
      </c>
      <c r="B53" s="131" t="s">
        <v>54</v>
      </c>
      <c r="C53" s="132">
        <v>1910</v>
      </c>
      <c r="D53" s="132">
        <v>7528</v>
      </c>
      <c r="E53" s="132">
        <v>6</v>
      </c>
      <c r="F53" s="132">
        <v>95.284489899999997</v>
      </c>
      <c r="G53" s="132">
        <v>0</v>
      </c>
      <c r="H53" s="132">
        <v>0</v>
      </c>
      <c r="I53" s="132">
        <v>0</v>
      </c>
      <c r="J53" s="132">
        <v>0</v>
      </c>
      <c r="K53" s="132">
        <v>0</v>
      </c>
      <c r="L53" s="132">
        <v>0</v>
      </c>
      <c r="M53" s="132">
        <v>0</v>
      </c>
      <c r="N53" s="132">
        <v>0</v>
      </c>
      <c r="O53" s="131">
        <f t="shared" si="14"/>
        <v>6</v>
      </c>
      <c r="P53" s="131">
        <f t="shared" si="15"/>
        <v>95.284489899999997</v>
      </c>
      <c r="Q53" s="304">
        <f t="shared" si="1"/>
        <v>1.2657344566950053</v>
      </c>
      <c r="R53" s="310"/>
      <c r="S53" s="310"/>
      <c r="T53" s="310"/>
      <c r="U53" s="310"/>
    </row>
    <row r="54" spans="1:21" ht="13.5" customHeight="1" x14ac:dyDescent="0.25">
      <c r="A54" s="170">
        <v>44</v>
      </c>
      <c r="B54" s="131" t="s">
        <v>55</v>
      </c>
      <c r="C54" s="132">
        <v>1793</v>
      </c>
      <c r="D54" s="132">
        <v>6178</v>
      </c>
      <c r="E54" s="132">
        <v>0</v>
      </c>
      <c r="F54" s="132">
        <v>0</v>
      </c>
      <c r="G54" s="132">
        <v>0</v>
      </c>
      <c r="H54" s="132">
        <v>0</v>
      </c>
      <c r="I54" s="132">
        <v>0</v>
      </c>
      <c r="J54" s="132">
        <v>0</v>
      </c>
      <c r="K54" s="132">
        <v>0</v>
      </c>
      <c r="L54" s="132">
        <v>0</v>
      </c>
      <c r="M54" s="132">
        <v>0</v>
      </c>
      <c r="N54" s="132">
        <v>0</v>
      </c>
      <c r="O54" s="131">
        <f t="shared" si="14"/>
        <v>0</v>
      </c>
      <c r="P54" s="131">
        <f t="shared" si="15"/>
        <v>0</v>
      </c>
      <c r="Q54" s="304">
        <f t="shared" si="1"/>
        <v>0</v>
      </c>
      <c r="R54" s="310"/>
      <c r="S54" s="310"/>
      <c r="T54" s="310"/>
      <c r="U54" s="310"/>
    </row>
    <row r="55" spans="1:21" ht="13.5" customHeight="1" x14ac:dyDescent="0.25">
      <c r="A55" s="170"/>
      <c r="B55" s="131" t="s">
        <v>56</v>
      </c>
      <c r="C55" s="132">
        <v>1116</v>
      </c>
      <c r="D55" s="132">
        <v>4557</v>
      </c>
      <c r="E55" s="132">
        <v>134</v>
      </c>
      <c r="F55" s="132">
        <v>847.19574999999998</v>
      </c>
      <c r="G55" s="132">
        <v>0</v>
      </c>
      <c r="H55" s="132">
        <v>0</v>
      </c>
      <c r="I55" s="132">
        <v>0</v>
      </c>
      <c r="J55" s="132">
        <v>0</v>
      </c>
      <c r="K55" s="132">
        <v>0</v>
      </c>
      <c r="L55" s="132">
        <v>0</v>
      </c>
      <c r="M55" s="132">
        <v>0</v>
      </c>
      <c r="N55" s="132">
        <v>0</v>
      </c>
      <c r="O55" s="131">
        <f t="shared" si="14"/>
        <v>134</v>
      </c>
      <c r="P55" s="131">
        <f t="shared" si="15"/>
        <v>847.19574999999998</v>
      </c>
      <c r="Q55" s="304">
        <f t="shared" si="1"/>
        <v>18.591085143734912</v>
      </c>
      <c r="R55" s="310"/>
      <c r="S55" s="310"/>
      <c r="T55" s="310"/>
      <c r="U55" s="310"/>
    </row>
    <row r="56" spans="1:21" ht="13.5" customHeight="1" x14ac:dyDescent="0.2">
      <c r="A56" s="169"/>
      <c r="B56" s="133" t="s">
        <v>57</v>
      </c>
      <c r="C56" s="171">
        <f>SUM(C48:C55)</f>
        <v>30148</v>
      </c>
      <c r="D56" s="171">
        <f>SUM(D48:D55)</f>
        <v>110401</v>
      </c>
      <c r="E56" s="171">
        <f>SUM(E48:E55)</f>
        <v>17827</v>
      </c>
      <c r="F56" s="171">
        <f>SUM(F48:F55)</f>
        <v>98611.160879899995</v>
      </c>
      <c r="G56" s="171">
        <f t="shared" ref="G56:N56" si="20">SUM(G48:G55)</f>
        <v>179</v>
      </c>
      <c r="H56" s="171">
        <f t="shared" si="20"/>
        <v>8955.0959600000006</v>
      </c>
      <c r="I56" s="171">
        <f t="shared" si="20"/>
        <v>18</v>
      </c>
      <c r="J56" s="171">
        <f t="shared" si="20"/>
        <v>2145.2843400000002</v>
      </c>
      <c r="K56" s="171">
        <f t="shared" si="20"/>
        <v>0</v>
      </c>
      <c r="L56" s="171">
        <f t="shared" si="20"/>
        <v>0</v>
      </c>
      <c r="M56" s="171">
        <f t="shared" si="20"/>
        <v>0</v>
      </c>
      <c r="N56" s="171">
        <f t="shared" si="20"/>
        <v>0</v>
      </c>
      <c r="O56" s="133">
        <f t="shared" si="14"/>
        <v>18024</v>
      </c>
      <c r="P56" s="133">
        <f t="shared" si="15"/>
        <v>109711.5411799</v>
      </c>
      <c r="Q56" s="306">
        <f t="shared" si="1"/>
        <v>99.375495855925223</v>
      </c>
      <c r="R56" s="310"/>
      <c r="S56" s="310"/>
      <c r="T56" s="310"/>
      <c r="U56" s="310"/>
    </row>
    <row r="57" spans="1:21" ht="13.5" customHeight="1" x14ac:dyDescent="0.2">
      <c r="A57" s="133"/>
      <c r="B57" s="133" t="s">
        <v>6</v>
      </c>
      <c r="C57" s="171">
        <f t="shared" ref="C57:N57" si="21">C56+C47+C45+C42</f>
        <v>876655</v>
      </c>
      <c r="D57" s="171">
        <f t="shared" si="21"/>
        <v>4494457</v>
      </c>
      <c r="E57" s="171">
        <f t="shared" si="21"/>
        <v>352319</v>
      </c>
      <c r="F57" s="171">
        <f t="shared" si="21"/>
        <v>1770626.0109213004</v>
      </c>
      <c r="G57" s="171">
        <f t="shared" si="21"/>
        <v>16612</v>
      </c>
      <c r="H57" s="171">
        <f t="shared" si="21"/>
        <v>1435708.3024195</v>
      </c>
      <c r="I57" s="171">
        <f t="shared" si="21"/>
        <v>3468</v>
      </c>
      <c r="J57" s="171">
        <f t="shared" si="21"/>
        <v>646277.07804659987</v>
      </c>
      <c r="K57" s="171">
        <f t="shared" si="21"/>
        <v>1512</v>
      </c>
      <c r="L57" s="171">
        <f t="shared" si="21"/>
        <v>4998.9978693000012</v>
      </c>
      <c r="M57" s="171">
        <f t="shared" si="21"/>
        <v>698</v>
      </c>
      <c r="N57" s="171">
        <f t="shared" si="21"/>
        <v>242379.57189319999</v>
      </c>
      <c r="O57" s="133">
        <f t="shared" si="14"/>
        <v>374609</v>
      </c>
      <c r="P57" s="133">
        <f t="shared" si="14"/>
        <v>4099989.9611499002</v>
      </c>
      <c r="Q57" s="306">
        <f t="shared" si="1"/>
        <v>91.223254803637019</v>
      </c>
      <c r="R57" s="310"/>
      <c r="S57" s="310"/>
      <c r="T57" s="310"/>
      <c r="U57" s="310"/>
    </row>
    <row r="58" spans="1:21" ht="13.5" customHeight="1" x14ac:dyDescent="0.2">
      <c r="A58" s="85"/>
      <c r="B58" s="84"/>
      <c r="C58" s="151"/>
      <c r="D58" s="151"/>
      <c r="E58" s="151"/>
      <c r="F58" s="151"/>
      <c r="G58" s="151"/>
      <c r="H58" s="151"/>
      <c r="I58" s="152" t="s">
        <v>60</v>
      </c>
      <c r="J58" s="151"/>
      <c r="K58" s="151"/>
      <c r="L58" s="151"/>
      <c r="M58" s="151"/>
      <c r="N58" s="151"/>
      <c r="O58" s="151"/>
      <c r="P58" s="151"/>
      <c r="Q58" s="160"/>
      <c r="R58" s="310"/>
      <c r="S58" s="310"/>
      <c r="T58" s="310"/>
      <c r="U58" s="310"/>
    </row>
    <row r="59" spans="1:21" ht="13.5" customHeight="1" x14ac:dyDescent="0.2">
      <c r="A59" s="85"/>
      <c r="B59" s="84"/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1"/>
      <c r="P59" s="151"/>
      <c r="Q59" s="160"/>
      <c r="R59" s="310"/>
      <c r="S59" s="310"/>
      <c r="T59" s="310"/>
      <c r="U59" s="310"/>
    </row>
    <row r="60" spans="1:21" ht="13.5" customHeight="1" x14ac:dyDescent="0.2">
      <c r="A60" s="85"/>
      <c r="B60" s="84"/>
      <c r="C60" s="151"/>
      <c r="D60" s="151"/>
      <c r="E60" s="151"/>
      <c r="F60" s="151"/>
      <c r="G60" s="151"/>
      <c r="H60" s="151"/>
      <c r="I60" s="151"/>
      <c r="J60" s="151"/>
      <c r="K60" s="151"/>
      <c r="L60" s="151"/>
      <c r="M60" s="151"/>
      <c r="N60" s="151"/>
      <c r="O60" s="151"/>
      <c r="P60" s="151"/>
      <c r="Q60" s="160"/>
      <c r="R60" s="310"/>
      <c r="S60" s="310"/>
      <c r="T60" s="310"/>
      <c r="U60" s="310"/>
    </row>
    <row r="61" spans="1:21" ht="13.5" customHeight="1" x14ac:dyDescent="0.2">
      <c r="A61" s="85"/>
      <c r="B61" s="84"/>
      <c r="C61" s="151"/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60"/>
      <c r="R61" s="310"/>
      <c r="S61" s="310"/>
      <c r="T61" s="310"/>
      <c r="U61" s="310"/>
    </row>
    <row r="62" spans="1:21" ht="13.5" customHeight="1" x14ac:dyDescent="0.2">
      <c r="A62" s="85"/>
      <c r="B62" s="84"/>
      <c r="C62" s="151"/>
      <c r="D62" s="151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310"/>
      <c r="S62" s="310"/>
      <c r="T62" s="310"/>
      <c r="U62" s="310"/>
    </row>
    <row r="63" spans="1:21" ht="13.5" customHeight="1" x14ac:dyDescent="0.2">
      <c r="A63" s="85"/>
      <c r="B63" s="84"/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1"/>
      <c r="O63" s="151"/>
      <c r="P63" s="151"/>
      <c r="Q63" s="160"/>
      <c r="R63" s="310"/>
      <c r="S63" s="310"/>
      <c r="T63" s="310"/>
      <c r="U63" s="310"/>
    </row>
    <row r="64" spans="1:21" ht="13.5" customHeight="1" x14ac:dyDescent="0.2">
      <c r="A64" s="85"/>
      <c r="B64" s="84"/>
      <c r="C64" s="151"/>
      <c r="D64" s="151"/>
      <c r="E64" s="151"/>
      <c r="F64" s="151"/>
      <c r="G64" s="151"/>
      <c r="H64" s="151"/>
      <c r="I64" s="151"/>
      <c r="J64" s="151"/>
      <c r="K64" s="151"/>
      <c r="L64" s="151"/>
      <c r="M64" s="151"/>
      <c r="N64" s="151"/>
      <c r="O64" s="151"/>
      <c r="P64" s="151"/>
      <c r="Q64" s="160"/>
      <c r="R64" s="310"/>
      <c r="S64" s="310"/>
      <c r="T64" s="310"/>
      <c r="U64" s="310"/>
    </row>
    <row r="65" spans="1:21" ht="13.5" customHeight="1" x14ac:dyDescent="0.2">
      <c r="A65" s="85"/>
      <c r="B65" s="84"/>
      <c r="C65" s="151"/>
      <c r="D65" s="151"/>
      <c r="E65" s="151"/>
      <c r="F65" s="151"/>
      <c r="G65" s="151"/>
      <c r="H65" s="151"/>
      <c r="I65" s="151"/>
      <c r="J65" s="151"/>
      <c r="K65" s="151"/>
      <c r="L65" s="151"/>
      <c r="M65" s="151"/>
      <c r="N65" s="151"/>
      <c r="O65" s="151"/>
      <c r="P65" s="151"/>
      <c r="Q65" s="160"/>
      <c r="R65" s="310"/>
      <c r="S65" s="310"/>
      <c r="T65" s="310"/>
      <c r="U65" s="310"/>
    </row>
    <row r="66" spans="1:21" ht="13.5" customHeight="1" x14ac:dyDescent="0.2">
      <c r="A66" s="85"/>
      <c r="B66" s="84"/>
      <c r="C66" s="151"/>
      <c r="D66" s="151"/>
      <c r="E66" s="151"/>
      <c r="F66" s="151"/>
      <c r="G66" s="151"/>
      <c r="H66" s="151"/>
      <c r="I66" s="151"/>
      <c r="J66" s="151"/>
      <c r="K66" s="151"/>
      <c r="L66" s="151"/>
      <c r="M66" s="151"/>
      <c r="N66" s="151"/>
      <c r="O66" s="151"/>
      <c r="P66" s="151"/>
      <c r="Q66" s="160"/>
      <c r="R66" s="310"/>
      <c r="S66" s="310"/>
      <c r="T66" s="310"/>
      <c r="U66" s="310"/>
    </row>
    <row r="67" spans="1:21" ht="13.5" customHeight="1" x14ac:dyDescent="0.2">
      <c r="A67" s="85"/>
      <c r="B67" s="84"/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51"/>
      <c r="P67" s="151"/>
      <c r="Q67" s="160"/>
      <c r="R67" s="310"/>
      <c r="S67" s="310"/>
      <c r="T67" s="310"/>
      <c r="U67" s="310"/>
    </row>
    <row r="68" spans="1:21" ht="13.5" customHeight="1" x14ac:dyDescent="0.2">
      <c r="A68" s="85"/>
      <c r="B68" s="84"/>
      <c r="C68" s="151"/>
      <c r="D68" s="151"/>
      <c r="E68" s="151"/>
      <c r="F68" s="151"/>
      <c r="G68" s="151"/>
      <c r="H68" s="151"/>
      <c r="I68" s="151"/>
      <c r="J68" s="151"/>
      <c r="K68" s="151"/>
      <c r="L68" s="151"/>
      <c r="M68" s="151"/>
      <c r="N68" s="151"/>
      <c r="O68" s="151"/>
      <c r="P68" s="151"/>
      <c r="Q68" s="160"/>
      <c r="R68" s="310"/>
      <c r="S68" s="310"/>
      <c r="T68" s="310"/>
      <c r="U68" s="310"/>
    </row>
    <row r="69" spans="1:21" ht="13.5" customHeight="1" x14ac:dyDescent="0.2">
      <c r="A69" s="85"/>
      <c r="B69" s="84"/>
      <c r="C69" s="151"/>
      <c r="D69" s="151"/>
      <c r="E69" s="151"/>
      <c r="F69" s="151"/>
      <c r="G69" s="151"/>
      <c r="H69" s="151"/>
      <c r="I69" s="151"/>
      <c r="J69" s="151"/>
      <c r="K69" s="151"/>
      <c r="L69" s="151"/>
      <c r="M69" s="151"/>
      <c r="N69" s="151"/>
      <c r="O69" s="151"/>
      <c r="P69" s="151"/>
      <c r="Q69" s="160"/>
      <c r="R69" s="310"/>
      <c r="S69" s="310"/>
      <c r="T69" s="310"/>
      <c r="U69" s="310"/>
    </row>
    <row r="70" spans="1:21" ht="13.5" customHeight="1" x14ac:dyDescent="0.2">
      <c r="A70" s="85"/>
      <c r="B70" s="84"/>
      <c r="C70" s="151"/>
      <c r="D70" s="151"/>
      <c r="E70" s="151"/>
      <c r="F70" s="151"/>
      <c r="G70" s="151"/>
      <c r="H70" s="151"/>
      <c r="I70" s="151"/>
      <c r="J70" s="151"/>
      <c r="K70" s="151"/>
      <c r="L70" s="151"/>
      <c r="M70" s="151"/>
      <c r="N70" s="151"/>
      <c r="O70" s="151"/>
      <c r="P70" s="151"/>
      <c r="Q70" s="160"/>
      <c r="R70" s="310"/>
      <c r="S70" s="310"/>
      <c r="T70" s="310"/>
      <c r="U70" s="310"/>
    </row>
    <row r="71" spans="1:21" ht="13.5" customHeight="1" x14ac:dyDescent="0.2">
      <c r="A71" s="85"/>
      <c r="B71" s="84"/>
      <c r="C71" s="151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1"/>
      <c r="O71" s="151"/>
      <c r="P71" s="151"/>
      <c r="Q71" s="160"/>
      <c r="R71" s="310"/>
      <c r="S71" s="310"/>
      <c r="T71" s="310"/>
      <c r="U71" s="310"/>
    </row>
    <row r="72" spans="1:21" ht="13.5" customHeight="1" x14ac:dyDescent="0.2">
      <c r="A72" s="85"/>
      <c r="B72" s="84"/>
      <c r="C72" s="151"/>
      <c r="D72" s="151"/>
      <c r="E72" s="151"/>
      <c r="F72" s="151"/>
      <c r="G72" s="151"/>
      <c r="H72" s="151"/>
      <c r="I72" s="151"/>
      <c r="J72" s="151"/>
      <c r="K72" s="151"/>
      <c r="L72" s="151"/>
      <c r="M72" s="151"/>
      <c r="N72" s="151"/>
      <c r="O72" s="151"/>
      <c r="P72" s="151"/>
      <c r="Q72" s="160"/>
      <c r="R72" s="310"/>
      <c r="S72" s="310"/>
      <c r="T72" s="310"/>
      <c r="U72" s="310"/>
    </row>
    <row r="73" spans="1:21" ht="13.5" customHeight="1" x14ac:dyDescent="0.2">
      <c r="A73" s="85"/>
      <c r="B73" s="84"/>
      <c r="C73" s="151"/>
      <c r="D73" s="151"/>
      <c r="E73" s="151"/>
      <c r="F73" s="151"/>
      <c r="G73" s="151"/>
      <c r="H73" s="151"/>
      <c r="I73" s="151"/>
      <c r="J73" s="151"/>
      <c r="K73" s="151"/>
      <c r="L73" s="151"/>
      <c r="M73" s="151"/>
      <c r="N73" s="151"/>
      <c r="O73" s="151"/>
      <c r="P73" s="151"/>
      <c r="Q73" s="160"/>
      <c r="R73" s="310"/>
      <c r="S73" s="310"/>
      <c r="T73" s="310"/>
      <c r="U73" s="310"/>
    </row>
    <row r="74" spans="1:21" ht="13.5" customHeight="1" x14ac:dyDescent="0.2">
      <c r="A74" s="85"/>
      <c r="B74" s="84"/>
      <c r="C74" s="151"/>
      <c r="D74" s="151"/>
      <c r="E74" s="151"/>
      <c r="F74" s="151"/>
      <c r="G74" s="151"/>
      <c r="H74" s="151"/>
      <c r="I74" s="151"/>
      <c r="J74" s="151"/>
      <c r="K74" s="151"/>
      <c r="L74" s="151"/>
      <c r="M74" s="151"/>
      <c r="N74" s="151"/>
      <c r="O74" s="151"/>
      <c r="P74" s="151"/>
      <c r="Q74" s="160"/>
      <c r="R74" s="310"/>
      <c r="S74" s="310"/>
      <c r="T74" s="310"/>
      <c r="U74" s="310"/>
    </row>
    <row r="75" spans="1:21" ht="13.5" customHeight="1" x14ac:dyDescent="0.2">
      <c r="A75" s="85"/>
      <c r="B75" s="84"/>
      <c r="C75" s="151"/>
      <c r="D75" s="151"/>
      <c r="E75" s="151"/>
      <c r="F75" s="151"/>
      <c r="G75" s="151"/>
      <c r="H75" s="151"/>
      <c r="I75" s="151"/>
      <c r="J75" s="151"/>
      <c r="K75" s="151"/>
      <c r="L75" s="151"/>
      <c r="M75" s="151"/>
      <c r="N75" s="151"/>
      <c r="O75" s="151"/>
      <c r="P75" s="151"/>
      <c r="Q75" s="160"/>
      <c r="R75" s="310"/>
      <c r="S75" s="310"/>
      <c r="T75" s="310"/>
      <c r="U75" s="310"/>
    </row>
    <row r="76" spans="1:21" ht="13.5" customHeight="1" x14ac:dyDescent="0.2">
      <c r="A76" s="85"/>
      <c r="B76" s="84"/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1"/>
      <c r="P76" s="151"/>
      <c r="Q76" s="160"/>
      <c r="R76" s="310"/>
      <c r="S76" s="310"/>
      <c r="T76" s="310"/>
      <c r="U76" s="310"/>
    </row>
    <row r="77" spans="1:21" ht="13.5" customHeight="1" x14ac:dyDescent="0.2">
      <c r="A77" s="85"/>
      <c r="B77" s="84"/>
      <c r="C77" s="151"/>
      <c r="D77" s="151"/>
      <c r="E77" s="151"/>
      <c r="F77" s="151"/>
      <c r="G77" s="151"/>
      <c r="H77" s="151"/>
      <c r="I77" s="151"/>
      <c r="J77" s="151"/>
      <c r="K77" s="151"/>
      <c r="L77" s="151"/>
      <c r="M77" s="151"/>
      <c r="N77" s="151"/>
      <c r="O77" s="151"/>
      <c r="P77" s="151"/>
      <c r="Q77" s="160"/>
      <c r="R77" s="310"/>
      <c r="S77" s="310"/>
      <c r="T77" s="310"/>
      <c r="U77" s="310"/>
    </row>
    <row r="78" spans="1:21" ht="13.5" customHeight="1" x14ac:dyDescent="0.2">
      <c r="A78" s="85"/>
      <c r="B78" s="84"/>
      <c r="C78" s="151"/>
      <c r="D78" s="151"/>
      <c r="E78" s="151"/>
      <c r="F78" s="151"/>
      <c r="G78" s="151"/>
      <c r="H78" s="151"/>
      <c r="I78" s="151"/>
      <c r="J78" s="151"/>
      <c r="K78" s="151"/>
      <c r="L78" s="151"/>
      <c r="M78" s="151"/>
      <c r="N78" s="151"/>
      <c r="O78" s="151"/>
      <c r="P78" s="151"/>
      <c r="Q78" s="160"/>
      <c r="R78" s="310"/>
      <c r="S78" s="310"/>
      <c r="T78" s="310"/>
      <c r="U78" s="310"/>
    </row>
    <row r="79" spans="1:21" ht="13.5" customHeight="1" x14ac:dyDescent="0.2">
      <c r="A79" s="85"/>
      <c r="B79" s="84"/>
      <c r="C79" s="151"/>
      <c r="D79" s="151"/>
      <c r="E79" s="151"/>
      <c r="F79" s="151"/>
      <c r="G79" s="151"/>
      <c r="H79" s="151"/>
      <c r="I79" s="151"/>
      <c r="J79" s="151"/>
      <c r="K79" s="151"/>
      <c r="L79" s="151"/>
      <c r="M79" s="151"/>
      <c r="N79" s="151"/>
      <c r="O79" s="151"/>
      <c r="P79" s="151"/>
      <c r="Q79" s="160"/>
      <c r="R79" s="310"/>
      <c r="S79" s="310"/>
      <c r="T79" s="310"/>
      <c r="U79" s="310"/>
    </row>
    <row r="80" spans="1:21" ht="13.5" customHeight="1" x14ac:dyDescent="0.2">
      <c r="A80" s="85"/>
      <c r="B80" s="84"/>
      <c r="C80" s="151"/>
      <c r="D80" s="151"/>
      <c r="E80" s="151"/>
      <c r="F80" s="151"/>
      <c r="G80" s="151"/>
      <c r="H80" s="151"/>
      <c r="I80" s="151"/>
      <c r="J80" s="151"/>
      <c r="K80" s="151"/>
      <c r="L80" s="151"/>
      <c r="M80" s="151"/>
      <c r="N80" s="151"/>
      <c r="O80" s="151"/>
      <c r="P80" s="151"/>
      <c r="Q80" s="160"/>
      <c r="R80" s="310"/>
      <c r="S80" s="310"/>
      <c r="T80" s="310"/>
      <c r="U80" s="310"/>
    </row>
    <row r="81" spans="1:21" ht="13.5" customHeight="1" x14ac:dyDescent="0.2">
      <c r="A81" s="85"/>
      <c r="B81" s="84"/>
      <c r="C81" s="151"/>
      <c r="D81" s="151"/>
      <c r="E81" s="151"/>
      <c r="F81" s="151"/>
      <c r="G81" s="151"/>
      <c r="H81" s="151"/>
      <c r="I81" s="151"/>
      <c r="J81" s="151"/>
      <c r="K81" s="151"/>
      <c r="L81" s="151"/>
      <c r="M81" s="151"/>
      <c r="N81" s="151"/>
      <c r="O81" s="151"/>
      <c r="P81" s="151"/>
      <c r="Q81" s="160"/>
      <c r="R81" s="310"/>
      <c r="S81" s="310"/>
      <c r="T81" s="310"/>
      <c r="U81" s="310"/>
    </row>
    <row r="82" spans="1:21" ht="13.5" customHeight="1" x14ac:dyDescent="0.2">
      <c r="A82" s="85"/>
      <c r="B82" s="84"/>
      <c r="C82" s="151"/>
      <c r="D82" s="151"/>
      <c r="E82" s="151"/>
      <c r="F82" s="151"/>
      <c r="G82" s="151"/>
      <c r="H82" s="151"/>
      <c r="I82" s="151"/>
      <c r="J82" s="151"/>
      <c r="K82" s="151"/>
      <c r="L82" s="151"/>
      <c r="M82" s="151"/>
      <c r="N82" s="151"/>
      <c r="O82" s="151"/>
      <c r="P82" s="151"/>
      <c r="Q82" s="160"/>
      <c r="R82" s="310"/>
      <c r="S82" s="310"/>
      <c r="T82" s="310"/>
      <c r="U82" s="310"/>
    </row>
    <row r="83" spans="1:21" ht="13.5" customHeight="1" x14ac:dyDescent="0.2">
      <c r="A83" s="85"/>
      <c r="B83" s="84"/>
      <c r="C83" s="151"/>
      <c r="D83" s="151"/>
      <c r="E83" s="151"/>
      <c r="F83" s="151"/>
      <c r="G83" s="151"/>
      <c r="H83" s="151"/>
      <c r="I83" s="151"/>
      <c r="J83" s="151"/>
      <c r="K83" s="151"/>
      <c r="L83" s="151"/>
      <c r="M83" s="151"/>
      <c r="N83" s="151"/>
      <c r="O83" s="151"/>
      <c r="P83" s="151"/>
      <c r="Q83" s="160"/>
      <c r="R83" s="310"/>
      <c r="S83" s="310"/>
      <c r="T83" s="310"/>
      <c r="U83" s="310"/>
    </row>
    <row r="84" spans="1:21" ht="13.5" customHeight="1" x14ac:dyDescent="0.2">
      <c r="A84" s="85"/>
      <c r="B84" s="84"/>
      <c r="C84" s="151"/>
      <c r="D84" s="151"/>
      <c r="E84" s="151"/>
      <c r="F84" s="151"/>
      <c r="G84" s="151"/>
      <c r="H84" s="151"/>
      <c r="I84" s="151"/>
      <c r="J84" s="151"/>
      <c r="K84" s="151"/>
      <c r="L84" s="151"/>
      <c r="M84" s="151"/>
      <c r="N84" s="151"/>
      <c r="O84" s="151"/>
      <c r="P84" s="151"/>
      <c r="Q84" s="160"/>
      <c r="R84" s="310"/>
      <c r="S84" s="310"/>
      <c r="T84" s="310"/>
      <c r="U84" s="310"/>
    </row>
    <row r="85" spans="1:21" ht="13.5" customHeight="1" x14ac:dyDescent="0.2">
      <c r="A85" s="85"/>
      <c r="B85" s="84"/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1"/>
      <c r="O85" s="151"/>
      <c r="P85" s="151"/>
      <c r="Q85" s="160"/>
      <c r="R85" s="310"/>
      <c r="S85" s="310"/>
      <c r="T85" s="310"/>
      <c r="U85" s="310"/>
    </row>
    <row r="86" spans="1:21" ht="13.5" customHeight="1" x14ac:dyDescent="0.2">
      <c r="A86" s="85"/>
      <c r="B86" s="84"/>
      <c r="C86" s="151"/>
      <c r="D86" s="151"/>
      <c r="E86" s="151"/>
      <c r="F86" s="151"/>
      <c r="G86" s="151"/>
      <c r="H86" s="151"/>
      <c r="I86" s="151"/>
      <c r="J86" s="151"/>
      <c r="K86" s="151"/>
      <c r="L86" s="151"/>
      <c r="M86" s="151"/>
      <c r="N86" s="151"/>
      <c r="O86" s="151"/>
      <c r="P86" s="151"/>
      <c r="Q86" s="160"/>
      <c r="R86" s="310"/>
      <c r="S86" s="310"/>
      <c r="T86" s="310"/>
      <c r="U86" s="310"/>
    </row>
    <row r="87" spans="1:21" ht="13.5" customHeight="1" x14ac:dyDescent="0.2">
      <c r="A87" s="85"/>
      <c r="B87" s="84"/>
      <c r="C87" s="151"/>
      <c r="D87" s="151"/>
      <c r="E87" s="151"/>
      <c r="F87" s="151"/>
      <c r="G87" s="151"/>
      <c r="H87" s="151"/>
      <c r="I87" s="151"/>
      <c r="J87" s="151"/>
      <c r="K87" s="151"/>
      <c r="L87" s="151"/>
      <c r="M87" s="151"/>
      <c r="N87" s="151"/>
      <c r="O87" s="151"/>
      <c r="P87" s="151"/>
      <c r="Q87" s="160"/>
      <c r="R87" s="310"/>
      <c r="S87" s="310"/>
      <c r="T87" s="310"/>
      <c r="U87" s="310"/>
    </row>
    <row r="88" spans="1:21" ht="13.5" customHeight="1" x14ac:dyDescent="0.2">
      <c r="A88" s="85"/>
      <c r="B88" s="84"/>
      <c r="C88" s="151"/>
      <c r="D88" s="151"/>
      <c r="E88" s="151"/>
      <c r="F88" s="151"/>
      <c r="G88" s="151"/>
      <c r="H88" s="151"/>
      <c r="I88" s="151"/>
      <c r="J88" s="151"/>
      <c r="K88" s="151"/>
      <c r="L88" s="151"/>
      <c r="M88" s="151"/>
      <c r="N88" s="151"/>
      <c r="O88" s="151"/>
      <c r="P88" s="151"/>
      <c r="Q88" s="160"/>
      <c r="R88" s="310"/>
      <c r="S88" s="310"/>
      <c r="T88" s="310"/>
      <c r="U88" s="310"/>
    </row>
    <row r="89" spans="1:21" ht="13.5" customHeight="1" x14ac:dyDescent="0.2">
      <c r="A89" s="85"/>
      <c r="B89" s="84"/>
      <c r="C89" s="151"/>
      <c r="D89" s="151"/>
      <c r="E89" s="151"/>
      <c r="F89" s="151"/>
      <c r="G89" s="151"/>
      <c r="H89" s="151"/>
      <c r="I89" s="151"/>
      <c r="J89" s="151"/>
      <c r="K89" s="151"/>
      <c r="L89" s="151"/>
      <c r="M89" s="151"/>
      <c r="N89" s="151"/>
      <c r="O89" s="151"/>
      <c r="P89" s="151"/>
      <c r="Q89" s="160"/>
      <c r="R89" s="310"/>
      <c r="S89" s="310"/>
      <c r="T89" s="310"/>
      <c r="U89" s="310"/>
    </row>
    <row r="90" spans="1:21" ht="13.5" customHeight="1" x14ac:dyDescent="0.2">
      <c r="A90" s="85"/>
      <c r="B90" s="84"/>
      <c r="C90" s="151"/>
      <c r="D90" s="151"/>
      <c r="E90" s="151"/>
      <c r="F90" s="151"/>
      <c r="G90" s="151"/>
      <c r="H90" s="151"/>
      <c r="I90" s="151"/>
      <c r="J90" s="151"/>
      <c r="K90" s="151"/>
      <c r="L90" s="151"/>
      <c r="M90" s="151"/>
      <c r="N90" s="151"/>
      <c r="O90" s="151"/>
      <c r="P90" s="151"/>
      <c r="Q90" s="160"/>
      <c r="R90" s="310"/>
      <c r="S90" s="310"/>
      <c r="T90" s="310"/>
      <c r="U90" s="310"/>
    </row>
    <row r="91" spans="1:21" ht="13.5" customHeight="1" x14ac:dyDescent="0.2">
      <c r="A91" s="85"/>
      <c r="B91" s="84"/>
      <c r="C91" s="151"/>
      <c r="D91" s="151"/>
      <c r="E91" s="151"/>
      <c r="F91" s="151"/>
      <c r="G91" s="151"/>
      <c r="H91" s="151"/>
      <c r="I91" s="151"/>
      <c r="J91" s="151"/>
      <c r="K91" s="151"/>
      <c r="L91" s="151"/>
      <c r="M91" s="151"/>
      <c r="N91" s="151"/>
      <c r="O91" s="151"/>
      <c r="P91" s="151"/>
      <c r="Q91" s="160"/>
      <c r="R91" s="310"/>
      <c r="S91" s="310"/>
      <c r="T91" s="310"/>
      <c r="U91" s="310"/>
    </row>
    <row r="92" spans="1:21" ht="13.5" customHeight="1" x14ac:dyDescent="0.2">
      <c r="A92" s="85"/>
      <c r="B92" s="84"/>
      <c r="C92" s="151"/>
      <c r="D92" s="151"/>
      <c r="E92" s="151"/>
      <c r="F92" s="151"/>
      <c r="G92" s="151"/>
      <c r="H92" s="151"/>
      <c r="I92" s="151"/>
      <c r="J92" s="151"/>
      <c r="K92" s="151"/>
      <c r="L92" s="151"/>
      <c r="M92" s="151"/>
      <c r="N92" s="151"/>
      <c r="O92" s="151"/>
      <c r="P92" s="151"/>
      <c r="Q92" s="160"/>
      <c r="R92" s="310"/>
      <c r="S92" s="310"/>
      <c r="T92" s="310"/>
      <c r="U92" s="310"/>
    </row>
    <row r="93" spans="1:21" ht="13.5" customHeight="1" x14ac:dyDescent="0.2">
      <c r="A93" s="85"/>
      <c r="B93" s="84"/>
      <c r="C93" s="151"/>
      <c r="D93" s="151"/>
      <c r="E93" s="151"/>
      <c r="F93" s="151"/>
      <c r="G93" s="151"/>
      <c r="H93" s="151"/>
      <c r="I93" s="151"/>
      <c r="J93" s="151"/>
      <c r="K93" s="151"/>
      <c r="L93" s="151"/>
      <c r="M93" s="151"/>
      <c r="N93" s="151"/>
      <c r="O93" s="151"/>
      <c r="P93" s="151"/>
      <c r="Q93" s="160"/>
      <c r="R93" s="310"/>
      <c r="S93" s="310"/>
      <c r="T93" s="310"/>
      <c r="U93" s="310"/>
    </row>
    <row r="94" spans="1:21" ht="13.5" customHeight="1" x14ac:dyDescent="0.2">
      <c r="A94" s="85"/>
      <c r="B94" s="84"/>
      <c r="C94" s="151"/>
      <c r="D94" s="151"/>
      <c r="E94" s="151"/>
      <c r="F94" s="151"/>
      <c r="G94" s="151"/>
      <c r="H94" s="151"/>
      <c r="I94" s="151"/>
      <c r="J94" s="151"/>
      <c r="K94" s="151"/>
      <c r="L94" s="151"/>
      <c r="M94" s="151"/>
      <c r="N94" s="151"/>
      <c r="O94" s="151"/>
      <c r="P94" s="151"/>
      <c r="Q94" s="160"/>
      <c r="R94" s="310"/>
      <c r="S94" s="310"/>
      <c r="T94" s="310"/>
      <c r="U94" s="310"/>
    </row>
    <row r="95" spans="1:21" ht="13.5" customHeight="1" x14ac:dyDescent="0.2">
      <c r="A95" s="85"/>
      <c r="B95" s="84"/>
      <c r="C95" s="151"/>
      <c r="D95" s="151"/>
      <c r="E95" s="151"/>
      <c r="F95" s="151"/>
      <c r="G95" s="151"/>
      <c r="H95" s="151"/>
      <c r="I95" s="151"/>
      <c r="J95" s="151"/>
      <c r="K95" s="151"/>
      <c r="L95" s="151"/>
      <c r="M95" s="151"/>
      <c r="N95" s="151"/>
      <c r="O95" s="151"/>
      <c r="P95" s="151"/>
      <c r="Q95" s="160"/>
      <c r="R95" s="310"/>
      <c r="S95" s="310"/>
      <c r="T95" s="310"/>
      <c r="U95" s="310"/>
    </row>
    <row r="96" spans="1:21" ht="13.5" customHeight="1" x14ac:dyDescent="0.2">
      <c r="A96" s="85"/>
      <c r="B96" s="84"/>
      <c r="C96" s="151"/>
      <c r="D96" s="151"/>
      <c r="E96" s="151"/>
      <c r="F96" s="151"/>
      <c r="G96" s="151"/>
      <c r="H96" s="151"/>
      <c r="I96" s="151"/>
      <c r="J96" s="151"/>
      <c r="K96" s="151"/>
      <c r="L96" s="151"/>
      <c r="M96" s="151"/>
      <c r="N96" s="151"/>
      <c r="O96" s="151"/>
      <c r="P96" s="151"/>
      <c r="Q96" s="160"/>
      <c r="R96" s="310"/>
      <c r="S96" s="310"/>
      <c r="T96" s="310"/>
      <c r="U96" s="310"/>
    </row>
    <row r="97" spans="1:21" ht="13.5" customHeight="1" x14ac:dyDescent="0.2">
      <c r="A97" s="85"/>
      <c r="B97" s="84"/>
      <c r="C97" s="151"/>
      <c r="D97" s="151"/>
      <c r="E97" s="151"/>
      <c r="F97" s="151"/>
      <c r="G97" s="151"/>
      <c r="H97" s="151"/>
      <c r="I97" s="151"/>
      <c r="J97" s="151"/>
      <c r="K97" s="151"/>
      <c r="L97" s="151"/>
      <c r="M97" s="151"/>
      <c r="N97" s="151"/>
      <c r="O97" s="151"/>
      <c r="P97" s="151"/>
      <c r="Q97" s="160"/>
      <c r="R97" s="310"/>
      <c r="S97" s="310"/>
      <c r="T97" s="310"/>
      <c r="U97" s="310"/>
    </row>
    <row r="98" spans="1:21" ht="13.5" customHeight="1" x14ac:dyDescent="0.2">
      <c r="A98" s="85"/>
      <c r="B98" s="84"/>
      <c r="C98" s="151"/>
      <c r="D98" s="151"/>
      <c r="E98" s="151"/>
      <c r="F98" s="151"/>
      <c r="G98" s="151"/>
      <c r="H98" s="151"/>
      <c r="I98" s="151"/>
      <c r="J98" s="151"/>
      <c r="K98" s="151"/>
      <c r="L98" s="151"/>
      <c r="M98" s="151"/>
      <c r="N98" s="151"/>
      <c r="O98" s="151"/>
      <c r="P98" s="151"/>
      <c r="Q98" s="160"/>
      <c r="R98" s="310"/>
      <c r="S98" s="310"/>
      <c r="T98" s="310"/>
      <c r="U98" s="310"/>
    </row>
    <row r="99" spans="1:21" ht="13.5" customHeight="1" x14ac:dyDescent="0.2">
      <c r="A99" s="85"/>
      <c r="B99" s="84"/>
      <c r="C99" s="151"/>
      <c r="D99" s="151"/>
      <c r="E99" s="151"/>
      <c r="F99" s="151"/>
      <c r="G99" s="151"/>
      <c r="H99" s="151"/>
      <c r="I99" s="151"/>
      <c r="J99" s="151"/>
      <c r="K99" s="151"/>
      <c r="L99" s="151"/>
      <c r="M99" s="151"/>
      <c r="N99" s="151"/>
      <c r="O99" s="151"/>
      <c r="P99" s="151"/>
      <c r="Q99" s="160"/>
      <c r="R99" s="310"/>
      <c r="S99" s="310"/>
      <c r="T99" s="310"/>
      <c r="U99" s="310"/>
    </row>
    <row r="100" spans="1:21" ht="13.5" customHeight="1" x14ac:dyDescent="0.2">
      <c r="A100" s="85"/>
      <c r="B100" s="84"/>
      <c r="C100" s="151"/>
      <c r="D100" s="151"/>
      <c r="E100" s="151"/>
      <c r="F100" s="151"/>
      <c r="G100" s="151"/>
      <c r="H100" s="151"/>
      <c r="I100" s="151"/>
      <c r="J100" s="151"/>
      <c r="K100" s="151"/>
      <c r="L100" s="151"/>
      <c r="M100" s="151"/>
      <c r="N100" s="151"/>
      <c r="O100" s="151"/>
      <c r="P100" s="151"/>
      <c r="Q100" s="160"/>
      <c r="R100" s="310"/>
      <c r="S100" s="310"/>
      <c r="T100" s="310"/>
      <c r="U100" s="310"/>
    </row>
  </sheetData>
  <autoFilter ref="C5:P56"/>
  <mergeCells count="12">
    <mergeCell ref="Q3:Q5"/>
    <mergeCell ref="A1:P1"/>
    <mergeCell ref="A3:A5"/>
    <mergeCell ref="B3:B5"/>
    <mergeCell ref="E3:P3"/>
    <mergeCell ref="E4:F4"/>
    <mergeCell ref="C3:D4"/>
    <mergeCell ref="O4:P4"/>
    <mergeCell ref="G4:H4"/>
    <mergeCell ref="I4:J4"/>
    <mergeCell ref="K4:L4"/>
    <mergeCell ref="M4:N4"/>
  </mergeCells>
  <conditionalFormatting sqref="R1:U100">
    <cfRule type="cellIs" dxfId="22" priority="1" operator="greaterThan">
      <formula>100</formula>
    </cfRule>
  </conditionalFormatting>
  <pageMargins left="1.2598425196850394" right="0.19685039370078741" top="0.23622047244094491" bottom="0" header="0" footer="0"/>
  <pageSetup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100"/>
  <sheetViews>
    <sheetView workbookViewId="0">
      <pane xSplit="2" ySplit="5" topLeftCell="C39" activePane="bottomRight" state="frozen"/>
      <selection pane="topRight" activeCell="C1" sqref="C1"/>
      <selection pane="bottomLeft" activeCell="A6" sqref="A6"/>
      <selection pane="bottomRight" activeCell="Q60" sqref="Q60"/>
    </sheetView>
  </sheetViews>
  <sheetFormatPr defaultColWidth="14.42578125" defaultRowHeight="15" customHeight="1" x14ac:dyDescent="0.2"/>
  <cols>
    <col min="1" max="1" width="4.42578125" style="109" customWidth="1"/>
    <col min="2" max="2" width="21.85546875" style="109" customWidth="1"/>
    <col min="3" max="3" width="8" style="109" customWidth="1"/>
    <col min="4" max="4" width="10.140625" style="109" customWidth="1"/>
    <col min="5" max="5" width="8" style="109" customWidth="1"/>
    <col min="6" max="7" width="8.140625" style="109" customWidth="1"/>
    <col min="8" max="8" width="8.85546875" style="109" customWidth="1"/>
    <col min="9" max="9" width="9" style="109" customWidth="1"/>
    <col min="10" max="10" width="8" style="109" customWidth="1"/>
    <col min="11" max="11" width="9.140625" style="109" customWidth="1"/>
    <col min="12" max="13" width="8.140625" style="109" customWidth="1"/>
    <col min="14" max="16" width="8.5703125" style="109" customWidth="1"/>
    <col min="17" max="17" width="10.7109375" style="109" customWidth="1"/>
    <col min="18" max="16384" width="14.42578125" style="109"/>
  </cols>
  <sheetData>
    <row r="1" spans="1:17" ht="13.5" customHeight="1" x14ac:dyDescent="0.2">
      <c r="A1" s="393" t="s">
        <v>1040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</row>
    <row r="2" spans="1:17" ht="13.5" customHeight="1" x14ac:dyDescent="0.2">
      <c r="A2" s="84"/>
      <c r="B2" s="86" t="s">
        <v>80</v>
      </c>
      <c r="C2" s="152"/>
      <c r="D2" s="152"/>
      <c r="E2" s="151"/>
      <c r="F2" s="151"/>
      <c r="G2" s="160"/>
      <c r="H2" s="151"/>
      <c r="I2" s="151"/>
      <c r="J2" s="151"/>
      <c r="K2" s="151"/>
      <c r="L2" s="160"/>
      <c r="M2" s="151"/>
      <c r="N2" s="438" t="s">
        <v>140</v>
      </c>
      <c r="O2" s="384"/>
      <c r="P2" s="384"/>
      <c r="Q2" s="160"/>
    </row>
    <row r="3" spans="1:17" ht="21.75" customHeight="1" x14ac:dyDescent="0.2">
      <c r="A3" s="418" t="s">
        <v>1</v>
      </c>
      <c r="B3" s="418" t="s">
        <v>83</v>
      </c>
      <c r="C3" s="408" t="s">
        <v>141</v>
      </c>
      <c r="D3" s="430"/>
      <c r="E3" s="430"/>
      <c r="F3" s="424"/>
      <c r="G3" s="437" t="s">
        <v>127</v>
      </c>
      <c r="H3" s="408" t="s">
        <v>142</v>
      </c>
      <c r="I3" s="430"/>
      <c r="J3" s="430"/>
      <c r="K3" s="424"/>
      <c r="L3" s="437" t="s">
        <v>127</v>
      </c>
      <c r="M3" s="408" t="s">
        <v>143</v>
      </c>
      <c r="N3" s="430"/>
      <c r="O3" s="430"/>
      <c r="P3" s="424"/>
      <c r="Q3" s="437" t="s">
        <v>127</v>
      </c>
    </row>
    <row r="4" spans="1:17" ht="21.75" customHeight="1" x14ac:dyDescent="0.2">
      <c r="A4" s="426"/>
      <c r="B4" s="426"/>
      <c r="C4" s="408" t="s">
        <v>129</v>
      </c>
      <c r="D4" s="424"/>
      <c r="E4" s="408" t="s">
        <v>130</v>
      </c>
      <c r="F4" s="424"/>
      <c r="G4" s="426"/>
      <c r="H4" s="408" t="s">
        <v>129</v>
      </c>
      <c r="I4" s="424"/>
      <c r="J4" s="408" t="s">
        <v>130</v>
      </c>
      <c r="K4" s="424"/>
      <c r="L4" s="426"/>
      <c r="M4" s="408" t="s">
        <v>129</v>
      </c>
      <c r="N4" s="424"/>
      <c r="O4" s="408" t="s">
        <v>130</v>
      </c>
      <c r="P4" s="424"/>
      <c r="Q4" s="426"/>
    </row>
    <row r="5" spans="1:17" ht="21.75" customHeight="1" x14ac:dyDescent="0.2">
      <c r="A5" s="427"/>
      <c r="B5" s="427"/>
      <c r="C5" s="184" t="s">
        <v>131</v>
      </c>
      <c r="D5" s="184" t="s">
        <v>132</v>
      </c>
      <c r="E5" s="184" t="s">
        <v>131</v>
      </c>
      <c r="F5" s="184" t="s">
        <v>132</v>
      </c>
      <c r="G5" s="427"/>
      <c r="H5" s="184" t="s">
        <v>131</v>
      </c>
      <c r="I5" s="184" t="s">
        <v>132</v>
      </c>
      <c r="J5" s="184" t="s">
        <v>131</v>
      </c>
      <c r="K5" s="184" t="s">
        <v>132</v>
      </c>
      <c r="L5" s="427"/>
      <c r="M5" s="184" t="s">
        <v>131</v>
      </c>
      <c r="N5" s="184" t="s">
        <v>132</v>
      </c>
      <c r="O5" s="184" t="s">
        <v>131</v>
      </c>
      <c r="P5" s="184" t="s">
        <v>132</v>
      </c>
      <c r="Q5" s="427"/>
    </row>
    <row r="6" spans="1:17" ht="12.75" customHeight="1" x14ac:dyDescent="0.2">
      <c r="A6" s="185">
        <v>1</v>
      </c>
      <c r="B6" s="186" t="s">
        <v>8</v>
      </c>
      <c r="C6" s="321">
        <v>141</v>
      </c>
      <c r="D6" s="321">
        <v>8935</v>
      </c>
      <c r="E6" s="321">
        <v>0</v>
      </c>
      <c r="F6" s="321">
        <v>0</v>
      </c>
      <c r="G6" s="331">
        <f t="shared" ref="G6:G57" si="0">F6*100/D6</f>
        <v>0</v>
      </c>
      <c r="H6" s="321">
        <v>1483</v>
      </c>
      <c r="I6" s="321">
        <v>6869</v>
      </c>
      <c r="J6" s="321">
        <v>1225</v>
      </c>
      <c r="K6" s="321">
        <v>2584.7274643999999</v>
      </c>
      <c r="L6" s="331">
        <f t="shared" ref="L6:L57" si="1">K6*100/I6</f>
        <v>37.628875591789196</v>
      </c>
      <c r="M6" s="321">
        <v>8659</v>
      </c>
      <c r="N6" s="321">
        <v>52536</v>
      </c>
      <c r="O6" s="321">
        <v>2150</v>
      </c>
      <c r="P6" s="321">
        <v>18253.8106592</v>
      </c>
      <c r="Q6" s="331">
        <f t="shared" ref="Q6:Q57" si="2">P6*100/N6</f>
        <v>34.745337785899196</v>
      </c>
    </row>
    <row r="7" spans="1:17" ht="12.75" customHeight="1" x14ac:dyDescent="0.2">
      <c r="A7" s="185">
        <v>2</v>
      </c>
      <c r="B7" s="186" t="s">
        <v>9</v>
      </c>
      <c r="C7" s="321">
        <v>218</v>
      </c>
      <c r="D7" s="321">
        <v>13484</v>
      </c>
      <c r="E7" s="321">
        <v>0</v>
      </c>
      <c r="F7" s="321">
        <v>0</v>
      </c>
      <c r="G7" s="331">
        <f t="shared" si="0"/>
        <v>0</v>
      </c>
      <c r="H7" s="321">
        <v>1864</v>
      </c>
      <c r="I7" s="321">
        <v>7337</v>
      </c>
      <c r="J7" s="321">
        <v>1240</v>
      </c>
      <c r="K7" s="321">
        <v>1446.1912392000002</v>
      </c>
      <c r="L7" s="331">
        <f t="shared" si="1"/>
        <v>19.710934158375359</v>
      </c>
      <c r="M7" s="321">
        <v>10139</v>
      </c>
      <c r="N7" s="321">
        <v>57232</v>
      </c>
      <c r="O7" s="321">
        <v>1803</v>
      </c>
      <c r="P7" s="321">
        <v>12734.596544499998</v>
      </c>
      <c r="Q7" s="331">
        <f t="shared" si="2"/>
        <v>22.250832653934857</v>
      </c>
    </row>
    <row r="8" spans="1:17" ht="12.75" customHeight="1" x14ac:dyDescent="0.2">
      <c r="A8" s="185">
        <v>3</v>
      </c>
      <c r="B8" s="186" t="s">
        <v>10</v>
      </c>
      <c r="C8" s="321">
        <v>4</v>
      </c>
      <c r="D8" s="321">
        <v>268</v>
      </c>
      <c r="E8" s="321">
        <v>9</v>
      </c>
      <c r="F8" s="321">
        <v>662.73081000000002</v>
      </c>
      <c r="G8" s="331">
        <f t="shared" si="0"/>
        <v>247.28761567164182</v>
      </c>
      <c r="H8" s="321">
        <v>697</v>
      </c>
      <c r="I8" s="321">
        <v>3528</v>
      </c>
      <c r="J8" s="321">
        <v>423</v>
      </c>
      <c r="K8" s="321">
        <v>485.63046000000003</v>
      </c>
      <c r="L8" s="331">
        <f t="shared" si="1"/>
        <v>13.765035714285714</v>
      </c>
      <c r="M8" s="321">
        <v>3126</v>
      </c>
      <c r="N8" s="321">
        <v>19902</v>
      </c>
      <c r="O8" s="321">
        <v>1793</v>
      </c>
      <c r="P8" s="321">
        <v>6767.1959399999996</v>
      </c>
      <c r="Q8" s="331">
        <f t="shared" si="2"/>
        <v>34.002592402773587</v>
      </c>
    </row>
    <row r="9" spans="1:17" ht="12.75" customHeight="1" x14ac:dyDescent="0.2">
      <c r="A9" s="185">
        <v>4</v>
      </c>
      <c r="B9" s="186" t="s">
        <v>11</v>
      </c>
      <c r="C9" s="321">
        <v>72</v>
      </c>
      <c r="D9" s="321">
        <v>4084</v>
      </c>
      <c r="E9" s="321">
        <v>0</v>
      </c>
      <c r="F9" s="321">
        <v>0</v>
      </c>
      <c r="G9" s="331">
        <f t="shared" si="0"/>
        <v>0</v>
      </c>
      <c r="H9" s="321">
        <v>1382</v>
      </c>
      <c r="I9" s="321">
        <v>6508</v>
      </c>
      <c r="J9" s="321">
        <v>1151</v>
      </c>
      <c r="K9" s="321">
        <v>1711.6361059999997</v>
      </c>
      <c r="L9" s="331">
        <f t="shared" si="1"/>
        <v>26.300493331284567</v>
      </c>
      <c r="M9" s="321">
        <v>5910</v>
      </c>
      <c r="N9" s="321">
        <v>35783</v>
      </c>
      <c r="O9" s="321">
        <v>1960</v>
      </c>
      <c r="P9" s="321">
        <v>13492.204575999998</v>
      </c>
      <c r="Q9" s="331">
        <f t="shared" si="2"/>
        <v>37.705627186093949</v>
      </c>
    </row>
    <row r="10" spans="1:17" ht="12.75" customHeight="1" x14ac:dyDescent="0.2">
      <c r="A10" s="185">
        <v>5</v>
      </c>
      <c r="B10" s="186" t="s">
        <v>12</v>
      </c>
      <c r="C10" s="321">
        <v>40</v>
      </c>
      <c r="D10" s="321">
        <v>2040</v>
      </c>
      <c r="E10" s="321">
        <v>0</v>
      </c>
      <c r="F10" s="321">
        <v>0</v>
      </c>
      <c r="G10" s="331">
        <f t="shared" si="0"/>
        <v>0</v>
      </c>
      <c r="H10" s="321">
        <v>2057</v>
      </c>
      <c r="I10" s="321">
        <v>11919</v>
      </c>
      <c r="J10" s="321">
        <v>893</v>
      </c>
      <c r="K10" s="321">
        <v>1165.3063397000003</v>
      </c>
      <c r="L10" s="331">
        <f t="shared" si="1"/>
        <v>9.7768801048745715</v>
      </c>
      <c r="M10" s="321">
        <v>9509</v>
      </c>
      <c r="N10" s="321">
        <v>63886</v>
      </c>
      <c r="O10" s="321">
        <v>6326</v>
      </c>
      <c r="P10" s="321">
        <v>13471.101327</v>
      </c>
      <c r="Q10" s="331">
        <f t="shared" si="2"/>
        <v>21.086155537989544</v>
      </c>
    </row>
    <row r="11" spans="1:17" ht="12.75" customHeight="1" x14ac:dyDescent="0.2">
      <c r="A11" s="185">
        <v>6</v>
      </c>
      <c r="B11" s="186" t="s">
        <v>13</v>
      </c>
      <c r="C11" s="321">
        <v>12</v>
      </c>
      <c r="D11" s="321">
        <v>827</v>
      </c>
      <c r="E11" s="321">
        <v>0</v>
      </c>
      <c r="F11" s="321">
        <v>0</v>
      </c>
      <c r="G11" s="331">
        <f t="shared" si="0"/>
        <v>0</v>
      </c>
      <c r="H11" s="321">
        <v>1182</v>
      </c>
      <c r="I11" s="321">
        <v>6261</v>
      </c>
      <c r="J11" s="321">
        <v>181</v>
      </c>
      <c r="K11" s="321">
        <v>315.48327999999998</v>
      </c>
      <c r="L11" s="331">
        <f t="shared" si="1"/>
        <v>5.0388640792205717</v>
      </c>
      <c r="M11" s="321">
        <v>6791</v>
      </c>
      <c r="N11" s="321">
        <v>39336</v>
      </c>
      <c r="O11" s="321">
        <v>520</v>
      </c>
      <c r="P11" s="321">
        <v>4578.8293400000002</v>
      </c>
      <c r="Q11" s="331">
        <f t="shared" si="2"/>
        <v>11.640302369330893</v>
      </c>
    </row>
    <row r="12" spans="1:17" ht="12.75" customHeight="1" x14ac:dyDescent="0.2">
      <c r="A12" s="185">
        <v>7</v>
      </c>
      <c r="B12" s="186" t="s">
        <v>14</v>
      </c>
      <c r="C12" s="321">
        <v>0</v>
      </c>
      <c r="D12" s="321">
        <v>0</v>
      </c>
      <c r="E12" s="321">
        <v>0</v>
      </c>
      <c r="F12" s="321">
        <v>0</v>
      </c>
      <c r="G12" s="331" t="e">
        <f t="shared" si="0"/>
        <v>#DIV/0!</v>
      </c>
      <c r="H12" s="321">
        <v>292</v>
      </c>
      <c r="I12" s="321">
        <v>1444</v>
      </c>
      <c r="J12" s="321">
        <v>60</v>
      </c>
      <c r="K12" s="321">
        <v>64.881313300000002</v>
      </c>
      <c r="L12" s="331">
        <f t="shared" si="1"/>
        <v>4.4931657409972301</v>
      </c>
      <c r="M12" s="321">
        <v>1340</v>
      </c>
      <c r="N12" s="321">
        <v>8118</v>
      </c>
      <c r="O12" s="321">
        <v>423</v>
      </c>
      <c r="P12" s="321">
        <v>4342.0731500000002</v>
      </c>
      <c r="Q12" s="331">
        <f t="shared" si="2"/>
        <v>53.486981399359451</v>
      </c>
    </row>
    <row r="13" spans="1:17" ht="12.75" customHeight="1" x14ac:dyDescent="0.2">
      <c r="A13" s="185">
        <v>8</v>
      </c>
      <c r="B13" s="186" t="s">
        <v>982</v>
      </c>
      <c r="C13" s="321">
        <v>1</v>
      </c>
      <c r="D13" s="321">
        <v>61</v>
      </c>
      <c r="E13" s="321">
        <v>0</v>
      </c>
      <c r="F13" s="321">
        <v>0</v>
      </c>
      <c r="G13" s="331">
        <f t="shared" si="0"/>
        <v>0</v>
      </c>
      <c r="H13" s="321">
        <v>312</v>
      </c>
      <c r="I13" s="321">
        <v>1666</v>
      </c>
      <c r="J13" s="321">
        <v>14</v>
      </c>
      <c r="K13" s="321">
        <v>26.9611412</v>
      </c>
      <c r="L13" s="331">
        <f t="shared" si="1"/>
        <v>1.6183157983193279</v>
      </c>
      <c r="M13" s="321">
        <v>1558</v>
      </c>
      <c r="N13" s="321">
        <v>9760</v>
      </c>
      <c r="O13" s="321">
        <v>21</v>
      </c>
      <c r="P13" s="321">
        <v>240.3785</v>
      </c>
      <c r="Q13" s="331">
        <f t="shared" si="2"/>
        <v>2.4628944672131148</v>
      </c>
    </row>
    <row r="14" spans="1:17" ht="12.75" customHeight="1" x14ac:dyDescent="0.2">
      <c r="A14" s="185">
        <v>9</v>
      </c>
      <c r="B14" s="186" t="s">
        <v>15</v>
      </c>
      <c r="C14" s="321">
        <v>133</v>
      </c>
      <c r="D14" s="321">
        <v>9455</v>
      </c>
      <c r="E14" s="321">
        <v>7</v>
      </c>
      <c r="F14" s="321">
        <v>2055</v>
      </c>
      <c r="G14" s="331">
        <f t="shared" si="0"/>
        <v>21.734531993654151</v>
      </c>
      <c r="H14" s="321">
        <v>2641</v>
      </c>
      <c r="I14" s="321">
        <v>12995</v>
      </c>
      <c r="J14" s="321">
        <v>1280</v>
      </c>
      <c r="K14" s="321">
        <v>2044.1383559000003</v>
      </c>
      <c r="L14" s="331">
        <f t="shared" si="1"/>
        <v>15.730191272797232</v>
      </c>
      <c r="M14" s="321">
        <v>13490</v>
      </c>
      <c r="N14" s="321">
        <v>83596</v>
      </c>
      <c r="O14" s="321">
        <v>1216</v>
      </c>
      <c r="P14" s="321">
        <v>7959.9262986000003</v>
      </c>
      <c r="Q14" s="331">
        <f t="shared" si="2"/>
        <v>9.521898534140389</v>
      </c>
    </row>
    <row r="15" spans="1:17" ht="12.75" customHeight="1" x14ac:dyDescent="0.2">
      <c r="A15" s="185">
        <v>10</v>
      </c>
      <c r="B15" s="186" t="s">
        <v>16</v>
      </c>
      <c r="C15" s="321">
        <v>385</v>
      </c>
      <c r="D15" s="321">
        <v>19164</v>
      </c>
      <c r="E15" s="321">
        <v>2</v>
      </c>
      <c r="F15" s="321">
        <v>3050</v>
      </c>
      <c r="G15" s="331">
        <f t="shared" si="0"/>
        <v>15.915257774994782</v>
      </c>
      <c r="H15" s="321">
        <v>7194</v>
      </c>
      <c r="I15" s="321">
        <v>37025</v>
      </c>
      <c r="J15" s="321">
        <v>4664</v>
      </c>
      <c r="K15" s="321">
        <v>8033</v>
      </c>
      <c r="L15" s="331">
        <f t="shared" si="1"/>
        <v>21.696151249155974</v>
      </c>
      <c r="M15" s="321">
        <v>42890</v>
      </c>
      <c r="N15" s="321">
        <v>268903</v>
      </c>
      <c r="O15" s="321">
        <v>7576</v>
      </c>
      <c r="P15" s="321">
        <v>59795</v>
      </c>
      <c r="Q15" s="331">
        <f t="shared" si="2"/>
        <v>22.236642953035108</v>
      </c>
    </row>
    <row r="16" spans="1:17" ht="12.75" customHeight="1" x14ac:dyDescent="0.2">
      <c r="A16" s="185">
        <v>11</v>
      </c>
      <c r="B16" s="186" t="s">
        <v>17</v>
      </c>
      <c r="C16" s="321">
        <v>6</v>
      </c>
      <c r="D16" s="321">
        <v>344</v>
      </c>
      <c r="E16" s="321">
        <v>0</v>
      </c>
      <c r="F16" s="321">
        <v>0</v>
      </c>
      <c r="G16" s="331">
        <f t="shared" si="0"/>
        <v>0</v>
      </c>
      <c r="H16" s="321">
        <v>960</v>
      </c>
      <c r="I16" s="321">
        <v>5014</v>
      </c>
      <c r="J16" s="321">
        <v>249</v>
      </c>
      <c r="K16" s="321">
        <v>351.15456160000002</v>
      </c>
      <c r="L16" s="331">
        <f t="shared" si="1"/>
        <v>7.0034814838452339</v>
      </c>
      <c r="M16" s="321">
        <v>4716</v>
      </c>
      <c r="N16" s="321">
        <v>27537</v>
      </c>
      <c r="O16" s="321">
        <v>750</v>
      </c>
      <c r="P16" s="321">
        <v>5520.9963950000001</v>
      </c>
      <c r="Q16" s="331">
        <f t="shared" si="2"/>
        <v>20.04937500453935</v>
      </c>
    </row>
    <row r="17" spans="1:17" ht="12.75" customHeight="1" x14ac:dyDescent="0.2">
      <c r="A17" s="185">
        <v>12</v>
      </c>
      <c r="B17" s="186" t="s">
        <v>18</v>
      </c>
      <c r="C17" s="321">
        <v>44</v>
      </c>
      <c r="D17" s="321">
        <v>2723</v>
      </c>
      <c r="E17" s="321">
        <v>0</v>
      </c>
      <c r="F17" s="321">
        <v>0</v>
      </c>
      <c r="G17" s="331">
        <f t="shared" si="0"/>
        <v>0</v>
      </c>
      <c r="H17" s="321">
        <v>2005</v>
      </c>
      <c r="I17" s="321">
        <v>10982</v>
      </c>
      <c r="J17" s="321">
        <v>714</v>
      </c>
      <c r="K17" s="321">
        <v>1019.5543290000001</v>
      </c>
      <c r="L17" s="331">
        <f t="shared" si="1"/>
        <v>9.2838675013658722</v>
      </c>
      <c r="M17" s="321">
        <v>10930</v>
      </c>
      <c r="N17" s="321">
        <v>60349</v>
      </c>
      <c r="O17" s="321">
        <v>759</v>
      </c>
      <c r="P17" s="321">
        <v>5322.4254221000001</v>
      </c>
      <c r="Q17" s="331">
        <f t="shared" si="2"/>
        <v>8.8194094717393821</v>
      </c>
    </row>
    <row r="18" spans="1:17" s="159" customFormat="1" ht="12.75" customHeight="1" x14ac:dyDescent="0.2">
      <c r="A18" s="184"/>
      <c r="B18" s="189" t="s">
        <v>19</v>
      </c>
      <c r="C18" s="332">
        <f t="shared" ref="C18:P18" si="3">SUM(C6:C17)</f>
        <v>1056</v>
      </c>
      <c r="D18" s="332">
        <f t="shared" si="3"/>
        <v>61385</v>
      </c>
      <c r="E18" s="332">
        <f t="shared" si="3"/>
        <v>18</v>
      </c>
      <c r="F18" s="332">
        <f t="shared" si="3"/>
        <v>5767.73081</v>
      </c>
      <c r="G18" s="331">
        <f t="shared" si="0"/>
        <v>9.3959938258532212</v>
      </c>
      <c r="H18" s="332">
        <f t="shared" si="3"/>
        <v>22069</v>
      </c>
      <c r="I18" s="332">
        <f t="shared" si="3"/>
        <v>111548</v>
      </c>
      <c r="J18" s="332">
        <f t="shared" si="3"/>
        <v>12094</v>
      </c>
      <c r="K18" s="332">
        <f t="shared" si="3"/>
        <v>19248.664590300003</v>
      </c>
      <c r="L18" s="331">
        <f t="shared" si="1"/>
        <v>17.255947744737693</v>
      </c>
      <c r="M18" s="332">
        <f t="shared" si="3"/>
        <v>119058</v>
      </c>
      <c r="N18" s="332">
        <f t="shared" si="3"/>
        <v>726938</v>
      </c>
      <c r="O18" s="332">
        <f t="shared" si="3"/>
        <v>25297</v>
      </c>
      <c r="P18" s="332">
        <f t="shared" si="3"/>
        <v>152478.53815239997</v>
      </c>
      <c r="Q18" s="331">
        <f t="shared" si="2"/>
        <v>20.975452948174393</v>
      </c>
    </row>
    <row r="19" spans="1:17" ht="12.75" customHeight="1" x14ac:dyDescent="0.2">
      <c r="A19" s="185">
        <v>13</v>
      </c>
      <c r="B19" s="131" t="s">
        <v>20</v>
      </c>
      <c r="C19" s="321">
        <v>64</v>
      </c>
      <c r="D19" s="321">
        <v>4311</v>
      </c>
      <c r="E19" s="321">
        <v>1</v>
      </c>
      <c r="F19" s="321">
        <v>732.11</v>
      </c>
      <c r="G19" s="331">
        <f t="shared" si="0"/>
        <v>16.982370679656693</v>
      </c>
      <c r="H19" s="321">
        <v>553</v>
      </c>
      <c r="I19" s="321">
        <v>2298</v>
      </c>
      <c r="J19" s="321">
        <v>121</v>
      </c>
      <c r="K19" s="321">
        <v>538.09</v>
      </c>
      <c r="L19" s="331">
        <f t="shared" si="1"/>
        <v>23.415578764142733</v>
      </c>
      <c r="M19" s="321">
        <v>2279</v>
      </c>
      <c r="N19" s="321">
        <v>13316</v>
      </c>
      <c r="O19" s="321">
        <v>662</v>
      </c>
      <c r="P19" s="321">
        <v>4694.9100000000008</v>
      </c>
      <c r="Q19" s="331">
        <f t="shared" si="2"/>
        <v>35.257659957945336</v>
      </c>
    </row>
    <row r="20" spans="1:17" ht="12.75" customHeight="1" x14ac:dyDescent="0.2">
      <c r="A20" s="185">
        <v>14</v>
      </c>
      <c r="B20" s="131" t="s">
        <v>21</v>
      </c>
      <c r="C20" s="321">
        <v>0</v>
      </c>
      <c r="D20" s="321">
        <v>0</v>
      </c>
      <c r="E20" s="321">
        <v>0</v>
      </c>
      <c r="F20" s="321">
        <v>0</v>
      </c>
      <c r="G20" s="331" t="e">
        <f t="shared" si="0"/>
        <v>#DIV/0!</v>
      </c>
      <c r="H20" s="321">
        <v>268</v>
      </c>
      <c r="I20" s="321">
        <v>990</v>
      </c>
      <c r="J20" s="321">
        <v>0</v>
      </c>
      <c r="K20" s="321">
        <v>0</v>
      </c>
      <c r="L20" s="331">
        <f t="shared" si="1"/>
        <v>0</v>
      </c>
      <c r="M20" s="321">
        <v>1523</v>
      </c>
      <c r="N20" s="321">
        <v>8829</v>
      </c>
      <c r="O20" s="321">
        <v>2949</v>
      </c>
      <c r="P20" s="321">
        <v>25832.190000000006</v>
      </c>
      <c r="Q20" s="331">
        <f t="shared" si="2"/>
        <v>292.58341828066602</v>
      </c>
    </row>
    <row r="21" spans="1:17" ht="12.75" customHeight="1" x14ac:dyDescent="0.2">
      <c r="A21" s="185">
        <v>15</v>
      </c>
      <c r="B21" s="131" t="s">
        <v>22</v>
      </c>
      <c r="C21" s="321">
        <v>0</v>
      </c>
      <c r="D21" s="321">
        <v>0</v>
      </c>
      <c r="E21" s="321">
        <v>0</v>
      </c>
      <c r="F21" s="321">
        <v>0</v>
      </c>
      <c r="G21" s="331" t="e">
        <f t="shared" si="0"/>
        <v>#DIV/0!</v>
      </c>
      <c r="H21" s="321">
        <v>0</v>
      </c>
      <c r="I21" s="321">
        <v>0</v>
      </c>
      <c r="J21" s="321">
        <v>0</v>
      </c>
      <c r="K21" s="321">
        <v>0</v>
      </c>
      <c r="L21" s="331" t="e">
        <f t="shared" si="1"/>
        <v>#DIV/0!</v>
      </c>
      <c r="M21" s="321">
        <v>63</v>
      </c>
      <c r="N21" s="321">
        <v>300</v>
      </c>
      <c r="O21" s="321">
        <v>0</v>
      </c>
      <c r="P21" s="321">
        <v>0</v>
      </c>
      <c r="Q21" s="331">
        <f t="shared" si="2"/>
        <v>0</v>
      </c>
    </row>
    <row r="22" spans="1:17" ht="12.75" customHeight="1" x14ac:dyDescent="0.2">
      <c r="A22" s="185">
        <v>16</v>
      </c>
      <c r="B22" s="131" t="s">
        <v>23</v>
      </c>
      <c r="C22" s="321">
        <v>0</v>
      </c>
      <c r="D22" s="321">
        <v>0</v>
      </c>
      <c r="E22" s="321">
        <v>0</v>
      </c>
      <c r="F22" s="321">
        <v>0</v>
      </c>
      <c r="G22" s="331" t="e">
        <f t="shared" si="0"/>
        <v>#DIV/0!</v>
      </c>
      <c r="H22" s="321">
        <v>67</v>
      </c>
      <c r="I22" s="321">
        <v>323</v>
      </c>
      <c r="J22" s="321">
        <v>0</v>
      </c>
      <c r="K22" s="321">
        <v>0</v>
      </c>
      <c r="L22" s="331">
        <f t="shared" si="1"/>
        <v>0</v>
      </c>
      <c r="M22" s="321">
        <v>254</v>
      </c>
      <c r="N22" s="321">
        <v>1559</v>
      </c>
      <c r="O22" s="321">
        <v>0</v>
      </c>
      <c r="P22" s="321">
        <v>0</v>
      </c>
      <c r="Q22" s="331">
        <f t="shared" si="2"/>
        <v>0</v>
      </c>
    </row>
    <row r="23" spans="1:17" ht="12.75" customHeight="1" x14ac:dyDescent="0.2">
      <c r="A23" s="185">
        <v>17</v>
      </c>
      <c r="B23" s="131" t="s">
        <v>24</v>
      </c>
      <c r="C23" s="321">
        <v>0</v>
      </c>
      <c r="D23" s="321">
        <v>0</v>
      </c>
      <c r="E23" s="321">
        <v>0</v>
      </c>
      <c r="F23" s="321">
        <v>0</v>
      </c>
      <c r="G23" s="331" t="e">
        <f t="shared" si="0"/>
        <v>#DIV/0!</v>
      </c>
      <c r="H23" s="321">
        <v>144</v>
      </c>
      <c r="I23" s="321">
        <v>633</v>
      </c>
      <c r="J23" s="321">
        <v>16</v>
      </c>
      <c r="K23" s="321">
        <v>40.72</v>
      </c>
      <c r="L23" s="331">
        <f t="shared" si="1"/>
        <v>6.4328593996840446</v>
      </c>
      <c r="M23" s="321">
        <v>744</v>
      </c>
      <c r="N23" s="321">
        <v>4717</v>
      </c>
      <c r="O23" s="321">
        <v>236</v>
      </c>
      <c r="P23" s="321">
        <v>2489.3599999999997</v>
      </c>
      <c r="Q23" s="331">
        <f t="shared" si="2"/>
        <v>52.77422090311638</v>
      </c>
    </row>
    <row r="24" spans="1:17" ht="12.75" customHeight="1" x14ac:dyDescent="0.2">
      <c r="A24" s="185">
        <v>18</v>
      </c>
      <c r="B24" s="131" t="s">
        <v>25</v>
      </c>
      <c r="C24" s="321">
        <v>0</v>
      </c>
      <c r="D24" s="321">
        <v>0</v>
      </c>
      <c r="E24" s="321">
        <v>0</v>
      </c>
      <c r="F24" s="321">
        <v>0</v>
      </c>
      <c r="G24" s="331" t="e">
        <f t="shared" si="0"/>
        <v>#DIV/0!</v>
      </c>
      <c r="H24" s="321">
        <v>25</v>
      </c>
      <c r="I24" s="321">
        <v>125</v>
      </c>
      <c r="J24" s="321">
        <v>1</v>
      </c>
      <c r="K24" s="321">
        <v>3.24</v>
      </c>
      <c r="L24" s="331">
        <f t="shared" si="1"/>
        <v>2.5920000000000001</v>
      </c>
      <c r="M24" s="321">
        <v>104</v>
      </c>
      <c r="N24" s="321">
        <v>728</v>
      </c>
      <c r="O24" s="321">
        <v>5</v>
      </c>
      <c r="P24" s="321">
        <v>60</v>
      </c>
      <c r="Q24" s="331">
        <f t="shared" si="2"/>
        <v>8.2417582417582409</v>
      </c>
    </row>
    <row r="25" spans="1:17" ht="12.75" customHeight="1" x14ac:dyDescent="0.2">
      <c r="A25" s="185">
        <v>19</v>
      </c>
      <c r="B25" s="131" t="s">
        <v>26</v>
      </c>
      <c r="C25" s="321">
        <v>0</v>
      </c>
      <c r="D25" s="321">
        <v>0</v>
      </c>
      <c r="E25" s="321">
        <v>0</v>
      </c>
      <c r="F25" s="321">
        <v>0</v>
      </c>
      <c r="G25" s="331" t="e">
        <f t="shared" si="0"/>
        <v>#DIV/0!</v>
      </c>
      <c r="H25" s="321">
        <v>113</v>
      </c>
      <c r="I25" s="321">
        <v>449</v>
      </c>
      <c r="J25" s="321">
        <v>2</v>
      </c>
      <c r="K25" s="321">
        <v>9.65</v>
      </c>
      <c r="L25" s="331">
        <f t="shared" si="1"/>
        <v>2.1492204899777283</v>
      </c>
      <c r="M25" s="321">
        <v>502</v>
      </c>
      <c r="N25" s="321">
        <v>3014</v>
      </c>
      <c r="O25" s="321">
        <v>12</v>
      </c>
      <c r="P25" s="321">
        <v>87.37</v>
      </c>
      <c r="Q25" s="331">
        <f t="shared" si="2"/>
        <v>2.8988055739880556</v>
      </c>
    </row>
    <row r="26" spans="1:17" ht="12.75" customHeight="1" x14ac:dyDescent="0.2">
      <c r="A26" s="185">
        <v>20</v>
      </c>
      <c r="B26" s="131" t="s">
        <v>27</v>
      </c>
      <c r="C26" s="321">
        <v>126</v>
      </c>
      <c r="D26" s="321">
        <v>9031</v>
      </c>
      <c r="E26" s="321">
        <v>0</v>
      </c>
      <c r="F26" s="321">
        <v>0</v>
      </c>
      <c r="G26" s="331">
        <f t="shared" si="0"/>
        <v>0</v>
      </c>
      <c r="H26" s="321">
        <v>841</v>
      </c>
      <c r="I26" s="321">
        <v>3447</v>
      </c>
      <c r="J26" s="321">
        <v>274</v>
      </c>
      <c r="K26" s="321">
        <v>328.43999999999994</v>
      </c>
      <c r="L26" s="331">
        <f t="shared" si="1"/>
        <v>9.5282854656222788</v>
      </c>
      <c r="M26" s="321">
        <v>4489</v>
      </c>
      <c r="N26" s="321">
        <v>27484</v>
      </c>
      <c r="O26" s="321">
        <v>860</v>
      </c>
      <c r="P26" s="321">
        <v>708.54000000000008</v>
      </c>
      <c r="Q26" s="331">
        <f t="shared" si="2"/>
        <v>2.5780090234318154</v>
      </c>
    </row>
    <row r="27" spans="1:17" ht="12.75" customHeight="1" x14ac:dyDescent="0.2">
      <c r="A27" s="185">
        <v>21</v>
      </c>
      <c r="B27" s="131" t="s">
        <v>28</v>
      </c>
      <c r="C27" s="321">
        <v>105</v>
      </c>
      <c r="D27" s="321">
        <v>8564</v>
      </c>
      <c r="E27" s="321">
        <v>0</v>
      </c>
      <c r="F27" s="321">
        <v>0</v>
      </c>
      <c r="G27" s="331">
        <f t="shared" si="0"/>
        <v>0</v>
      </c>
      <c r="H27" s="321">
        <v>859</v>
      </c>
      <c r="I27" s="321">
        <v>4223</v>
      </c>
      <c r="J27" s="321">
        <v>106</v>
      </c>
      <c r="K27" s="321">
        <v>681.98</v>
      </c>
      <c r="L27" s="331">
        <f t="shared" si="1"/>
        <v>16.149183045228511</v>
      </c>
      <c r="M27" s="321">
        <v>5224</v>
      </c>
      <c r="N27" s="321">
        <v>32551</v>
      </c>
      <c r="O27" s="321">
        <v>543</v>
      </c>
      <c r="P27" s="321">
        <v>7457.0200000000013</v>
      </c>
      <c r="Q27" s="331">
        <f t="shared" si="2"/>
        <v>22.9087278424626</v>
      </c>
    </row>
    <row r="28" spans="1:17" ht="12.75" customHeight="1" x14ac:dyDescent="0.2">
      <c r="A28" s="185">
        <v>22</v>
      </c>
      <c r="B28" s="131" t="s">
        <v>29</v>
      </c>
      <c r="C28" s="321">
        <v>76</v>
      </c>
      <c r="D28" s="321">
        <v>6618</v>
      </c>
      <c r="E28" s="321">
        <v>0</v>
      </c>
      <c r="F28" s="321">
        <v>0</v>
      </c>
      <c r="G28" s="331">
        <f t="shared" si="0"/>
        <v>0</v>
      </c>
      <c r="H28" s="321">
        <v>444</v>
      </c>
      <c r="I28" s="321">
        <v>1838</v>
      </c>
      <c r="J28" s="321">
        <v>229</v>
      </c>
      <c r="K28" s="321">
        <v>411.46000000000004</v>
      </c>
      <c r="L28" s="331">
        <f t="shared" si="1"/>
        <v>22.386289445048966</v>
      </c>
      <c r="M28" s="321">
        <v>1968</v>
      </c>
      <c r="N28" s="321">
        <v>11093</v>
      </c>
      <c r="O28" s="321">
        <v>166</v>
      </c>
      <c r="P28" s="321">
        <v>807.24</v>
      </c>
      <c r="Q28" s="331">
        <f t="shared" si="2"/>
        <v>7.2770215451185436</v>
      </c>
    </row>
    <row r="29" spans="1:17" ht="12.75" customHeight="1" x14ac:dyDescent="0.2">
      <c r="A29" s="185">
        <v>23</v>
      </c>
      <c r="B29" s="131" t="s">
        <v>30</v>
      </c>
      <c r="C29" s="321">
        <v>0</v>
      </c>
      <c r="D29" s="321">
        <v>0</v>
      </c>
      <c r="E29" s="321">
        <v>0</v>
      </c>
      <c r="F29" s="321">
        <v>0</v>
      </c>
      <c r="G29" s="331" t="e">
        <f t="shared" si="0"/>
        <v>#DIV/0!</v>
      </c>
      <c r="H29" s="321">
        <v>145</v>
      </c>
      <c r="I29" s="321">
        <v>564</v>
      </c>
      <c r="J29" s="321">
        <v>0</v>
      </c>
      <c r="K29" s="321">
        <v>0</v>
      </c>
      <c r="L29" s="331">
        <f t="shared" si="1"/>
        <v>0</v>
      </c>
      <c r="M29" s="321">
        <v>724</v>
      </c>
      <c r="N29" s="321">
        <v>4264</v>
      </c>
      <c r="O29" s="321">
        <v>805</v>
      </c>
      <c r="P29" s="321">
        <v>4172.99</v>
      </c>
      <c r="Q29" s="331">
        <f t="shared" si="2"/>
        <v>97.865619136960603</v>
      </c>
    </row>
    <row r="30" spans="1:17" ht="12.75" customHeight="1" x14ac:dyDescent="0.2">
      <c r="A30" s="185">
        <v>24</v>
      </c>
      <c r="B30" s="131" t="s">
        <v>31</v>
      </c>
      <c r="C30" s="321">
        <v>1</v>
      </c>
      <c r="D30" s="321">
        <v>28</v>
      </c>
      <c r="E30" s="321">
        <v>2</v>
      </c>
      <c r="F30" s="321">
        <v>1.24</v>
      </c>
      <c r="G30" s="331">
        <f t="shared" si="0"/>
        <v>4.4285714285714288</v>
      </c>
      <c r="H30" s="321">
        <v>225</v>
      </c>
      <c r="I30" s="321">
        <v>1005</v>
      </c>
      <c r="J30" s="321">
        <v>0</v>
      </c>
      <c r="K30" s="321">
        <v>0</v>
      </c>
      <c r="L30" s="331">
        <f t="shared" si="1"/>
        <v>0</v>
      </c>
      <c r="M30" s="321">
        <v>1082</v>
      </c>
      <c r="N30" s="321">
        <v>6360</v>
      </c>
      <c r="O30" s="321">
        <v>194</v>
      </c>
      <c r="P30" s="321">
        <v>577.58000000000004</v>
      </c>
      <c r="Q30" s="331">
        <f t="shared" si="2"/>
        <v>9.0814465408805045</v>
      </c>
    </row>
    <row r="31" spans="1:17" ht="12.75" customHeight="1" x14ac:dyDescent="0.2">
      <c r="A31" s="185">
        <v>25</v>
      </c>
      <c r="B31" s="131" t="s">
        <v>32</v>
      </c>
      <c r="C31" s="321">
        <v>0</v>
      </c>
      <c r="D31" s="321">
        <v>0</v>
      </c>
      <c r="E31" s="321">
        <v>0</v>
      </c>
      <c r="F31" s="321">
        <v>0</v>
      </c>
      <c r="G31" s="331" t="e">
        <f t="shared" si="0"/>
        <v>#DIV/0!</v>
      </c>
      <c r="H31" s="321">
        <v>174</v>
      </c>
      <c r="I31" s="321">
        <v>838</v>
      </c>
      <c r="J31" s="321">
        <v>4</v>
      </c>
      <c r="K31" s="321">
        <v>3.7</v>
      </c>
      <c r="L31" s="331">
        <f t="shared" si="1"/>
        <v>0.441527446300716</v>
      </c>
      <c r="M31" s="321">
        <v>374</v>
      </c>
      <c r="N31" s="321">
        <v>2406</v>
      </c>
      <c r="O31" s="321">
        <v>3</v>
      </c>
      <c r="P31" s="321">
        <v>30.19</v>
      </c>
      <c r="Q31" s="331">
        <f t="shared" si="2"/>
        <v>1.2547797173732336</v>
      </c>
    </row>
    <row r="32" spans="1:17" ht="12.75" customHeight="1" x14ac:dyDescent="0.2">
      <c r="A32" s="185">
        <v>26</v>
      </c>
      <c r="B32" s="131" t="s">
        <v>33</v>
      </c>
      <c r="C32" s="321">
        <v>0</v>
      </c>
      <c r="D32" s="321">
        <v>0</v>
      </c>
      <c r="E32" s="321">
        <v>0</v>
      </c>
      <c r="F32" s="321">
        <v>0</v>
      </c>
      <c r="G32" s="331" t="e">
        <f t="shared" si="0"/>
        <v>#DIV/0!</v>
      </c>
      <c r="H32" s="321">
        <v>138</v>
      </c>
      <c r="I32" s="321">
        <v>667</v>
      </c>
      <c r="J32" s="321">
        <v>5</v>
      </c>
      <c r="K32" s="321">
        <v>22.42</v>
      </c>
      <c r="L32" s="331">
        <f t="shared" si="1"/>
        <v>3.3613193403298349</v>
      </c>
      <c r="M32" s="321">
        <v>417</v>
      </c>
      <c r="N32" s="321">
        <v>2547</v>
      </c>
      <c r="O32" s="321">
        <v>21</v>
      </c>
      <c r="P32" s="321">
        <v>201.43</v>
      </c>
      <c r="Q32" s="331">
        <f t="shared" si="2"/>
        <v>7.9085198272477424</v>
      </c>
    </row>
    <row r="33" spans="1:17" ht="12.75" customHeight="1" x14ac:dyDescent="0.2">
      <c r="A33" s="185">
        <v>27</v>
      </c>
      <c r="B33" s="131" t="s">
        <v>34</v>
      </c>
      <c r="C33" s="321">
        <v>0</v>
      </c>
      <c r="D33" s="321">
        <v>0</v>
      </c>
      <c r="E33" s="321">
        <v>0</v>
      </c>
      <c r="F33" s="321">
        <v>0</v>
      </c>
      <c r="G33" s="331" t="e">
        <f t="shared" si="0"/>
        <v>#DIV/0!</v>
      </c>
      <c r="H33" s="321">
        <v>127</v>
      </c>
      <c r="I33" s="321">
        <v>626</v>
      </c>
      <c r="J33" s="321">
        <v>0</v>
      </c>
      <c r="K33" s="321">
        <v>0</v>
      </c>
      <c r="L33" s="331">
        <f t="shared" si="1"/>
        <v>0</v>
      </c>
      <c r="M33" s="321">
        <v>330</v>
      </c>
      <c r="N33" s="321">
        <v>2094</v>
      </c>
      <c r="O33" s="321">
        <v>1</v>
      </c>
      <c r="P33" s="321">
        <v>9</v>
      </c>
      <c r="Q33" s="331">
        <f t="shared" si="2"/>
        <v>0.42979942693409739</v>
      </c>
    </row>
    <row r="34" spans="1:17" ht="12.75" customHeight="1" x14ac:dyDescent="0.2">
      <c r="A34" s="185">
        <v>28</v>
      </c>
      <c r="B34" s="131" t="s">
        <v>35</v>
      </c>
      <c r="C34" s="321">
        <v>2</v>
      </c>
      <c r="D34" s="321">
        <v>176</v>
      </c>
      <c r="E34" s="321">
        <v>0</v>
      </c>
      <c r="F34" s="321">
        <v>0</v>
      </c>
      <c r="G34" s="331">
        <f t="shared" si="0"/>
        <v>0</v>
      </c>
      <c r="H34" s="321">
        <v>168</v>
      </c>
      <c r="I34" s="321">
        <v>820</v>
      </c>
      <c r="J34" s="321">
        <v>0</v>
      </c>
      <c r="K34" s="321">
        <v>0</v>
      </c>
      <c r="L34" s="331">
        <f t="shared" si="1"/>
        <v>0</v>
      </c>
      <c r="M34" s="321">
        <v>978</v>
      </c>
      <c r="N34" s="321">
        <v>5765</v>
      </c>
      <c r="O34" s="321">
        <v>43</v>
      </c>
      <c r="P34" s="321">
        <v>1114.97</v>
      </c>
      <c r="Q34" s="331">
        <f t="shared" si="2"/>
        <v>19.340329575021684</v>
      </c>
    </row>
    <row r="35" spans="1:17" ht="12.75" customHeight="1" x14ac:dyDescent="0.2">
      <c r="A35" s="185">
        <v>29</v>
      </c>
      <c r="B35" s="131" t="s">
        <v>36</v>
      </c>
      <c r="C35" s="321">
        <v>0</v>
      </c>
      <c r="D35" s="321">
        <v>0</v>
      </c>
      <c r="E35" s="321">
        <v>0</v>
      </c>
      <c r="F35" s="321">
        <v>0</v>
      </c>
      <c r="G35" s="331" t="e">
        <f t="shared" si="0"/>
        <v>#DIV/0!</v>
      </c>
      <c r="H35" s="321">
        <v>66</v>
      </c>
      <c r="I35" s="321">
        <v>320</v>
      </c>
      <c r="J35" s="321">
        <v>1</v>
      </c>
      <c r="K35" s="321">
        <v>0.6</v>
      </c>
      <c r="L35" s="331">
        <f t="shared" si="1"/>
        <v>0.1875</v>
      </c>
      <c r="M35" s="321">
        <v>221</v>
      </c>
      <c r="N35" s="321">
        <v>1405</v>
      </c>
      <c r="O35" s="321">
        <v>0</v>
      </c>
      <c r="P35" s="321">
        <v>0</v>
      </c>
      <c r="Q35" s="331">
        <f t="shared" si="2"/>
        <v>0</v>
      </c>
    </row>
    <row r="36" spans="1:17" ht="12.75" customHeight="1" x14ac:dyDescent="0.2">
      <c r="A36" s="185">
        <v>30</v>
      </c>
      <c r="B36" s="131" t="s">
        <v>37</v>
      </c>
      <c r="C36" s="321">
        <v>0</v>
      </c>
      <c r="D36" s="321">
        <v>0</v>
      </c>
      <c r="E36" s="321">
        <v>0</v>
      </c>
      <c r="F36" s="321">
        <v>0</v>
      </c>
      <c r="G36" s="331" t="e">
        <f t="shared" si="0"/>
        <v>#DIV/0!</v>
      </c>
      <c r="H36" s="321">
        <v>78</v>
      </c>
      <c r="I36" s="321">
        <v>372</v>
      </c>
      <c r="J36" s="321">
        <v>0</v>
      </c>
      <c r="K36" s="321">
        <v>0</v>
      </c>
      <c r="L36" s="331">
        <f t="shared" si="1"/>
        <v>0</v>
      </c>
      <c r="M36" s="321">
        <v>535</v>
      </c>
      <c r="N36" s="321">
        <v>3305</v>
      </c>
      <c r="O36" s="321">
        <v>127</v>
      </c>
      <c r="P36" s="321">
        <v>931.55</v>
      </c>
      <c r="Q36" s="331">
        <f t="shared" si="2"/>
        <v>28.186081694402422</v>
      </c>
    </row>
    <row r="37" spans="1:17" ht="12.75" customHeight="1" x14ac:dyDescent="0.2">
      <c r="A37" s="185">
        <v>31</v>
      </c>
      <c r="B37" s="131" t="s">
        <v>38</v>
      </c>
      <c r="C37" s="321">
        <v>0</v>
      </c>
      <c r="D37" s="321">
        <v>0</v>
      </c>
      <c r="E37" s="321">
        <v>0</v>
      </c>
      <c r="F37" s="321">
        <v>0</v>
      </c>
      <c r="G37" s="331" t="e">
        <f t="shared" si="0"/>
        <v>#DIV/0!</v>
      </c>
      <c r="H37" s="321">
        <v>106</v>
      </c>
      <c r="I37" s="321">
        <v>508</v>
      </c>
      <c r="J37" s="321">
        <v>0</v>
      </c>
      <c r="K37" s="321">
        <v>0</v>
      </c>
      <c r="L37" s="331">
        <f t="shared" si="1"/>
        <v>0</v>
      </c>
      <c r="M37" s="321">
        <v>316</v>
      </c>
      <c r="N37" s="321">
        <v>1930</v>
      </c>
      <c r="O37" s="321">
        <v>0</v>
      </c>
      <c r="P37" s="321">
        <v>0</v>
      </c>
      <c r="Q37" s="331">
        <f t="shared" si="2"/>
        <v>0</v>
      </c>
    </row>
    <row r="38" spans="1:17" ht="12.75" customHeight="1" x14ac:dyDescent="0.2">
      <c r="A38" s="185">
        <v>32</v>
      </c>
      <c r="B38" s="131" t="s">
        <v>39</v>
      </c>
      <c r="C38" s="321">
        <v>0</v>
      </c>
      <c r="D38" s="321">
        <v>0</v>
      </c>
      <c r="E38" s="321">
        <v>0</v>
      </c>
      <c r="F38" s="321">
        <v>0</v>
      </c>
      <c r="G38" s="331" t="e">
        <f t="shared" si="0"/>
        <v>#DIV/0!</v>
      </c>
      <c r="H38" s="321">
        <v>0</v>
      </c>
      <c r="I38" s="321">
        <v>0</v>
      </c>
      <c r="J38" s="321">
        <v>0</v>
      </c>
      <c r="K38" s="321">
        <v>0</v>
      </c>
      <c r="L38" s="331" t="e">
        <f t="shared" si="1"/>
        <v>#DIV/0!</v>
      </c>
      <c r="M38" s="321">
        <v>5</v>
      </c>
      <c r="N38" s="321">
        <v>18</v>
      </c>
      <c r="O38" s="321">
        <v>0</v>
      </c>
      <c r="P38" s="321">
        <v>0</v>
      </c>
      <c r="Q38" s="331">
        <f t="shared" si="2"/>
        <v>0</v>
      </c>
    </row>
    <row r="39" spans="1:17" ht="12.75" customHeight="1" x14ac:dyDescent="0.2">
      <c r="A39" s="185">
        <v>33</v>
      </c>
      <c r="B39" s="131" t="s">
        <v>40</v>
      </c>
      <c r="C39" s="321">
        <v>0</v>
      </c>
      <c r="D39" s="321">
        <v>0</v>
      </c>
      <c r="E39" s="321">
        <v>0</v>
      </c>
      <c r="F39" s="321">
        <v>0</v>
      </c>
      <c r="G39" s="331" t="e">
        <f t="shared" si="0"/>
        <v>#DIV/0!</v>
      </c>
      <c r="H39" s="321">
        <v>6</v>
      </c>
      <c r="I39" s="321">
        <v>20</v>
      </c>
      <c r="J39" s="321">
        <v>0</v>
      </c>
      <c r="K39" s="321">
        <v>0</v>
      </c>
      <c r="L39" s="331">
        <f t="shared" si="1"/>
        <v>0</v>
      </c>
      <c r="M39" s="321">
        <v>0</v>
      </c>
      <c r="N39" s="321">
        <v>0</v>
      </c>
      <c r="O39" s="321">
        <v>5</v>
      </c>
      <c r="P39" s="321">
        <v>29.65</v>
      </c>
      <c r="Q39" s="331" t="e">
        <f t="shared" si="2"/>
        <v>#DIV/0!</v>
      </c>
    </row>
    <row r="40" spans="1:17" ht="12.75" customHeight="1" x14ac:dyDescent="0.2">
      <c r="A40" s="185">
        <v>34</v>
      </c>
      <c r="B40" s="131" t="s">
        <v>41</v>
      </c>
      <c r="C40" s="321">
        <v>0</v>
      </c>
      <c r="D40" s="321">
        <v>0</v>
      </c>
      <c r="E40" s="321">
        <v>0</v>
      </c>
      <c r="F40" s="321">
        <v>0</v>
      </c>
      <c r="G40" s="331" t="e">
        <f t="shared" si="0"/>
        <v>#DIV/0!</v>
      </c>
      <c r="H40" s="321">
        <v>145</v>
      </c>
      <c r="I40" s="321">
        <v>629</v>
      </c>
      <c r="J40" s="321">
        <v>0</v>
      </c>
      <c r="K40" s="321">
        <v>0</v>
      </c>
      <c r="L40" s="331">
        <f t="shared" si="1"/>
        <v>0</v>
      </c>
      <c r="M40" s="321">
        <v>770</v>
      </c>
      <c r="N40" s="321">
        <v>4640</v>
      </c>
      <c r="O40" s="321">
        <v>322</v>
      </c>
      <c r="P40" s="321">
        <v>4842.7700000000004</v>
      </c>
      <c r="Q40" s="331">
        <f t="shared" si="2"/>
        <v>104.37004310344828</v>
      </c>
    </row>
    <row r="41" spans="1:17" s="159" customFormat="1" ht="12.75" customHeight="1" x14ac:dyDescent="0.2">
      <c r="A41" s="184"/>
      <c r="B41" s="189" t="s">
        <v>110</v>
      </c>
      <c r="C41" s="332">
        <f>SUM(C19:C37)</f>
        <v>374</v>
      </c>
      <c r="D41" s="332">
        <f>SUM(D19:D37)</f>
        <v>28728</v>
      </c>
      <c r="E41" s="332">
        <f>SUM(E19:E37)</f>
        <v>3</v>
      </c>
      <c r="F41" s="332">
        <f>SUM(F19:F37)</f>
        <v>733.35</v>
      </c>
      <c r="G41" s="331">
        <f t="shared" si="0"/>
        <v>2.5527360066833751</v>
      </c>
      <c r="H41" s="332">
        <f>SUM(H19:H40)</f>
        <v>4692</v>
      </c>
      <c r="I41" s="332">
        <f t="shared" ref="I41:K41" si="4">SUM(I19:I40)</f>
        <v>20695</v>
      </c>
      <c r="J41" s="332">
        <f t="shared" si="4"/>
        <v>759</v>
      </c>
      <c r="K41" s="332">
        <f t="shared" si="4"/>
        <v>2040.3</v>
      </c>
      <c r="L41" s="331">
        <f t="shared" si="1"/>
        <v>9.8589031166948544</v>
      </c>
      <c r="M41" s="332">
        <f>SUM(M19:M40)</f>
        <v>22902</v>
      </c>
      <c r="N41" s="332">
        <f t="shared" ref="N41:P41" si="5">SUM(N19:N40)</f>
        <v>138325</v>
      </c>
      <c r="O41" s="332">
        <f t="shared" si="5"/>
        <v>6954</v>
      </c>
      <c r="P41" s="332">
        <f t="shared" si="5"/>
        <v>54046.760000000024</v>
      </c>
      <c r="Q41" s="331">
        <f t="shared" si="2"/>
        <v>39.072300741008512</v>
      </c>
    </row>
    <row r="42" spans="1:17" s="159" customFormat="1" ht="12.75" customHeight="1" x14ac:dyDescent="0.2">
      <c r="A42" s="184"/>
      <c r="B42" s="189" t="s">
        <v>43</v>
      </c>
      <c r="C42" s="333">
        <f>C41+C18</f>
        <v>1430</v>
      </c>
      <c r="D42" s="333">
        <f>D41+D18</f>
        <v>90113</v>
      </c>
      <c r="E42" s="333">
        <f>E41+E18</f>
        <v>21</v>
      </c>
      <c r="F42" s="333">
        <f>F41+F18</f>
        <v>6501.0808100000004</v>
      </c>
      <c r="G42" s="331">
        <f t="shared" si="0"/>
        <v>7.2143650860586153</v>
      </c>
      <c r="H42" s="333">
        <f>H41+H18</f>
        <v>26761</v>
      </c>
      <c r="I42" s="333">
        <f t="shared" ref="I42:K42" si="6">I41+I18</f>
        <v>132243</v>
      </c>
      <c r="J42" s="333">
        <f t="shared" si="6"/>
        <v>12853</v>
      </c>
      <c r="K42" s="333">
        <f t="shared" si="6"/>
        <v>21288.964590300002</v>
      </c>
      <c r="L42" s="331">
        <f t="shared" si="1"/>
        <v>16.098367845783898</v>
      </c>
      <c r="M42" s="333">
        <f>M41+M18</f>
        <v>141960</v>
      </c>
      <c r="N42" s="333">
        <f t="shared" ref="N42:P42" si="7">N41+N18</f>
        <v>865263</v>
      </c>
      <c r="O42" s="333">
        <f t="shared" si="7"/>
        <v>32251</v>
      </c>
      <c r="P42" s="333">
        <f t="shared" si="7"/>
        <v>206525.29815240001</v>
      </c>
      <c r="Q42" s="331">
        <f t="shared" si="2"/>
        <v>23.868499884127715</v>
      </c>
    </row>
    <row r="43" spans="1:17" ht="12.75" customHeight="1" x14ac:dyDescent="0.2">
      <c r="A43" s="185">
        <v>35</v>
      </c>
      <c r="B43" s="186" t="s">
        <v>44</v>
      </c>
      <c r="C43" s="321">
        <v>23</v>
      </c>
      <c r="D43" s="321">
        <v>1076</v>
      </c>
      <c r="E43" s="321">
        <v>0</v>
      </c>
      <c r="F43" s="321">
        <v>0</v>
      </c>
      <c r="G43" s="331">
        <f t="shared" si="0"/>
        <v>0</v>
      </c>
      <c r="H43" s="321">
        <v>2117</v>
      </c>
      <c r="I43" s="321">
        <v>12919</v>
      </c>
      <c r="J43" s="321">
        <v>25</v>
      </c>
      <c r="K43" s="321">
        <v>109.46975</v>
      </c>
      <c r="L43" s="331">
        <f t="shared" si="1"/>
        <v>0.84735467141419618</v>
      </c>
      <c r="M43" s="321">
        <v>10539</v>
      </c>
      <c r="N43" s="321">
        <v>46545</v>
      </c>
      <c r="O43" s="321">
        <v>469</v>
      </c>
      <c r="P43" s="321">
        <v>5807.49</v>
      </c>
      <c r="Q43" s="331">
        <f t="shared" si="2"/>
        <v>12.47715114405414</v>
      </c>
    </row>
    <row r="44" spans="1:17" ht="12.75" customHeight="1" x14ac:dyDescent="0.2">
      <c r="A44" s="185">
        <v>36</v>
      </c>
      <c r="B44" s="186" t="s">
        <v>45</v>
      </c>
      <c r="C44" s="321">
        <v>0</v>
      </c>
      <c r="D44" s="321">
        <v>0</v>
      </c>
      <c r="E44" s="321">
        <v>0</v>
      </c>
      <c r="F44" s="321">
        <v>0</v>
      </c>
      <c r="G44" s="331" t="e">
        <f t="shared" si="0"/>
        <v>#DIV/0!</v>
      </c>
      <c r="H44" s="321">
        <v>796</v>
      </c>
      <c r="I44" s="321">
        <v>2837</v>
      </c>
      <c r="J44" s="321">
        <v>87</v>
      </c>
      <c r="K44" s="321">
        <v>117.47416</v>
      </c>
      <c r="L44" s="331">
        <f t="shared" si="1"/>
        <v>4.1407881565033486</v>
      </c>
      <c r="M44" s="321">
        <v>3293</v>
      </c>
      <c r="N44" s="321">
        <v>19115</v>
      </c>
      <c r="O44" s="321">
        <v>886</v>
      </c>
      <c r="P44" s="321">
        <v>6830.774514400001</v>
      </c>
      <c r="Q44" s="331">
        <f t="shared" si="2"/>
        <v>35.73515309652106</v>
      </c>
    </row>
    <row r="45" spans="1:17" s="159" customFormat="1" ht="12.75" customHeight="1" x14ac:dyDescent="0.2">
      <c r="A45" s="184"/>
      <c r="B45" s="189" t="s">
        <v>46</v>
      </c>
      <c r="C45" s="332">
        <f t="shared" ref="C45:P45" si="8">SUM(C43:C44)</f>
        <v>23</v>
      </c>
      <c r="D45" s="332">
        <f t="shared" si="8"/>
        <v>1076</v>
      </c>
      <c r="E45" s="332">
        <f t="shared" si="8"/>
        <v>0</v>
      </c>
      <c r="F45" s="332">
        <f t="shared" si="8"/>
        <v>0</v>
      </c>
      <c r="G45" s="331">
        <f t="shared" si="0"/>
        <v>0</v>
      </c>
      <c r="H45" s="332">
        <f t="shared" si="8"/>
        <v>2913</v>
      </c>
      <c r="I45" s="332">
        <f t="shared" si="8"/>
        <v>15756</v>
      </c>
      <c r="J45" s="332">
        <f t="shared" si="8"/>
        <v>112</v>
      </c>
      <c r="K45" s="332">
        <f t="shared" si="8"/>
        <v>226.94391000000002</v>
      </c>
      <c r="L45" s="331">
        <f t="shared" si="1"/>
        <v>1.4403650038080733</v>
      </c>
      <c r="M45" s="332">
        <f t="shared" si="8"/>
        <v>13832</v>
      </c>
      <c r="N45" s="332">
        <f t="shared" si="8"/>
        <v>65660</v>
      </c>
      <c r="O45" s="332">
        <f t="shared" si="8"/>
        <v>1355</v>
      </c>
      <c r="P45" s="332">
        <f t="shared" si="8"/>
        <v>12638.264514400002</v>
      </c>
      <c r="Q45" s="331">
        <f t="shared" si="2"/>
        <v>19.248042208955226</v>
      </c>
    </row>
    <row r="46" spans="1:17" ht="12.75" customHeight="1" x14ac:dyDescent="0.2">
      <c r="A46" s="185">
        <v>37</v>
      </c>
      <c r="B46" s="186" t="s">
        <v>47</v>
      </c>
      <c r="C46" s="321">
        <v>0</v>
      </c>
      <c r="D46" s="321">
        <v>0</v>
      </c>
      <c r="E46" s="321">
        <v>0</v>
      </c>
      <c r="F46" s="321">
        <v>0</v>
      </c>
      <c r="G46" s="331" t="e">
        <f t="shared" si="0"/>
        <v>#DIV/0!</v>
      </c>
      <c r="H46" s="321">
        <v>171</v>
      </c>
      <c r="I46" s="321">
        <v>470</v>
      </c>
      <c r="J46" s="321">
        <v>1</v>
      </c>
      <c r="K46" s="321">
        <v>1</v>
      </c>
      <c r="L46" s="331">
        <f t="shared" si="1"/>
        <v>0.21276595744680851</v>
      </c>
      <c r="M46" s="321">
        <v>1982</v>
      </c>
      <c r="N46" s="321">
        <v>11750</v>
      </c>
      <c r="O46" s="321">
        <v>28</v>
      </c>
      <c r="P46" s="321">
        <v>415</v>
      </c>
      <c r="Q46" s="331">
        <f t="shared" si="2"/>
        <v>3.5319148936170213</v>
      </c>
    </row>
    <row r="47" spans="1:17" s="159" customFormat="1" ht="12.75" customHeight="1" x14ac:dyDescent="0.2">
      <c r="A47" s="184"/>
      <c r="B47" s="189" t="s">
        <v>48</v>
      </c>
      <c r="C47" s="332">
        <f t="shared" ref="C47:P47" si="9">C46</f>
        <v>0</v>
      </c>
      <c r="D47" s="332">
        <f t="shared" si="9"/>
        <v>0</v>
      </c>
      <c r="E47" s="332">
        <f t="shared" si="9"/>
        <v>0</v>
      </c>
      <c r="F47" s="332">
        <f t="shared" si="9"/>
        <v>0</v>
      </c>
      <c r="G47" s="331" t="e">
        <f t="shared" si="0"/>
        <v>#DIV/0!</v>
      </c>
      <c r="H47" s="332">
        <f t="shared" si="9"/>
        <v>171</v>
      </c>
      <c r="I47" s="332">
        <f t="shared" si="9"/>
        <v>470</v>
      </c>
      <c r="J47" s="332">
        <f t="shared" si="9"/>
        <v>1</v>
      </c>
      <c r="K47" s="332">
        <f t="shared" si="9"/>
        <v>1</v>
      </c>
      <c r="L47" s="331">
        <f t="shared" si="1"/>
        <v>0.21276595744680851</v>
      </c>
      <c r="M47" s="332">
        <f t="shared" si="9"/>
        <v>1982</v>
      </c>
      <c r="N47" s="332">
        <f t="shared" si="9"/>
        <v>11750</v>
      </c>
      <c r="O47" s="332">
        <f t="shared" si="9"/>
        <v>28</v>
      </c>
      <c r="P47" s="332">
        <f t="shared" si="9"/>
        <v>415</v>
      </c>
      <c r="Q47" s="331">
        <f t="shared" si="2"/>
        <v>3.5319148936170213</v>
      </c>
    </row>
    <row r="48" spans="1:17" ht="12.75" customHeight="1" x14ac:dyDescent="0.2">
      <c r="A48" s="185">
        <v>38</v>
      </c>
      <c r="B48" s="186" t="s">
        <v>49</v>
      </c>
      <c r="C48" s="321">
        <v>0</v>
      </c>
      <c r="D48" s="321">
        <v>0</v>
      </c>
      <c r="E48" s="321">
        <v>0</v>
      </c>
      <c r="F48" s="321">
        <v>0</v>
      </c>
      <c r="G48" s="331" t="e">
        <f t="shared" si="0"/>
        <v>#DIV/0!</v>
      </c>
      <c r="H48" s="321">
        <v>195</v>
      </c>
      <c r="I48" s="321">
        <v>893</v>
      </c>
      <c r="J48" s="321">
        <v>0</v>
      </c>
      <c r="K48" s="321">
        <v>0</v>
      </c>
      <c r="L48" s="331">
        <f t="shared" si="1"/>
        <v>0</v>
      </c>
      <c r="M48" s="321">
        <v>1331</v>
      </c>
      <c r="N48" s="321">
        <v>7799</v>
      </c>
      <c r="O48" s="321">
        <v>1127</v>
      </c>
      <c r="P48" s="321">
        <v>12060.29672</v>
      </c>
      <c r="Q48" s="331">
        <f t="shared" si="2"/>
        <v>154.63901423259392</v>
      </c>
    </row>
    <row r="49" spans="1:17" ht="12.75" customHeight="1" x14ac:dyDescent="0.2">
      <c r="A49" s="185">
        <v>39</v>
      </c>
      <c r="B49" s="186" t="s">
        <v>50</v>
      </c>
      <c r="C49" s="321">
        <v>0</v>
      </c>
      <c r="D49" s="321">
        <v>0</v>
      </c>
      <c r="E49" s="321">
        <v>0</v>
      </c>
      <c r="F49" s="321">
        <v>0</v>
      </c>
      <c r="G49" s="331" t="e">
        <f t="shared" si="0"/>
        <v>#DIV/0!</v>
      </c>
      <c r="H49" s="321">
        <v>119</v>
      </c>
      <c r="I49" s="321">
        <v>567</v>
      </c>
      <c r="J49" s="321">
        <v>0</v>
      </c>
      <c r="K49" s="321">
        <v>0</v>
      </c>
      <c r="L49" s="331">
        <f t="shared" si="1"/>
        <v>0</v>
      </c>
      <c r="M49" s="321">
        <v>630</v>
      </c>
      <c r="N49" s="321">
        <v>3334</v>
      </c>
      <c r="O49" s="321">
        <v>28</v>
      </c>
      <c r="P49" s="321">
        <v>163.47325000000001</v>
      </c>
      <c r="Q49" s="331">
        <f t="shared" si="2"/>
        <v>4.9032168566286742</v>
      </c>
    </row>
    <row r="50" spans="1:17" ht="12.75" customHeight="1" x14ac:dyDescent="0.2">
      <c r="A50" s="185">
        <v>40</v>
      </c>
      <c r="B50" s="186" t="s">
        <v>51</v>
      </c>
      <c r="C50" s="321">
        <v>0</v>
      </c>
      <c r="D50" s="321">
        <v>0</v>
      </c>
      <c r="E50" s="321">
        <v>0</v>
      </c>
      <c r="F50" s="321">
        <v>0</v>
      </c>
      <c r="G50" s="331" t="e">
        <f t="shared" si="0"/>
        <v>#DIV/0!</v>
      </c>
      <c r="H50" s="321">
        <v>62</v>
      </c>
      <c r="I50" s="321">
        <v>330</v>
      </c>
      <c r="J50" s="321">
        <v>607</v>
      </c>
      <c r="K50" s="321">
        <v>147.09</v>
      </c>
      <c r="L50" s="331">
        <f t="shared" si="1"/>
        <v>44.572727272727271</v>
      </c>
      <c r="M50" s="321">
        <v>273</v>
      </c>
      <c r="N50" s="321">
        <v>1373</v>
      </c>
      <c r="O50" s="321">
        <v>25</v>
      </c>
      <c r="P50" s="321">
        <v>94.297499999999999</v>
      </c>
      <c r="Q50" s="331">
        <f t="shared" si="2"/>
        <v>6.8679898033503282</v>
      </c>
    </row>
    <row r="51" spans="1:17" ht="12.75" customHeight="1" x14ac:dyDescent="0.2">
      <c r="A51" s="185">
        <v>41</v>
      </c>
      <c r="B51" s="186" t="s">
        <v>52</v>
      </c>
      <c r="C51" s="321">
        <v>0</v>
      </c>
      <c r="D51" s="321">
        <v>0</v>
      </c>
      <c r="E51" s="321">
        <v>0</v>
      </c>
      <c r="F51" s="321">
        <v>0</v>
      </c>
      <c r="G51" s="331" t="e">
        <f t="shared" si="0"/>
        <v>#DIV/0!</v>
      </c>
      <c r="H51" s="321">
        <v>29</v>
      </c>
      <c r="I51" s="321">
        <v>235</v>
      </c>
      <c r="J51" s="321">
        <v>0</v>
      </c>
      <c r="K51" s="321">
        <v>0</v>
      </c>
      <c r="L51" s="331">
        <f t="shared" si="1"/>
        <v>0</v>
      </c>
      <c r="M51" s="321">
        <v>315</v>
      </c>
      <c r="N51" s="321">
        <v>1806</v>
      </c>
      <c r="O51" s="321">
        <v>0</v>
      </c>
      <c r="P51" s="321">
        <v>0</v>
      </c>
      <c r="Q51" s="331">
        <f t="shared" si="2"/>
        <v>0</v>
      </c>
    </row>
    <row r="52" spans="1:17" ht="12.75" customHeight="1" x14ac:dyDescent="0.2">
      <c r="A52" s="185">
        <v>42</v>
      </c>
      <c r="B52" s="186" t="s">
        <v>53</v>
      </c>
      <c r="C52" s="321">
        <v>0</v>
      </c>
      <c r="D52" s="321">
        <v>0</v>
      </c>
      <c r="E52" s="321">
        <v>0</v>
      </c>
      <c r="F52" s="321">
        <v>0</v>
      </c>
      <c r="G52" s="331" t="e">
        <f t="shared" si="0"/>
        <v>#DIV/0!</v>
      </c>
      <c r="H52" s="321">
        <v>63</v>
      </c>
      <c r="I52" s="321">
        <v>316</v>
      </c>
      <c r="J52" s="321">
        <v>0</v>
      </c>
      <c r="K52" s="321">
        <v>0</v>
      </c>
      <c r="L52" s="331">
        <f t="shared" si="1"/>
        <v>0</v>
      </c>
      <c r="M52" s="321">
        <v>341</v>
      </c>
      <c r="N52" s="321">
        <v>2059</v>
      </c>
      <c r="O52" s="321">
        <v>1900</v>
      </c>
      <c r="P52" s="321">
        <v>5335.7691699999996</v>
      </c>
      <c r="Q52" s="331">
        <f t="shared" si="2"/>
        <v>259.14371879553175</v>
      </c>
    </row>
    <row r="53" spans="1:17" ht="12.75" customHeight="1" x14ac:dyDescent="0.2">
      <c r="A53" s="185">
        <v>43</v>
      </c>
      <c r="B53" s="186" t="s">
        <v>54</v>
      </c>
      <c r="C53" s="321">
        <v>0</v>
      </c>
      <c r="D53" s="321">
        <v>0</v>
      </c>
      <c r="E53" s="321">
        <v>0</v>
      </c>
      <c r="F53" s="321">
        <v>0</v>
      </c>
      <c r="G53" s="331" t="e">
        <f t="shared" si="0"/>
        <v>#DIV/0!</v>
      </c>
      <c r="H53" s="321">
        <v>58</v>
      </c>
      <c r="I53" s="321">
        <v>263</v>
      </c>
      <c r="J53" s="321">
        <v>0</v>
      </c>
      <c r="K53" s="321">
        <v>0</v>
      </c>
      <c r="L53" s="331">
        <f t="shared" si="1"/>
        <v>0</v>
      </c>
      <c r="M53" s="321">
        <v>339</v>
      </c>
      <c r="N53" s="321">
        <v>1952</v>
      </c>
      <c r="O53" s="321">
        <v>39</v>
      </c>
      <c r="P53" s="321">
        <v>252.92422239999999</v>
      </c>
      <c r="Q53" s="331">
        <f t="shared" si="2"/>
        <v>12.957183524590164</v>
      </c>
    </row>
    <row r="54" spans="1:17" ht="12.75" customHeight="1" x14ac:dyDescent="0.2">
      <c r="A54" s="185">
        <v>44</v>
      </c>
      <c r="B54" s="186" t="s">
        <v>55</v>
      </c>
      <c r="C54" s="321">
        <v>0</v>
      </c>
      <c r="D54" s="321">
        <v>0</v>
      </c>
      <c r="E54" s="321">
        <v>0</v>
      </c>
      <c r="F54" s="321">
        <v>0</v>
      </c>
      <c r="G54" s="331"/>
      <c r="H54" s="321">
        <v>30</v>
      </c>
      <c r="I54" s="321">
        <v>140</v>
      </c>
      <c r="J54" s="321">
        <v>0</v>
      </c>
      <c r="K54" s="321">
        <v>0</v>
      </c>
      <c r="L54" s="331">
        <f t="shared" si="1"/>
        <v>0</v>
      </c>
      <c r="M54" s="321">
        <v>264</v>
      </c>
      <c r="N54" s="321">
        <v>1548</v>
      </c>
      <c r="O54" s="321">
        <v>0</v>
      </c>
      <c r="P54" s="321">
        <v>0</v>
      </c>
      <c r="Q54" s="331">
        <f t="shared" si="2"/>
        <v>0</v>
      </c>
    </row>
    <row r="55" spans="1:17" ht="12.75" customHeight="1" x14ac:dyDescent="0.2">
      <c r="A55" s="185">
        <v>45</v>
      </c>
      <c r="B55" s="186" t="s">
        <v>56</v>
      </c>
      <c r="C55" s="321">
        <v>0</v>
      </c>
      <c r="D55" s="321">
        <v>0</v>
      </c>
      <c r="E55" s="321">
        <v>0</v>
      </c>
      <c r="F55" s="321">
        <v>0</v>
      </c>
      <c r="G55" s="331" t="e">
        <f t="shared" si="0"/>
        <v>#DIV/0!</v>
      </c>
      <c r="H55" s="321">
        <v>79</v>
      </c>
      <c r="I55" s="321">
        <v>568</v>
      </c>
      <c r="J55" s="321">
        <v>0</v>
      </c>
      <c r="K55" s="321">
        <v>0</v>
      </c>
      <c r="L55" s="331">
        <f t="shared" si="1"/>
        <v>0</v>
      </c>
      <c r="M55" s="321">
        <v>473</v>
      </c>
      <c r="N55" s="321">
        <v>2339</v>
      </c>
      <c r="O55" s="321">
        <v>64</v>
      </c>
      <c r="P55" s="321">
        <v>71.41</v>
      </c>
      <c r="Q55" s="331">
        <f t="shared" si="2"/>
        <v>3.0530141085934162</v>
      </c>
    </row>
    <row r="56" spans="1:17" s="159" customFormat="1" ht="12.75" customHeight="1" x14ac:dyDescent="0.2">
      <c r="A56" s="184"/>
      <c r="B56" s="189" t="s">
        <v>57</v>
      </c>
      <c r="C56" s="332">
        <f>SUM(C48:C55)</f>
        <v>0</v>
      </c>
      <c r="D56" s="332">
        <f>SUM(D48:D55)</f>
        <v>0</v>
      </c>
      <c r="E56" s="332">
        <f>SUM(E48:E55)</f>
        <v>0</v>
      </c>
      <c r="F56" s="332">
        <f>SUM(F48:F55)</f>
        <v>0</v>
      </c>
      <c r="G56" s="331" t="e">
        <f t="shared" si="0"/>
        <v>#DIV/0!</v>
      </c>
      <c r="H56" s="332">
        <f>SUM(H48:H55)</f>
        <v>635</v>
      </c>
      <c r="I56" s="332">
        <f t="shared" ref="I56:K56" si="10">SUM(I48:I55)</f>
        <v>3312</v>
      </c>
      <c r="J56" s="332">
        <f t="shared" si="10"/>
        <v>607</v>
      </c>
      <c r="K56" s="332">
        <f t="shared" si="10"/>
        <v>147.09</v>
      </c>
      <c r="L56" s="331">
        <f t="shared" si="1"/>
        <v>4.4411231884057969</v>
      </c>
      <c r="M56" s="332">
        <f>SUM(M48:M55)</f>
        <v>3966</v>
      </c>
      <c r="N56" s="332">
        <f t="shared" ref="N56:P56" si="11">SUM(N48:N55)</f>
        <v>22210</v>
      </c>
      <c r="O56" s="332">
        <f t="shared" si="11"/>
        <v>3183</v>
      </c>
      <c r="P56" s="332">
        <f t="shared" si="11"/>
        <v>17978.170862400002</v>
      </c>
      <c r="Q56" s="331">
        <f t="shared" si="2"/>
        <v>80.946289339936968</v>
      </c>
    </row>
    <row r="57" spans="1:17" s="159" customFormat="1" ht="12.75" customHeight="1" x14ac:dyDescent="0.2">
      <c r="A57" s="189"/>
      <c r="B57" s="189" t="s">
        <v>6</v>
      </c>
      <c r="C57" s="332">
        <f>C56+C47+C45+C42</f>
        <v>1453</v>
      </c>
      <c r="D57" s="332">
        <f>D56+D47+D45+D42</f>
        <v>91189</v>
      </c>
      <c r="E57" s="332">
        <f>E56+E47+E45+E42</f>
        <v>21</v>
      </c>
      <c r="F57" s="332">
        <f>F56+F47+F45+F42</f>
        <v>6501.0808100000004</v>
      </c>
      <c r="G57" s="331">
        <f t="shared" si="0"/>
        <v>7.1292379672986872</v>
      </c>
      <c r="H57" s="332">
        <f>H56+H47+H45+H42</f>
        <v>30480</v>
      </c>
      <c r="I57" s="332">
        <f t="shared" ref="I57:K57" si="12">I56+I47+I45+I42</f>
        <v>151781</v>
      </c>
      <c r="J57" s="332">
        <f t="shared" si="12"/>
        <v>13573</v>
      </c>
      <c r="K57" s="332">
        <f t="shared" si="12"/>
        <v>21663.9985003</v>
      </c>
      <c r="L57" s="331">
        <f t="shared" si="1"/>
        <v>14.27319526179166</v>
      </c>
      <c r="M57" s="332">
        <f>M56+M47+M45+M42</f>
        <v>161740</v>
      </c>
      <c r="N57" s="332">
        <f t="shared" ref="N57:P57" si="13">N56+N47+N45+N42</f>
        <v>964883</v>
      </c>
      <c r="O57" s="332">
        <f t="shared" si="13"/>
        <v>36817</v>
      </c>
      <c r="P57" s="332">
        <f t="shared" si="13"/>
        <v>237556.73352920002</v>
      </c>
      <c r="Q57" s="331">
        <f t="shared" si="2"/>
        <v>24.620263133374724</v>
      </c>
    </row>
    <row r="58" spans="1:17" ht="13.5" customHeight="1" x14ac:dyDescent="0.2">
      <c r="A58" s="84"/>
      <c r="B58" s="84"/>
      <c r="C58" s="151"/>
      <c r="D58" s="151"/>
      <c r="E58" s="151"/>
      <c r="F58" s="151"/>
      <c r="G58" s="160"/>
      <c r="H58" s="151"/>
      <c r="I58" s="152" t="s">
        <v>60</v>
      </c>
      <c r="J58" s="151"/>
      <c r="K58" s="151"/>
      <c r="L58" s="160"/>
      <c r="M58" s="151"/>
      <c r="N58" s="151"/>
      <c r="O58" s="151"/>
      <c r="P58" s="151"/>
      <c r="Q58" s="160"/>
    </row>
    <row r="59" spans="1:17" ht="13.5" customHeight="1" x14ac:dyDescent="0.2">
      <c r="A59" s="84"/>
      <c r="B59" s="84"/>
      <c r="C59" s="151"/>
      <c r="D59" s="151"/>
      <c r="E59" s="151"/>
      <c r="F59" s="151"/>
      <c r="G59" s="160"/>
      <c r="H59" s="151"/>
      <c r="I59" s="151"/>
      <c r="J59" s="151"/>
      <c r="K59" s="151"/>
      <c r="L59" s="151"/>
      <c r="M59" s="151"/>
      <c r="N59" s="151"/>
      <c r="O59" s="151"/>
      <c r="P59" s="151"/>
      <c r="Q59" s="160"/>
    </row>
    <row r="60" spans="1:17" ht="13.5" customHeight="1" x14ac:dyDescent="0.2">
      <c r="A60" s="84"/>
      <c r="B60" s="84"/>
      <c r="C60" s="151"/>
      <c r="D60" s="151"/>
      <c r="E60" s="151"/>
      <c r="F60" s="151"/>
      <c r="G60" s="160"/>
      <c r="H60" s="151"/>
      <c r="I60" s="151"/>
      <c r="J60" s="151"/>
      <c r="K60" s="151"/>
      <c r="L60" s="160"/>
      <c r="M60" s="151"/>
      <c r="N60" s="151"/>
      <c r="O60" s="151"/>
      <c r="P60" s="151"/>
      <c r="Q60" s="160"/>
    </row>
    <row r="61" spans="1:17" ht="13.5" customHeight="1" x14ac:dyDescent="0.2">
      <c r="A61" s="84"/>
      <c r="B61" s="84"/>
      <c r="C61" s="151"/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51"/>
    </row>
    <row r="62" spans="1:17" ht="13.5" customHeight="1" x14ac:dyDescent="0.2">
      <c r="A62" s="84"/>
      <c r="B62" s="84"/>
      <c r="C62" s="151"/>
      <c r="D62" s="151"/>
      <c r="E62" s="151"/>
      <c r="F62" s="151"/>
      <c r="G62" s="160"/>
      <c r="H62" s="151"/>
      <c r="I62" s="151"/>
      <c r="J62" s="152"/>
      <c r="K62" s="152"/>
      <c r="L62" s="160"/>
      <c r="M62" s="151"/>
      <c r="N62" s="151"/>
      <c r="O62" s="151"/>
      <c r="P62" s="151"/>
      <c r="Q62" s="160"/>
    </row>
    <row r="63" spans="1:17" ht="13.5" customHeight="1" x14ac:dyDescent="0.2">
      <c r="A63" s="84"/>
      <c r="B63" s="84"/>
      <c r="C63" s="151"/>
      <c r="D63" s="151"/>
      <c r="E63" s="151"/>
      <c r="F63" s="151"/>
      <c r="G63" s="160"/>
      <c r="H63" s="151"/>
      <c r="I63" s="151"/>
      <c r="J63" s="151"/>
      <c r="K63" s="151"/>
      <c r="L63" s="160"/>
      <c r="M63" s="151"/>
      <c r="N63" s="151"/>
      <c r="O63" s="151"/>
      <c r="P63" s="151"/>
      <c r="Q63" s="160"/>
    </row>
    <row r="64" spans="1:17" ht="13.5" customHeight="1" x14ac:dyDescent="0.2">
      <c r="A64" s="84"/>
      <c r="B64" s="84"/>
      <c r="C64" s="151"/>
      <c r="D64" s="151"/>
      <c r="E64" s="151"/>
      <c r="F64" s="151"/>
      <c r="G64" s="160"/>
      <c r="H64" s="151"/>
      <c r="I64" s="151"/>
      <c r="J64" s="151"/>
      <c r="K64" s="151"/>
      <c r="L64" s="160"/>
      <c r="M64" s="151"/>
      <c r="N64" s="151"/>
      <c r="O64" s="151"/>
      <c r="P64" s="151"/>
      <c r="Q64" s="160"/>
    </row>
    <row r="65" spans="1:17" ht="13.5" customHeight="1" x14ac:dyDescent="0.2">
      <c r="A65" s="84"/>
      <c r="B65" s="84"/>
      <c r="C65" s="151"/>
      <c r="D65" s="151"/>
      <c r="E65" s="151"/>
      <c r="F65" s="151"/>
      <c r="G65" s="160"/>
      <c r="H65" s="151"/>
      <c r="I65" s="151"/>
      <c r="J65" s="151"/>
      <c r="K65" s="151"/>
      <c r="L65" s="160"/>
      <c r="M65" s="151"/>
      <c r="N65" s="151"/>
      <c r="O65" s="151"/>
      <c r="P65" s="151"/>
      <c r="Q65" s="160"/>
    </row>
    <row r="66" spans="1:17" ht="13.5" customHeight="1" x14ac:dyDescent="0.2">
      <c r="A66" s="84"/>
      <c r="B66" s="84"/>
      <c r="C66" s="151"/>
      <c r="D66" s="151"/>
      <c r="E66" s="151"/>
      <c r="F66" s="151"/>
      <c r="G66" s="160"/>
      <c r="H66" s="151"/>
      <c r="I66" s="151"/>
      <c r="J66" s="151"/>
      <c r="K66" s="151"/>
      <c r="L66" s="160"/>
      <c r="M66" s="151"/>
      <c r="N66" s="151"/>
      <c r="O66" s="151"/>
      <c r="P66" s="151"/>
      <c r="Q66" s="160"/>
    </row>
    <row r="67" spans="1:17" ht="13.5" customHeight="1" x14ac:dyDescent="0.2">
      <c r="A67" s="84"/>
      <c r="B67" s="84"/>
      <c r="C67" s="151"/>
      <c r="D67" s="151"/>
      <c r="E67" s="151"/>
      <c r="F67" s="151"/>
      <c r="G67" s="160"/>
      <c r="H67" s="151"/>
      <c r="I67" s="151"/>
      <c r="J67" s="151"/>
      <c r="K67" s="151"/>
      <c r="L67" s="160"/>
      <c r="M67" s="151"/>
      <c r="N67" s="151"/>
      <c r="O67" s="151"/>
      <c r="P67" s="151"/>
      <c r="Q67" s="160"/>
    </row>
    <row r="68" spans="1:17" ht="13.5" customHeight="1" x14ac:dyDescent="0.2">
      <c r="A68" s="84"/>
      <c r="B68" s="84"/>
      <c r="C68" s="151"/>
      <c r="D68" s="151"/>
      <c r="E68" s="151"/>
      <c r="F68" s="151"/>
      <c r="G68" s="160"/>
      <c r="H68" s="151"/>
      <c r="I68" s="151"/>
      <c r="J68" s="151"/>
      <c r="K68" s="151"/>
      <c r="L68" s="160"/>
      <c r="M68" s="151"/>
      <c r="N68" s="151"/>
      <c r="O68" s="151"/>
      <c r="P68" s="151"/>
      <c r="Q68" s="160"/>
    </row>
    <row r="69" spans="1:17" ht="13.5" customHeight="1" x14ac:dyDescent="0.2">
      <c r="A69" s="84"/>
      <c r="B69" s="84"/>
      <c r="C69" s="151"/>
      <c r="D69" s="151"/>
      <c r="E69" s="151"/>
      <c r="F69" s="151"/>
      <c r="G69" s="160"/>
      <c r="H69" s="151"/>
      <c r="I69" s="151"/>
      <c r="J69" s="151"/>
      <c r="K69" s="151"/>
      <c r="L69" s="160"/>
      <c r="M69" s="151"/>
      <c r="N69" s="151"/>
      <c r="O69" s="151"/>
      <c r="P69" s="151"/>
      <c r="Q69" s="160"/>
    </row>
    <row r="70" spans="1:17" ht="13.5" customHeight="1" x14ac:dyDescent="0.2">
      <c r="A70" s="84"/>
      <c r="B70" s="84"/>
      <c r="C70" s="151"/>
      <c r="D70" s="151"/>
      <c r="E70" s="151"/>
      <c r="F70" s="151"/>
      <c r="G70" s="160"/>
      <c r="H70" s="151"/>
      <c r="I70" s="151"/>
      <c r="J70" s="151"/>
      <c r="K70" s="151"/>
      <c r="L70" s="160"/>
      <c r="M70" s="151"/>
      <c r="N70" s="151"/>
      <c r="O70" s="151"/>
      <c r="P70" s="151"/>
      <c r="Q70" s="160"/>
    </row>
    <row r="71" spans="1:17" ht="13.5" customHeight="1" x14ac:dyDescent="0.2">
      <c r="A71" s="84"/>
      <c r="B71" s="84"/>
      <c r="C71" s="151"/>
      <c r="D71" s="151"/>
      <c r="E71" s="151"/>
      <c r="F71" s="151"/>
      <c r="G71" s="160"/>
      <c r="H71" s="151"/>
      <c r="I71" s="151"/>
      <c r="J71" s="151"/>
      <c r="K71" s="151"/>
      <c r="L71" s="160"/>
      <c r="M71" s="151"/>
      <c r="N71" s="151"/>
      <c r="O71" s="151"/>
      <c r="P71" s="151"/>
      <c r="Q71" s="160"/>
    </row>
    <row r="72" spans="1:17" ht="13.5" customHeight="1" x14ac:dyDescent="0.2">
      <c r="A72" s="84"/>
      <c r="B72" s="84"/>
      <c r="C72" s="151"/>
      <c r="D72" s="151"/>
      <c r="E72" s="151"/>
      <c r="F72" s="151"/>
      <c r="G72" s="160"/>
      <c r="H72" s="151"/>
      <c r="I72" s="151"/>
      <c r="J72" s="151"/>
      <c r="K72" s="151"/>
      <c r="L72" s="160"/>
      <c r="M72" s="151"/>
      <c r="N72" s="151"/>
      <c r="O72" s="151"/>
      <c r="P72" s="151"/>
      <c r="Q72" s="160"/>
    </row>
    <row r="73" spans="1:17" ht="13.5" customHeight="1" x14ac:dyDescent="0.2">
      <c r="A73" s="84"/>
      <c r="B73" s="84"/>
      <c r="C73" s="151"/>
      <c r="D73" s="151"/>
      <c r="E73" s="151"/>
      <c r="F73" s="151"/>
      <c r="G73" s="160"/>
      <c r="H73" s="151"/>
      <c r="I73" s="151"/>
      <c r="J73" s="151"/>
      <c r="K73" s="151"/>
      <c r="L73" s="160"/>
      <c r="M73" s="151"/>
      <c r="N73" s="151"/>
      <c r="O73" s="151"/>
      <c r="P73" s="151"/>
      <c r="Q73" s="160"/>
    </row>
    <row r="74" spans="1:17" ht="13.5" customHeight="1" x14ac:dyDescent="0.2">
      <c r="A74" s="84"/>
      <c r="B74" s="84"/>
      <c r="C74" s="151"/>
      <c r="D74" s="151"/>
      <c r="E74" s="151"/>
      <c r="F74" s="151"/>
      <c r="G74" s="160"/>
      <c r="H74" s="151"/>
      <c r="I74" s="151"/>
      <c r="J74" s="151"/>
      <c r="K74" s="151"/>
      <c r="L74" s="160"/>
      <c r="M74" s="151"/>
      <c r="N74" s="151"/>
      <c r="O74" s="151"/>
      <c r="P74" s="151"/>
      <c r="Q74" s="160"/>
    </row>
    <row r="75" spans="1:17" ht="13.5" customHeight="1" x14ac:dyDescent="0.2">
      <c r="A75" s="84"/>
      <c r="B75" s="84"/>
      <c r="C75" s="151"/>
      <c r="D75" s="151"/>
      <c r="E75" s="151"/>
      <c r="F75" s="151"/>
      <c r="G75" s="160"/>
      <c r="H75" s="151"/>
      <c r="I75" s="151"/>
      <c r="J75" s="151"/>
      <c r="K75" s="151"/>
      <c r="L75" s="160"/>
      <c r="M75" s="151"/>
      <c r="N75" s="151"/>
      <c r="O75" s="151"/>
      <c r="P75" s="151"/>
      <c r="Q75" s="160"/>
    </row>
    <row r="76" spans="1:17" ht="13.5" customHeight="1" x14ac:dyDescent="0.2">
      <c r="A76" s="84"/>
      <c r="B76" s="84"/>
      <c r="C76" s="151"/>
      <c r="D76" s="151"/>
      <c r="E76" s="151"/>
      <c r="F76" s="151"/>
      <c r="G76" s="160"/>
      <c r="H76" s="151"/>
      <c r="I76" s="151"/>
      <c r="J76" s="151"/>
      <c r="K76" s="151"/>
      <c r="L76" s="160"/>
      <c r="M76" s="151"/>
      <c r="N76" s="151"/>
      <c r="O76" s="151"/>
      <c r="P76" s="151"/>
      <c r="Q76" s="160"/>
    </row>
    <row r="77" spans="1:17" ht="13.5" customHeight="1" x14ac:dyDescent="0.2">
      <c r="A77" s="84"/>
      <c r="B77" s="84"/>
      <c r="C77" s="151"/>
      <c r="D77" s="151"/>
      <c r="E77" s="151"/>
      <c r="F77" s="151"/>
      <c r="G77" s="160"/>
      <c r="H77" s="151"/>
      <c r="I77" s="151"/>
      <c r="J77" s="151"/>
      <c r="K77" s="151"/>
      <c r="L77" s="160"/>
      <c r="M77" s="151"/>
      <c r="N77" s="151"/>
      <c r="O77" s="151"/>
      <c r="P77" s="151"/>
      <c r="Q77" s="160"/>
    </row>
    <row r="78" spans="1:17" ht="13.5" customHeight="1" x14ac:dyDescent="0.2">
      <c r="A78" s="84"/>
      <c r="B78" s="84"/>
      <c r="C78" s="151"/>
      <c r="D78" s="151"/>
      <c r="E78" s="151"/>
      <c r="F78" s="151"/>
      <c r="G78" s="160"/>
      <c r="H78" s="151"/>
      <c r="I78" s="151"/>
      <c r="J78" s="151"/>
      <c r="K78" s="151"/>
      <c r="L78" s="160"/>
      <c r="M78" s="151"/>
      <c r="N78" s="151"/>
      <c r="O78" s="151"/>
      <c r="P78" s="151"/>
      <c r="Q78" s="160"/>
    </row>
    <row r="79" spans="1:17" ht="13.5" customHeight="1" x14ac:dyDescent="0.2">
      <c r="A79" s="84"/>
      <c r="B79" s="84"/>
      <c r="C79" s="151"/>
      <c r="D79" s="151"/>
      <c r="E79" s="151"/>
      <c r="F79" s="151"/>
      <c r="G79" s="160"/>
      <c r="H79" s="151"/>
      <c r="I79" s="151"/>
      <c r="J79" s="151"/>
      <c r="K79" s="151"/>
      <c r="L79" s="160"/>
      <c r="M79" s="151"/>
      <c r="N79" s="151"/>
      <c r="O79" s="151"/>
      <c r="P79" s="151"/>
      <c r="Q79" s="160"/>
    </row>
    <row r="80" spans="1:17" ht="13.5" customHeight="1" x14ac:dyDescent="0.2">
      <c r="A80" s="84"/>
      <c r="B80" s="84"/>
      <c r="C80" s="151"/>
      <c r="D80" s="151"/>
      <c r="E80" s="151"/>
      <c r="F80" s="151"/>
      <c r="G80" s="160"/>
      <c r="H80" s="151"/>
      <c r="I80" s="151"/>
      <c r="J80" s="151"/>
      <c r="K80" s="151"/>
      <c r="L80" s="160"/>
      <c r="M80" s="151"/>
      <c r="N80" s="151"/>
      <c r="O80" s="151"/>
      <c r="P80" s="151"/>
      <c r="Q80" s="160"/>
    </row>
    <row r="81" spans="1:17" ht="13.5" customHeight="1" x14ac:dyDescent="0.2">
      <c r="A81" s="84"/>
      <c r="B81" s="84"/>
      <c r="C81" s="151"/>
      <c r="D81" s="151"/>
      <c r="E81" s="151"/>
      <c r="F81" s="151"/>
      <c r="G81" s="160"/>
      <c r="H81" s="151"/>
      <c r="I81" s="151"/>
      <c r="J81" s="151"/>
      <c r="K81" s="151"/>
      <c r="L81" s="160"/>
      <c r="M81" s="151"/>
      <c r="N81" s="151"/>
      <c r="O81" s="151"/>
      <c r="P81" s="151"/>
      <c r="Q81" s="160"/>
    </row>
    <row r="82" spans="1:17" ht="13.5" customHeight="1" x14ac:dyDescent="0.2">
      <c r="A82" s="84"/>
      <c r="B82" s="84"/>
      <c r="C82" s="151"/>
      <c r="D82" s="151"/>
      <c r="E82" s="151"/>
      <c r="F82" s="151"/>
      <c r="G82" s="160"/>
      <c r="H82" s="151"/>
      <c r="I82" s="151"/>
      <c r="J82" s="151"/>
      <c r="K82" s="151"/>
      <c r="L82" s="160"/>
      <c r="M82" s="151"/>
      <c r="N82" s="151"/>
      <c r="O82" s="151"/>
      <c r="P82" s="151"/>
      <c r="Q82" s="160"/>
    </row>
    <row r="83" spans="1:17" ht="13.5" customHeight="1" x14ac:dyDescent="0.2">
      <c r="A83" s="84"/>
      <c r="B83" s="84"/>
      <c r="C83" s="151"/>
      <c r="D83" s="151"/>
      <c r="E83" s="151"/>
      <c r="F83" s="151"/>
      <c r="G83" s="160"/>
      <c r="H83" s="151"/>
      <c r="I83" s="151"/>
      <c r="J83" s="151"/>
      <c r="K83" s="151"/>
      <c r="L83" s="160"/>
      <c r="M83" s="151"/>
      <c r="N83" s="151"/>
      <c r="O83" s="151"/>
      <c r="P83" s="151"/>
      <c r="Q83" s="160"/>
    </row>
    <row r="84" spans="1:17" ht="13.5" customHeight="1" x14ac:dyDescent="0.2">
      <c r="A84" s="84"/>
      <c r="B84" s="84"/>
      <c r="C84" s="151"/>
      <c r="D84" s="151"/>
      <c r="E84" s="151"/>
      <c r="F84" s="151"/>
      <c r="G84" s="160"/>
      <c r="H84" s="151"/>
      <c r="I84" s="151"/>
      <c r="J84" s="151"/>
      <c r="K84" s="151"/>
      <c r="L84" s="160"/>
      <c r="M84" s="151"/>
      <c r="N84" s="151"/>
      <c r="O84" s="151"/>
      <c r="P84" s="151"/>
      <c r="Q84" s="160"/>
    </row>
    <row r="85" spans="1:17" ht="13.5" customHeight="1" x14ac:dyDescent="0.2">
      <c r="A85" s="84"/>
      <c r="B85" s="84"/>
      <c r="C85" s="151"/>
      <c r="D85" s="151"/>
      <c r="E85" s="151"/>
      <c r="F85" s="151"/>
      <c r="G85" s="160"/>
      <c r="H85" s="151"/>
      <c r="I85" s="151"/>
      <c r="J85" s="151"/>
      <c r="K85" s="151"/>
      <c r="L85" s="160"/>
      <c r="M85" s="151"/>
      <c r="N85" s="151"/>
      <c r="O85" s="151"/>
      <c r="P85" s="151"/>
      <c r="Q85" s="160"/>
    </row>
    <row r="86" spans="1:17" ht="13.5" customHeight="1" x14ac:dyDescent="0.2">
      <c r="A86" s="84"/>
      <c r="B86" s="84"/>
      <c r="C86" s="151"/>
      <c r="D86" s="151"/>
      <c r="E86" s="151"/>
      <c r="F86" s="151"/>
      <c r="G86" s="160"/>
      <c r="H86" s="151"/>
      <c r="I86" s="151"/>
      <c r="J86" s="151"/>
      <c r="K86" s="151"/>
      <c r="L86" s="160"/>
      <c r="M86" s="151"/>
      <c r="N86" s="151"/>
      <c r="O86" s="151"/>
      <c r="P86" s="151"/>
      <c r="Q86" s="160"/>
    </row>
    <row r="87" spans="1:17" ht="13.5" customHeight="1" x14ac:dyDescent="0.2">
      <c r="A87" s="84"/>
      <c r="B87" s="84"/>
      <c r="C87" s="151"/>
      <c r="D87" s="151"/>
      <c r="E87" s="151"/>
      <c r="F87" s="151"/>
      <c r="G87" s="160"/>
      <c r="H87" s="151"/>
      <c r="I87" s="151"/>
      <c r="J87" s="151"/>
      <c r="K87" s="151"/>
      <c r="L87" s="160"/>
      <c r="M87" s="151"/>
      <c r="N87" s="151"/>
      <c r="O87" s="151"/>
      <c r="P87" s="151"/>
      <c r="Q87" s="160"/>
    </row>
    <row r="88" spans="1:17" ht="13.5" customHeight="1" x14ac:dyDescent="0.2">
      <c r="A88" s="84"/>
      <c r="B88" s="84"/>
      <c r="C88" s="151"/>
      <c r="D88" s="151"/>
      <c r="E88" s="151"/>
      <c r="F88" s="151"/>
      <c r="G88" s="160"/>
      <c r="H88" s="151"/>
      <c r="I88" s="151"/>
      <c r="J88" s="151"/>
      <c r="K88" s="151"/>
      <c r="L88" s="160"/>
      <c r="M88" s="151"/>
      <c r="N88" s="151"/>
      <c r="O88" s="151"/>
      <c r="P88" s="151"/>
      <c r="Q88" s="160"/>
    </row>
    <row r="89" spans="1:17" ht="13.5" customHeight="1" x14ac:dyDescent="0.2">
      <c r="A89" s="84"/>
      <c r="B89" s="84"/>
      <c r="C89" s="151"/>
      <c r="D89" s="151"/>
      <c r="E89" s="151"/>
      <c r="F89" s="151"/>
      <c r="G89" s="160"/>
      <c r="H89" s="151"/>
      <c r="I89" s="151"/>
      <c r="J89" s="151"/>
      <c r="K89" s="151"/>
      <c r="L89" s="160"/>
      <c r="M89" s="151"/>
      <c r="N89" s="151"/>
      <c r="O89" s="151"/>
      <c r="P89" s="151"/>
      <c r="Q89" s="160"/>
    </row>
    <row r="90" spans="1:17" ht="13.5" customHeight="1" x14ac:dyDescent="0.2">
      <c r="A90" s="84"/>
      <c r="B90" s="84"/>
      <c r="C90" s="151"/>
      <c r="D90" s="151"/>
      <c r="E90" s="151"/>
      <c r="F90" s="151"/>
      <c r="G90" s="160"/>
      <c r="H90" s="151"/>
      <c r="I90" s="151"/>
      <c r="J90" s="151"/>
      <c r="K90" s="151"/>
      <c r="L90" s="160"/>
      <c r="M90" s="151"/>
      <c r="N90" s="151"/>
      <c r="O90" s="151"/>
      <c r="P90" s="151"/>
      <c r="Q90" s="160"/>
    </row>
    <row r="91" spans="1:17" ht="13.5" customHeight="1" x14ac:dyDescent="0.2">
      <c r="A91" s="84"/>
      <c r="B91" s="84"/>
      <c r="C91" s="151"/>
      <c r="D91" s="151"/>
      <c r="E91" s="151"/>
      <c r="F91" s="151"/>
      <c r="G91" s="160"/>
      <c r="H91" s="151"/>
      <c r="I91" s="151"/>
      <c r="J91" s="151"/>
      <c r="K91" s="151"/>
      <c r="L91" s="160"/>
      <c r="M91" s="151"/>
      <c r="N91" s="151"/>
      <c r="O91" s="151"/>
      <c r="P91" s="151"/>
      <c r="Q91" s="160"/>
    </row>
    <row r="92" spans="1:17" ht="13.5" customHeight="1" x14ac:dyDescent="0.2">
      <c r="A92" s="84"/>
      <c r="B92" s="84"/>
      <c r="C92" s="151"/>
      <c r="D92" s="151"/>
      <c r="E92" s="151"/>
      <c r="F92" s="151"/>
      <c r="G92" s="160"/>
      <c r="H92" s="151"/>
      <c r="I92" s="151"/>
      <c r="J92" s="151"/>
      <c r="K92" s="151"/>
      <c r="L92" s="160"/>
      <c r="M92" s="151"/>
      <c r="N92" s="151"/>
      <c r="O92" s="151"/>
      <c r="P92" s="151"/>
      <c r="Q92" s="160"/>
    </row>
    <row r="93" spans="1:17" ht="13.5" customHeight="1" x14ac:dyDescent="0.2">
      <c r="A93" s="84"/>
      <c r="B93" s="84"/>
      <c r="C93" s="151"/>
      <c r="D93" s="151"/>
      <c r="E93" s="151"/>
      <c r="F93" s="151"/>
      <c r="G93" s="160"/>
      <c r="H93" s="151"/>
      <c r="I93" s="151"/>
      <c r="J93" s="151"/>
      <c r="K93" s="151"/>
      <c r="L93" s="160"/>
      <c r="M93" s="151"/>
      <c r="N93" s="151"/>
      <c r="O93" s="151"/>
      <c r="P93" s="151"/>
      <c r="Q93" s="160"/>
    </row>
    <row r="94" spans="1:17" ht="13.5" customHeight="1" x14ac:dyDescent="0.2">
      <c r="A94" s="84"/>
      <c r="B94" s="84"/>
      <c r="C94" s="151"/>
      <c r="D94" s="151"/>
      <c r="E94" s="151"/>
      <c r="F94" s="151"/>
      <c r="G94" s="160"/>
      <c r="H94" s="151"/>
      <c r="I94" s="151"/>
      <c r="J94" s="151"/>
      <c r="K94" s="151"/>
      <c r="L94" s="160"/>
      <c r="M94" s="151"/>
      <c r="N94" s="151"/>
      <c r="O94" s="151"/>
      <c r="P94" s="151"/>
      <c r="Q94" s="160"/>
    </row>
    <row r="95" spans="1:17" ht="13.5" customHeight="1" x14ac:dyDescent="0.2">
      <c r="A95" s="84"/>
      <c r="B95" s="84"/>
      <c r="C95" s="151"/>
      <c r="D95" s="151"/>
      <c r="E95" s="151"/>
      <c r="F95" s="151"/>
      <c r="G95" s="160"/>
      <c r="H95" s="151"/>
      <c r="I95" s="151"/>
      <c r="J95" s="151"/>
      <c r="K95" s="151"/>
      <c r="L95" s="160"/>
      <c r="M95" s="151"/>
      <c r="N95" s="151"/>
      <c r="O95" s="151"/>
      <c r="P95" s="151"/>
      <c r="Q95" s="160"/>
    </row>
    <row r="96" spans="1:17" ht="13.5" customHeight="1" x14ac:dyDescent="0.2">
      <c r="A96" s="84"/>
      <c r="B96" s="84"/>
      <c r="C96" s="151"/>
      <c r="D96" s="151"/>
      <c r="E96" s="151"/>
      <c r="F96" s="151"/>
      <c r="G96" s="160"/>
      <c r="H96" s="151"/>
      <c r="I96" s="151"/>
      <c r="J96" s="151"/>
      <c r="K96" s="151"/>
      <c r="L96" s="160"/>
      <c r="M96" s="151"/>
      <c r="N96" s="151"/>
      <c r="O96" s="151"/>
      <c r="P96" s="151"/>
      <c r="Q96" s="160"/>
    </row>
    <row r="97" spans="1:17" ht="13.5" customHeight="1" x14ac:dyDescent="0.2">
      <c r="A97" s="84"/>
      <c r="B97" s="84"/>
      <c r="C97" s="151"/>
      <c r="D97" s="151"/>
      <c r="E97" s="151"/>
      <c r="F97" s="151"/>
      <c r="G97" s="160"/>
      <c r="H97" s="151"/>
      <c r="I97" s="151"/>
      <c r="J97" s="151"/>
      <c r="K97" s="151"/>
      <c r="L97" s="160"/>
      <c r="M97" s="151"/>
      <c r="N97" s="151"/>
      <c r="O97" s="151"/>
      <c r="P97" s="151"/>
      <c r="Q97" s="160"/>
    </row>
    <row r="98" spans="1:17" ht="13.5" customHeight="1" x14ac:dyDescent="0.2">
      <c r="A98" s="84"/>
      <c r="B98" s="84"/>
      <c r="C98" s="151"/>
      <c r="D98" s="151"/>
      <c r="E98" s="151"/>
      <c r="F98" s="151"/>
      <c r="G98" s="160"/>
      <c r="H98" s="151"/>
      <c r="I98" s="151"/>
      <c r="J98" s="151"/>
      <c r="K98" s="151"/>
      <c r="L98" s="160"/>
      <c r="M98" s="151"/>
      <c r="N98" s="151"/>
      <c r="O98" s="151"/>
      <c r="P98" s="151"/>
      <c r="Q98" s="160"/>
    </row>
    <row r="99" spans="1:17" ht="13.5" customHeight="1" x14ac:dyDescent="0.2">
      <c r="A99" s="84"/>
      <c r="B99" s="84"/>
      <c r="C99" s="151"/>
      <c r="D99" s="151"/>
      <c r="E99" s="151"/>
      <c r="F99" s="151"/>
      <c r="G99" s="160"/>
      <c r="H99" s="151"/>
      <c r="I99" s="151"/>
      <c r="J99" s="151"/>
      <c r="K99" s="151"/>
      <c r="L99" s="160"/>
      <c r="M99" s="151"/>
      <c r="N99" s="151"/>
      <c r="O99" s="151"/>
      <c r="P99" s="151"/>
      <c r="Q99" s="160"/>
    </row>
    <row r="100" spans="1:17" ht="13.5" customHeight="1" x14ac:dyDescent="0.2">
      <c r="A100" s="84"/>
      <c r="B100" s="84"/>
      <c r="C100" s="151"/>
      <c r="D100" s="151"/>
      <c r="E100" s="151"/>
      <c r="F100" s="151"/>
      <c r="G100" s="160"/>
      <c r="H100" s="151"/>
      <c r="I100" s="151"/>
      <c r="J100" s="151"/>
      <c r="K100" s="151"/>
      <c r="L100" s="160"/>
      <c r="M100" s="151"/>
      <c r="N100" s="151"/>
      <c r="O100" s="151"/>
      <c r="P100" s="151"/>
      <c r="Q100" s="160"/>
    </row>
  </sheetData>
  <mergeCells count="16">
    <mergeCell ref="Q3:Q5"/>
    <mergeCell ref="A1:Q1"/>
    <mergeCell ref="A3:A5"/>
    <mergeCell ref="B3:B5"/>
    <mergeCell ref="J4:K4"/>
    <mergeCell ref="G3:G5"/>
    <mergeCell ref="H4:I4"/>
    <mergeCell ref="E4:F4"/>
    <mergeCell ref="C3:F3"/>
    <mergeCell ref="C4:D4"/>
    <mergeCell ref="O4:P4"/>
    <mergeCell ref="N2:P2"/>
    <mergeCell ref="H3:K3"/>
    <mergeCell ref="M3:P3"/>
    <mergeCell ref="M4:N4"/>
    <mergeCell ref="L3:L5"/>
  </mergeCells>
  <pageMargins left="0.75" right="0.2" top="0.75" bottom="0.75" header="0" footer="0"/>
  <pageSetup scale="6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100"/>
  <sheetViews>
    <sheetView workbookViewId="0">
      <pane xSplit="2" ySplit="5" topLeftCell="F19" activePane="bottomRight" state="frozen"/>
      <selection pane="topRight" activeCell="C1" sqref="C1"/>
      <selection pane="bottomLeft" activeCell="A6" sqref="A6"/>
      <selection pane="bottomRight" activeCell="T40" sqref="T40"/>
    </sheetView>
  </sheetViews>
  <sheetFormatPr defaultColWidth="14.42578125" defaultRowHeight="15" customHeight="1" x14ac:dyDescent="0.2"/>
  <cols>
    <col min="1" max="1" width="4.42578125" style="109" customWidth="1"/>
    <col min="2" max="2" width="21.85546875" style="109" customWidth="1"/>
    <col min="3" max="3" width="9.5703125" style="109" customWidth="1"/>
    <col min="4" max="4" width="8.5703125" style="109" customWidth="1"/>
    <col min="5" max="5" width="8" style="109" customWidth="1"/>
    <col min="6" max="7" width="8.140625" style="109" customWidth="1"/>
    <col min="8" max="8" width="8" style="109" customWidth="1"/>
    <col min="9" max="11" width="8.140625" style="109" customWidth="1"/>
    <col min="12" max="12" width="9.42578125" style="109" customWidth="1"/>
    <col min="13" max="13" width="8" style="109" customWidth="1"/>
    <col min="14" max="14" width="8.140625" style="109" customWidth="1"/>
    <col min="15" max="15" width="8.5703125" style="109" customWidth="1"/>
    <col min="16" max="16" width="9.140625" style="109" customWidth="1"/>
    <col min="17" max="17" width="9.28515625" style="109" customWidth="1"/>
    <col min="18" max="18" width="9.85546875" style="109" customWidth="1"/>
    <col min="19" max="19" width="10.140625" style="109" customWidth="1"/>
    <col min="20" max="20" width="10.42578125" style="109" customWidth="1"/>
    <col min="21" max="21" width="8" style="109" customWidth="1"/>
    <col min="22" max="23" width="7.7109375" style="109" customWidth="1"/>
    <col min="24" max="16384" width="14.42578125" style="109"/>
  </cols>
  <sheetData>
    <row r="1" spans="1:23" ht="13.5" customHeight="1" x14ac:dyDescent="0.2">
      <c r="A1" s="432" t="s">
        <v>1040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160"/>
      <c r="V1" s="310"/>
      <c r="W1" s="310"/>
    </row>
    <row r="2" spans="1:23" ht="13.5" customHeight="1" x14ac:dyDescent="0.2">
      <c r="A2" s="84"/>
      <c r="B2" s="86" t="s">
        <v>80</v>
      </c>
      <c r="C2" s="151"/>
      <c r="D2" s="151"/>
      <c r="E2" s="151"/>
      <c r="F2" s="151"/>
      <c r="G2" s="160"/>
      <c r="H2" s="151"/>
      <c r="I2" s="151"/>
      <c r="J2" s="151" t="s">
        <v>100</v>
      </c>
      <c r="K2" s="151"/>
      <c r="L2" s="160"/>
      <c r="M2" s="151"/>
      <c r="N2" s="151"/>
      <c r="O2" s="151"/>
      <c r="P2" s="152" t="s">
        <v>144</v>
      </c>
      <c r="Q2" s="152"/>
      <c r="R2" s="152"/>
      <c r="S2" s="152"/>
      <c r="T2" s="152"/>
      <c r="U2" s="160"/>
      <c r="V2" s="310"/>
      <c r="W2" s="310"/>
    </row>
    <row r="3" spans="1:23" ht="15" customHeight="1" x14ac:dyDescent="0.2">
      <c r="A3" s="418" t="s">
        <v>1</v>
      </c>
      <c r="B3" s="418" t="s">
        <v>83</v>
      </c>
      <c r="C3" s="408" t="s">
        <v>145</v>
      </c>
      <c r="D3" s="430"/>
      <c r="E3" s="430"/>
      <c r="F3" s="424"/>
      <c r="G3" s="437" t="s">
        <v>127</v>
      </c>
      <c r="H3" s="408" t="s">
        <v>146</v>
      </c>
      <c r="I3" s="430"/>
      <c r="J3" s="430"/>
      <c r="K3" s="424"/>
      <c r="L3" s="437" t="s">
        <v>127</v>
      </c>
      <c r="M3" s="408" t="s">
        <v>147</v>
      </c>
      <c r="N3" s="430"/>
      <c r="O3" s="430"/>
      <c r="P3" s="424"/>
      <c r="Q3" s="408" t="s">
        <v>148</v>
      </c>
      <c r="R3" s="430"/>
      <c r="S3" s="430"/>
      <c r="T3" s="424"/>
      <c r="U3" s="437" t="s">
        <v>127</v>
      </c>
      <c r="V3" s="310"/>
      <c r="W3" s="310"/>
    </row>
    <row r="4" spans="1:23" ht="15" customHeight="1" x14ac:dyDescent="0.2">
      <c r="A4" s="426"/>
      <c r="B4" s="426"/>
      <c r="C4" s="408" t="s">
        <v>129</v>
      </c>
      <c r="D4" s="424"/>
      <c r="E4" s="408" t="s">
        <v>130</v>
      </c>
      <c r="F4" s="424"/>
      <c r="G4" s="426"/>
      <c r="H4" s="408" t="s">
        <v>129</v>
      </c>
      <c r="I4" s="424"/>
      <c r="J4" s="408" t="s">
        <v>130</v>
      </c>
      <c r="K4" s="424"/>
      <c r="L4" s="426"/>
      <c r="M4" s="408" t="s">
        <v>129</v>
      </c>
      <c r="N4" s="424"/>
      <c r="O4" s="408" t="s">
        <v>130</v>
      </c>
      <c r="P4" s="424"/>
      <c r="Q4" s="408" t="s">
        <v>129</v>
      </c>
      <c r="R4" s="424"/>
      <c r="S4" s="408" t="s">
        <v>130</v>
      </c>
      <c r="T4" s="424"/>
      <c r="U4" s="426"/>
      <c r="V4" s="310"/>
      <c r="W4" s="310"/>
    </row>
    <row r="5" spans="1:23" ht="15" customHeight="1" x14ac:dyDescent="0.2">
      <c r="A5" s="427"/>
      <c r="B5" s="427"/>
      <c r="C5" s="184" t="s">
        <v>131</v>
      </c>
      <c r="D5" s="184" t="s">
        <v>132</v>
      </c>
      <c r="E5" s="184" t="s">
        <v>131</v>
      </c>
      <c r="F5" s="184" t="s">
        <v>132</v>
      </c>
      <c r="G5" s="427"/>
      <c r="H5" s="184" t="s">
        <v>131</v>
      </c>
      <c r="I5" s="184" t="s">
        <v>132</v>
      </c>
      <c r="J5" s="184" t="s">
        <v>131</v>
      </c>
      <c r="K5" s="184" t="s">
        <v>132</v>
      </c>
      <c r="L5" s="427"/>
      <c r="M5" s="184" t="s">
        <v>131</v>
      </c>
      <c r="N5" s="184" t="s">
        <v>132</v>
      </c>
      <c r="O5" s="184" t="s">
        <v>131</v>
      </c>
      <c r="P5" s="184" t="s">
        <v>132</v>
      </c>
      <c r="Q5" s="184" t="s">
        <v>131</v>
      </c>
      <c r="R5" s="184" t="s">
        <v>132</v>
      </c>
      <c r="S5" s="184" t="s">
        <v>131</v>
      </c>
      <c r="T5" s="184" t="s">
        <v>132</v>
      </c>
      <c r="U5" s="427"/>
      <c r="V5" s="310"/>
      <c r="W5" s="310"/>
    </row>
    <row r="6" spans="1:23" ht="12.75" customHeight="1" x14ac:dyDescent="0.2">
      <c r="A6" s="185">
        <v>1</v>
      </c>
      <c r="B6" s="186" t="s">
        <v>8</v>
      </c>
      <c r="C6" s="314">
        <v>1409</v>
      </c>
      <c r="D6" s="314">
        <v>5279</v>
      </c>
      <c r="E6" s="314">
        <v>5</v>
      </c>
      <c r="F6" s="314">
        <v>602.495</v>
      </c>
      <c r="G6" s="315">
        <f t="shared" ref="G6:G20" si="0">F6*100/D6</f>
        <v>11.413051714339836</v>
      </c>
      <c r="H6" s="314">
        <v>1093</v>
      </c>
      <c r="I6" s="314">
        <v>3704</v>
      </c>
      <c r="J6" s="314">
        <v>5</v>
      </c>
      <c r="K6" s="314">
        <v>87.44</v>
      </c>
      <c r="L6" s="315">
        <f t="shared" ref="L6:L23" si="1">K6*100/I6</f>
        <v>2.3606911447084231</v>
      </c>
      <c r="M6" s="316">
        <v>86</v>
      </c>
      <c r="N6" s="316">
        <v>631</v>
      </c>
      <c r="O6" s="314">
        <v>0</v>
      </c>
      <c r="P6" s="314">
        <v>0</v>
      </c>
      <c r="Q6" s="316">
        <f>'ACP_Agri_9(ii)'!M6+ACP_MSME_10!C6+'ACP_PS_11(i)'!C6+'ACP_PS_11(i)'!H6+'ACP_PS_11(i)'!M6+'ACP_PS_11(ii)'!C6+H6+M6</f>
        <v>269674</v>
      </c>
      <c r="R6" s="316">
        <f>'ACP_Agri_9(ii)'!N6+ACP_MSME_10!D6+'ACP_PS_11(i)'!D6+'ACP_PS_11(i)'!I6+'ACP_PS_11(i)'!N6+'ACP_PS_11(ii)'!D6+I6+N6</f>
        <v>804100</v>
      </c>
      <c r="S6" s="316">
        <f>'ACP_Agri_9(ii)'!O6+ACP_MSME_10!O6+'ACP_PS_11(i)'!E6+'ACP_PS_11(i)'!J6+'ACP_PS_11(i)'!O6+'ACP_PS_11(ii)'!E6+J6+O6</f>
        <v>59553</v>
      </c>
      <c r="T6" s="316">
        <f>'ACP_Agri_9(ii)'!P6+ACP_MSME_10!P6+'ACP_PS_11(i)'!F6+'ACP_PS_11(i)'!K6+'ACP_PS_11(i)'!P6+'ACP_PS_11(ii)'!F6+K6+P6</f>
        <v>283951.82459139999</v>
      </c>
      <c r="U6" s="315">
        <f t="shared" ref="U6:U57" si="2">T6*100/R6</f>
        <v>35.312998954284289</v>
      </c>
      <c r="V6" s="310"/>
      <c r="W6" s="310"/>
    </row>
    <row r="7" spans="1:23" ht="12.75" customHeight="1" x14ac:dyDescent="0.2">
      <c r="A7" s="185">
        <v>2</v>
      </c>
      <c r="B7" s="186" t="s">
        <v>9</v>
      </c>
      <c r="C7" s="314">
        <v>2064</v>
      </c>
      <c r="D7" s="314">
        <v>7604</v>
      </c>
      <c r="E7" s="314">
        <v>0</v>
      </c>
      <c r="F7" s="314">
        <v>0</v>
      </c>
      <c r="G7" s="315">
        <f t="shared" si="0"/>
        <v>0</v>
      </c>
      <c r="H7" s="314">
        <v>1409</v>
      </c>
      <c r="I7" s="314">
        <v>4386</v>
      </c>
      <c r="J7" s="314">
        <v>0</v>
      </c>
      <c r="K7" s="314">
        <v>0</v>
      </c>
      <c r="L7" s="315">
        <f t="shared" si="1"/>
        <v>0</v>
      </c>
      <c r="M7" s="316">
        <v>28</v>
      </c>
      <c r="N7" s="316">
        <v>476</v>
      </c>
      <c r="O7" s="314">
        <v>16</v>
      </c>
      <c r="P7" s="314">
        <v>610.98544000000004</v>
      </c>
      <c r="Q7" s="316">
        <f>'ACP_Agri_9(ii)'!M7+ACP_MSME_10!C7+'ACP_PS_11(i)'!C7+'ACP_PS_11(i)'!H7+'ACP_PS_11(i)'!M7+'ACP_PS_11(ii)'!C7+H7+M7</f>
        <v>598236</v>
      </c>
      <c r="R7" s="316">
        <f>'ACP_Agri_9(ii)'!N7+ACP_MSME_10!D7+'ACP_PS_11(i)'!D7+'ACP_PS_11(i)'!I7+'ACP_PS_11(i)'!N7+'ACP_PS_11(ii)'!D7+I7+N7</f>
        <v>1438272</v>
      </c>
      <c r="S7" s="316">
        <f>'ACP_Agri_9(ii)'!O7+ACP_MSME_10!O7+'ACP_PS_11(i)'!E7+'ACP_PS_11(i)'!J7+'ACP_PS_11(i)'!O7+'ACP_PS_11(ii)'!E7+J7+O7</f>
        <v>455575</v>
      </c>
      <c r="T7" s="316">
        <f>'ACP_Agri_9(ii)'!P7+ACP_MSME_10!P7+'ACP_PS_11(i)'!F7+'ACP_PS_11(i)'!K7+'ACP_PS_11(i)'!P7+'ACP_PS_11(ii)'!F7+K7+P7</f>
        <v>806223.52423349989</v>
      </c>
      <c r="U7" s="315">
        <f t="shared" si="2"/>
        <v>56.055010751339104</v>
      </c>
      <c r="V7" s="310"/>
      <c r="W7" s="310"/>
    </row>
    <row r="8" spans="1:23" ht="12.75" customHeight="1" x14ac:dyDescent="0.2">
      <c r="A8" s="185">
        <v>3</v>
      </c>
      <c r="B8" s="186" t="s">
        <v>10</v>
      </c>
      <c r="C8" s="314">
        <v>341</v>
      </c>
      <c r="D8" s="314">
        <v>1808</v>
      </c>
      <c r="E8" s="314">
        <v>19</v>
      </c>
      <c r="F8" s="314">
        <v>885.88094000000001</v>
      </c>
      <c r="G8" s="315">
        <f t="shared" si="0"/>
        <v>48.997839601769911</v>
      </c>
      <c r="H8" s="314">
        <v>503</v>
      </c>
      <c r="I8" s="314">
        <v>1601</v>
      </c>
      <c r="J8" s="314">
        <v>0</v>
      </c>
      <c r="K8" s="314">
        <v>0</v>
      </c>
      <c r="L8" s="315">
        <f t="shared" si="1"/>
        <v>0</v>
      </c>
      <c r="M8" s="316">
        <v>130</v>
      </c>
      <c r="N8" s="316">
        <v>1260</v>
      </c>
      <c r="O8" s="314">
        <v>0</v>
      </c>
      <c r="P8" s="314">
        <v>0</v>
      </c>
      <c r="Q8" s="316">
        <f>'ACP_Agri_9(ii)'!M8+ACP_MSME_10!C8+'ACP_PS_11(i)'!C8+'ACP_PS_11(i)'!H8+'ACP_PS_11(i)'!M8+'ACP_PS_11(ii)'!C8+H8+M8</f>
        <v>129713</v>
      </c>
      <c r="R8" s="316">
        <f>'ACP_Agri_9(ii)'!N8+ACP_MSME_10!D8+'ACP_PS_11(i)'!D8+'ACP_PS_11(i)'!I8+'ACP_PS_11(i)'!N8+'ACP_PS_11(ii)'!D8+I8+N8</f>
        <v>396819</v>
      </c>
      <c r="S8" s="316">
        <f>'ACP_Agri_9(ii)'!O8+ACP_MSME_10!O8+'ACP_PS_11(i)'!E8+'ACP_PS_11(i)'!J8+'ACP_PS_11(i)'!O8+'ACP_PS_11(ii)'!E8+J8+O8</f>
        <v>37515</v>
      </c>
      <c r="T8" s="316">
        <f>'ACP_Agri_9(ii)'!P8+ACP_MSME_10!P8+'ACP_PS_11(i)'!F8+'ACP_PS_11(i)'!K8+'ACP_PS_11(i)'!P8+'ACP_PS_11(ii)'!F8+K8+P8</f>
        <v>168327.35907999999</v>
      </c>
      <c r="U8" s="315">
        <f t="shared" si="2"/>
        <v>42.419178285313961</v>
      </c>
      <c r="V8" s="310"/>
      <c r="W8" s="310"/>
    </row>
    <row r="9" spans="1:23" ht="12.75" customHeight="1" x14ac:dyDescent="0.2">
      <c r="A9" s="185">
        <v>4</v>
      </c>
      <c r="B9" s="186" t="s">
        <v>11</v>
      </c>
      <c r="C9" s="314">
        <v>819</v>
      </c>
      <c r="D9" s="314">
        <v>3929</v>
      </c>
      <c r="E9" s="314">
        <v>1</v>
      </c>
      <c r="F9" s="314">
        <v>5</v>
      </c>
      <c r="G9" s="315">
        <f t="shared" si="0"/>
        <v>0.12725884448969205</v>
      </c>
      <c r="H9" s="314">
        <v>924</v>
      </c>
      <c r="I9" s="314">
        <v>3519</v>
      </c>
      <c r="J9" s="314">
        <v>0</v>
      </c>
      <c r="K9" s="314">
        <v>0</v>
      </c>
      <c r="L9" s="315">
        <f t="shared" si="1"/>
        <v>0</v>
      </c>
      <c r="M9" s="316">
        <v>135</v>
      </c>
      <c r="N9" s="316">
        <v>1032</v>
      </c>
      <c r="O9" s="314">
        <v>91</v>
      </c>
      <c r="P9" s="314">
        <v>548.76542489999997</v>
      </c>
      <c r="Q9" s="316">
        <f>'ACP_Agri_9(ii)'!M9+ACP_MSME_10!C9+'ACP_PS_11(i)'!C9+'ACP_PS_11(i)'!H9+'ACP_PS_11(i)'!M9+'ACP_PS_11(ii)'!C9+H9+M9</f>
        <v>173773</v>
      </c>
      <c r="R9" s="316">
        <f>'ACP_Agri_9(ii)'!N9+ACP_MSME_10!D9+'ACP_PS_11(i)'!D9+'ACP_PS_11(i)'!I9+'ACP_PS_11(i)'!N9+'ACP_PS_11(ii)'!D9+I9+N9</f>
        <v>502968</v>
      </c>
      <c r="S9" s="316">
        <f>'ACP_Agri_9(ii)'!O9+ACP_MSME_10!O9+'ACP_PS_11(i)'!E9+'ACP_PS_11(i)'!J9+'ACP_PS_11(i)'!O9+'ACP_PS_11(ii)'!E9+J9+O9</f>
        <v>74902</v>
      </c>
      <c r="T9" s="316">
        <f>'ACP_Agri_9(ii)'!P9+ACP_MSME_10!P9+'ACP_PS_11(i)'!F9+'ACP_PS_11(i)'!K9+'ACP_PS_11(i)'!P9+'ACP_PS_11(ii)'!F9+K9+P9</f>
        <v>214078.75833059996</v>
      </c>
      <c r="U9" s="315">
        <f t="shared" si="2"/>
        <v>42.563097121606141</v>
      </c>
      <c r="V9" s="310"/>
      <c r="W9" s="310"/>
    </row>
    <row r="10" spans="1:23" ht="12.75" customHeight="1" x14ac:dyDescent="0.2">
      <c r="A10" s="185">
        <v>5</v>
      </c>
      <c r="B10" s="186" t="s">
        <v>12</v>
      </c>
      <c r="C10" s="314">
        <v>839</v>
      </c>
      <c r="D10" s="314">
        <v>3796</v>
      </c>
      <c r="E10" s="314">
        <v>12</v>
      </c>
      <c r="F10" s="314">
        <v>518.24453429999994</v>
      </c>
      <c r="G10" s="315">
        <f t="shared" si="0"/>
        <v>13.652384992096943</v>
      </c>
      <c r="H10" s="314">
        <v>968</v>
      </c>
      <c r="I10" s="314">
        <v>2787</v>
      </c>
      <c r="J10" s="314">
        <v>0</v>
      </c>
      <c r="K10" s="314">
        <v>0</v>
      </c>
      <c r="L10" s="315">
        <f t="shared" si="1"/>
        <v>0</v>
      </c>
      <c r="M10" s="316">
        <v>162</v>
      </c>
      <c r="N10" s="316">
        <v>1734</v>
      </c>
      <c r="O10" s="314">
        <v>0</v>
      </c>
      <c r="P10" s="314">
        <v>0</v>
      </c>
      <c r="Q10" s="316">
        <f>'ACP_Agri_9(ii)'!M10+ACP_MSME_10!C10+'ACP_PS_11(i)'!C10+'ACP_PS_11(i)'!H10+'ACP_PS_11(i)'!M10+'ACP_PS_11(ii)'!C10+H10+M10</f>
        <v>599690</v>
      </c>
      <c r="R10" s="316">
        <f>'ACP_Agri_9(ii)'!N10+ACP_MSME_10!D10+'ACP_PS_11(i)'!D10+'ACP_PS_11(i)'!I10+'ACP_PS_11(i)'!N10+'ACP_PS_11(ii)'!D10+I10+N10</f>
        <v>1738976</v>
      </c>
      <c r="S10" s="316">
        <f>'ACP_Agri_9(ii)'!O10+ACP_MSME_10!O10+'ACP_PS_11(i)'!E10+'ACP_PS_11(i)'!J10+'ACP_PS_11(i)'!O10+'ACP_PS_11(ii)'!E10+J10+O10</f>
        <v>425847</v>
      </c>
      <c r="T10" s="316">
        <f>'ACP_Agri_9(ii)'!P10+ACP_MSME_10!P10+'ACP_PS_11(i)'!F10+'ACP_PS_11(i)'!K10+'ACP_PS_11(i)'!P10+'ACP_PS_11(ii)'!F10+K10+P10</f>
        <v>617801.84029350011</v>
      </c>
      <c r="U10" s="315">
        <f t="shared" si="2"/>
        <v>35.526760593216935</v>
      </c>
      <c r="V10" s="310"/>
      <c r="W10" s="310"/>
    </row>
    <row r="11" spans="1:23" ht="12.75" customHeight="1" x14ac:dyDescent="0.2">
      <c r="A11" s="185">
        <v>6</v>
      </c>
      <c r="B11" s="186" t="s">
        <v>13</v>
      </c>
      <c r="C11" s="314">
        <v>587</v>
      </c>
      <c r="D11" s="314">
        <v>2712</v>
      </c>
      <c r="E11" s="314">
        <v>1</v>
      </c>
      <c r="F11" s="314">
        <v>9.3420000000000003E-2</v>
      </c>
      <c r="G11" s="315">
        <f t="shared" si="0"/>
        <v>3.4446902654867257E-3</v>
      </c>
      <c r="H11" s="314">
        <v>688</v>
      </c>
      <c r="I11" s="314">
        <v>2153</v>
      </c>
      <c r="J11" s="314">
        <v>1</v>
      </c>
      <c r="K11" s="314">
        <v>15</v>
      </c>
      <c r="L11" s="315">
        <f t="shared" si="1"/>
        <v>0.69670227589410128</v>
      </c>
      <c r="M11" s="316">
        <v>264</v>
      </c>
      <c r="N11" s="316">
        <v>1023</v>
      </c>
      <c r="O11" s="314">
        <v>0</v>
      </c>
      <c r="P11" s="314">
        <v>0</v>
      </c>
      <c r="Q11" s="316">
        <f>'ACP_Agri_9(ii)'!M11+ACP_MSME_10!C11+'ACP_PS_11(i)'!C11+'ACP_PS_11(i)'!H11+'ACP_PS_11(i)'!M11+'ACP_PS_11(ii)'!C11+H11+M11</f>
        <v>199949</v>
      </c>
      <c r="R11" s="316">
        <f>'ACP_Agri_9(ii)'!N11+ACP_MSME_10!D11+'ACP_PS_11(i)'!D11+'ACP_PS_11(i)'!I11+'ACP_PS_11(i)'!N11+'ACP_PS_11(ii)'!D11+I11+N11</f>
        <v>587133</v>
      </c>
      <c r="S11" s="316">
        <f>'ACP_Agri_9(ii)'!O11+ACP_MSME_10!O11+'ACP_PS_11(i)'!E11+'ACP_PS_11(i)'!J11+'ACP_PS_11(i)'!O11+'ACP_PS_11(ii)'!E11+J11+O11</f>
        <v>40481</v>
      </c>
      <c r="T11" s="316">
        <f>'ACP_Agri_9(ii)'!P11+ACP_MSME_10!P11+'ACP_PS_11(i)'!F11+'ACP_PS_11(i)'!K11+'ACP_PS_11(i)'!P11+'ACP_PS_11(ii)'!F11+K11+P11</f>
        <v>170736.71848529996</v>
      </c>
      <c r="U11" s="315">
        <f t="shared" si="2"/>
        <v>29.07973465727526</v>
      </c>
      <c r="V11" s="310"/>
      <c r="W11" s="310"/>
    </row>
    <row r="12" spans="1:23" ht="12.75" customHeight="1" x14ac:dyDescent="0.2">
      <c r="A12" s="185">
        <v>7</v>
      </c>
      <c r="B12" s="186" t="s">
        <v>14</v>
      </c>
      <c r="C12" s="314">
        <v>206</v>
      </c>
      <c r="D12" s="314">
        <v>1110</v>
      </c>
      <c r="E12" s="314">
        <v>0</v>
      </c>
      <c r="F12" s="314">
        <v>0</v>
      </c>
      <c r="G12" s="315">
        <f t="shared" si="0"/>
        <v>0</v>
      </c>
      <c r="H12" s="314">
        <v>103</v>
      </c>
      <c r="I12" s="314">
        <v>456</v>
      </c>
      <c r="J12" s="314">
        <v>1</v>
      </c>
      <c r="K12" s="314">
        <v>1</v>
      </c>
      <c r="L12" s="315">
        <f t="shared" si="1"/>
        <v>0.21929824561403508</v>
      </c>
      <c r="M12" s="316">
        <v>20</v>
      </c>
      <c r="N12" s="316">
        <v>110</v>
      </c>
      <c r="O12" s="314">
        <v>131</v>
      </c>
      <c r="P12" s="314">
        <v>34.078310000000002</v>
      </c>
      <c r="Q12" s="316">
        <f>'ACP_Agri_9(ii)'!M12+ACP_MSME_10!C12+'ACP_PS_11(i)'!C12+'ACP_PS_11(i)'!H12+'ACP_PS_11(i)'!M12+'ACP_PS_11(ii)'!C12+H12+M12</f>
        <v>27900</v>
      </c>
      <c r="R12" s="316">
        <f>'ACP_Agri_9(ii)'!N12+ACP_MSME_10!D12+'ACP_PS_11(i)'!D12+'ACP_PS_11(i)'!I12+'ACP_PS_11(i)'!N12+'ACP_PS_11(ii)'!D12+I12+N12</f>
        <v>90346</v>
      </c>
      <c r="S12" s="316">
        <f>'ACP_Agri_9(ii)'!O12+ACP_MSME_10!O12+'ACP_PS_11(i)'!E12+'ACP_PS_11(i)'!J12+'ACP_PS_11(i)'!O12+'ACP_PS_11(ii)'!E12+J12+O12</f>
        <v>4042</v>
      </c>
      <c r="T12" s="316">
        <f>'ACP_Agri_9(ii)'!P12+ACP_MSME_10!P12+'ACP_PS_11(i)'!F12+'ACP_PS_11(i)'!K12+'ACP_PS_11(i)'!P12+'ACP_PS_11(ii)'!F12+K12+P12</f>
        <v>15088.497043300002</v>
      </c>
      <c r="U12" s="315">
        <f t="shared" si="2"/>
        <v>16.700791449870501</v>
      </c>
      <c r="V12" s="310"/>
      <c r="W12" s="310"/>
    </row>
    <row r="13" spans="1:23" ht="12.75" customHeight="1" x14ac:dyDescent="0.2">
      <c r="A13" s="185">
        <v>8</v>
      </c>
      <c r="B13" s="186" t="s">
        <v>982</v>
      </c>
      <c r="C13" s="314">
        <v>45</v>
      </c>
      <c r="D13" s="314">
        <v>257</v>
      </c>
      <c r="E13" s="314">
        <v>0</v>
      </c>
      <c r="F13" s="314">
        <v>0</v>
      </c>
      <c r="G13" s="315">
        <f t="shared" si="0"/>
        <v>0</v>
      </c>
      <c r="H13" s="314">
        <v>153</v>
      </c>
      <c r="I13" s="314">
        <v>714</v>
      </c>
      <c r="J13" s="314">
        <v>0</v>
      </c>
      <c r="K13" s="314">
        <v>0</v>
      </c>
      <c r="L13" s="315">
        <f t="shared" si="1"/>
        <v>0</v>
      </c>
      <c r="M13" s="316">
        <v>45</v>
      </c>
      <c r="N13" s="316">
        <v>458</v>
      </c>
      <c r="O13" s="314">
        <v>5</v>
      </c>
      <c r="P13" s="314">
        <v>55.414009999999998</v>
      </c>
      <c r="Q13" s="316">
        <f>'ACP_Agri_9(ii)'!M13+ACP_MSME_10!C13+'ACP_PS_11(i)'!C13+'ACP_PS_11(i)'!H13+'ACP_PS_11(i)'!M13+'ACP_PS_11(ii)'!C13+H13+M13</f>
        <v>27100</v>
      </c>
      <c r="R13" s="316">
        <f>'ACP_Agri_9(ii)'!N13+ACP_MSME_10!D13+'ACP_PS_11(i)'!D13+'ACP_PS_11(i)'!I13+'ACP_PS_11(i)'!N13+'ACP_PS_11(ii)'!D13+I13+N13</f>
        <v>87470</v>
      </c>
      <c r="S13" s="316">
        <f>'ACP_Agri_9(ii)'!O13+ACP_MSME_10!O13+'ACP_PS_11(i)'!E13+'ACP_PS_11(i)'!J13+'ACP_PS_11(i)'!O13+'ACP_PS_11(ii)'!E13+J13+O13</f>
        <v>984</v>
      </c>
      <c r="T13" s="316">
        <f>'ACP_Agri_9(ii)'!P13+ACP_MSME_10!P13+'ACP_PS_11(i)'!F13+'ACP_PS_11(i)'!K13+'ACP_PS_11(i)'!P13+'ACP_PS_11(ii)'!F13+K13+P13</f>
        <v>4983.4107329999997</v>
      </c>
      <c r="U13" s="315">
        <f t="shared" si="2"/>
        <v>5.6972799051103236</v>
      </c>
      <c r="V13" s="310"/>
      <c r="W13" s="310"/>
    </row>
    <row r="14" spans="1:23" ht="12.75" customHeight="1" x14ac:dyDescent="0.2">
      <c r="A14" s="185">
        <v>9</v>
      </c>
      <c r="B14" s="186" t="s">
        <v>15</v>
      </c>
      <c r="C14" s="314">
        <v>1383</v>
      </c>
      <c r="D14" s="314">
        <v>6866</v>
      </c>
      <c r="E14" s="314">
        <v>0</v>
      </c>
      <c r="F14" s="314">
        <v>0</v>
      </c>
      <c r="G14" s="315">
        <f t="shared" si="0"/>
        <v>0</v>
      </c>
      <c r="H14" s="314">
        <v>1279</v>
      </c>
      <c r="I14" s="314">
        <v>4472</v>
      </c>
      <c r="J14" s="314">
        <v>0</v>
      </c>
      <c r="K14" s="314">
        <v>0</v>
      </c>
      <c r="L14" s="315">
        <f t="shared" si="1"/>
        <v>0</v>
      </c>
      <c r="M14" s="316">
        <v>230</v>
      </c>
      <c r="N14" s="316">
        <v>1269</v>
      </c>
      <c r="O14" s="314">
        <v>47</v>
      </c>
      <c r="P14" s="314">
        <v>35.518929999999997</v>
      </c>
      <c r="Q14" s="316">
        <f>'ACP_Agri_9(ii)'!M14+ACP_MSME_10!C14+'ACP_PS_11(i)'!C14+'ACP_PS_11(i)'!H14+'ACP_PS_11(i)'!M14+'ACP_PS_11(ii)'!C14+H14+M14</f>
        <v>396106</v>
      </c>
      <c r="R14" s="316">
        <f>'ACP_Agri_9(ii)'!N14+ACP_MSME_10!D14+'ACP_PS_11(i)'!D14+'ACP_PS_11(i)'!I14+'ACP_PS_11(i)'!N14+'ACP_PS_11(ii)'!D14+I14+N14</f>
        <v>1239131</v>
      </c>
      <c r="S14" s="316">
        <f>'ACP_Agri_9(ii)'!O14+ACP_MSME_10!O14+'ACP_PS_11(i)'!E14+'ACP_PS_11(i)'!J14+'ACP_PS_11(i)'!O14+'ACP_PS_11(ii)'!E14+J14+O14</f>
        <v>69796</v>
      </c>
      <c r="T14" s="316">
        <f>'ACP_Agri_9(ii)'!P14+ACP_MSME_10!P14+'ACP_PS_11(i)'!F14+'ACP_PS_11(i)'!K14+'ACP_PS_11(i)'!P14+'ACP_PS_11(ii)'!F14+K14+P14</f>
        <v>215016.50884820006</v>
      </c>
      <c r="U14" s="315">
        <f t="shared" si="2"/>
        <v>17.352201570955781</v>
      </c>
      <c r="V14" s="310"/>
      <c r="W14" s="310"/>
    </row>
    <row r="15" spans="1:23" ht="12.75" customHeight="1" x14ac:dyDescent="0.2">
      <c r="A15" s="185">
        <v>10</v>
      </c>
      <c r="B15" s="186" t="s">
        <v>16</v>
      </c>
      <c r="C15" s="314">
        <v>2601</v>
      </c>
      <c r="D15" s="314">
        <v>15508</v>
      </c>
      <c r="E15" s="314">
        <v>0</v>
      </c>
      <c r="F15" s="314">
        <v>0</v>
      </c>
      <c r="G15" s="315">
        <f t="shared" si="0"/>
        <v>0</v>
      </c>
      <c r="H15" s="314">
        <v>3724</v>
      </c>
      <c r="I15" s="314">
        <v>10729</v>
      </c>
      <c r="J15" s="314">
        <v>0</v>
      </c>
      <c r="K15" s="314">
        <v>0</v>
      </c>
      <c r="L15" s="315">
        <f t="shared" si="1"/>
        <v>0</v>
      </c>
      <c r="M15" s="316">
        <v>519</v>
      </c>
      <c r="N15" s="316">
        <v>6678</v>
      </c>
      <c r="O15" s="314">
        <v>0</v>
      </c>
      <c r="P15" s="314">
        <v>0</v>
      </c>
      <c r="Q15" s="316">
        <f>'ACP_Agri_9(ii)'!M15+ACP_MSME_10!C15+'ACP_PS_11(i)'!C15+'ACP_PS_11(i)'!H15+'ACP_PS_11(i)'!M15+'ACP_PS_11(ii)'!C15+H15+M15</f>
        <v>1717869</v>
      </c>
      <c r="R15" s="316">
        <f>'ACP_Agri_9(ii)'!N15+ACP_MSME_10!D15+'ACP_PS_11(i)'!D15+'ACP_PS_11(i)'!I15+'ACP_PS_11(i)'!N15+'ACP_PS_11(ii)'!D15+I15+N15</f>
        <v>4818041</v>
      </c>
      <c r="S15" s="316">
        <f>'ACP_Agri_9(ii)'!O15+ACP_MSME_10!O15+'ACP_PS_11(i)'!E15+'ACP_PS_11(i)'!J15+'ACP_PS_11(i)'!O15+'ACP_PS_11(ii)'!E15+J15+O15</f>
        <v>375782</v>
      </c>
      <c r="T15" s="316">
        <f>'ACP_Agri_9(ii)'!P15+ACP_MSME_10!P15+'ACP_PS_11(i)'!F15+'ACP_PS_11(i)'!K15+'ACP_PS_11(i)'!P15+'ACP_PS_11(ii)'!F15+K15+P15</f>
        <v>1707443</v>
      </c>
      <c r="U15" s="315">
        <f t="shared" si="2"/>
        <v>35.438531967660715</v>
      </c>
      <c r="V15" s="310"/>
      <c r="W15" s="310"/>
    </row>
    <row r="16" spans="1:23" ht="12.75" customHeight="1" x14ac:dyDescent="0.2">
      <c r="A16" s="185">
        <v>11</v>
      </c>
      <c r="B16" s="186" t="s">
        <v>17</v>
      </c>
      <c r="C16" s="314">
        <v>333</v>
      </c>
      <c r="D16" s="314">
        <v>1864</v>
      </c>
      <c r="E16" s="314">
        <v>0</v>
      </c>
      <c r="F16" s="314">
        <v>0</v>
      </c>
      <c r="G16" s="315">
        <f t="shared" si="0"/>
        <v>0</v>
      </c>
      <c r="H16" s="314">
        <v>433</v>
      </c>
      <c r="I16" s="314">
        <v>1291</v>
      </c>
      <c r="J16" s="314">
        <v>0</v>
      </c>
      <c r="K16" s="314">
        <v>0</v>
      </c>
      <c r="L16" s="315">
        <f t="shared" si="1"/>
        <v>0</v>
      </c>
      <c r="M16" s="316">
        <v>123</v>
      </c>
      <c r="N16" s="316">
        <v>1396</v>
      </c>
      <c r="O16" s="314">
        <v>2159</v>
      </c>
      <c r="P16" s="314">
        <v>8208.5686275999997</v>
      </c>
      <c r="Q16" s="316">
        <f>'ACP_Agri_9(ii)'!M16+ACP_MSME_10!C16+'ACP_PS_11(i)'!C16+'ACP_PS_11(i)'!H16+'ACP_PS_11(i)'!M16+'ACP_PS_11(ii)'!C16+H16+M16</f>
        <v>150344</v>
      </c>
      <c r="R16" s="316">
        <f>'ACP_Agri_9(ii)'!N16+ACP_MSME_10!D16+'ACP_PS_11(i)'!D16+'ACP_PS_11(i)'!I16+'ACP_PS_11(i)'!N16+'ACP_PS_11(ii)'!D16+I16+N16</f>
        <v>494833</v>
      </c>
      <c r="S16" s="316">
        <f>'ACP_Agri_9(ii)'!O16+ACP_MSME_10!O16+'ACP_PS_11(i)'!E16+'ACP_PS_11(i)'!J16+'ACP_PS_11(i)'!O16+'ACP_PS_11(ii)'!E16+J16+O16</f>
        <v>19654</v>
      </c>
      <c r="T16" s="316">
        <f>'ACP_Agri_9(ii)'!P16+ACP_MSME_10!P16+'ACP_PS_11(i)'!F16+'ACP_PS_11(i)'!K16+'ACP_PS_11(i)'!P16+'ACP_PS_11(ii)'!F16+K16+P16</f>
        <v>75963.783074499996</v>
      </c>
      <c r="U16" s="315">
        <f t="shared" si="2"/>
        <v>15.351397961433452</v>
      </c>
      <c r="V16" s="310"/>
      <c r="W16" s="310"/>
    </row>
    <row r="17" spans="1:23" ht="12.75" customHeight="1" x14ac:dyDescent="0.2">
      <c r="A17" s="185">
        <v>12</v>
      </c>
      <c r="B17" s="186" t="s">
        <v>18</v>
      </c>
      <c r="C17" s="314">
        <v>1127</v>
      </c>
      <c r="D17" s="314">
        <v>4787</v>
      </c>
      <c r="E17" s="314">
        <v>2</v>
      </c>
      <c r="F17" s="314">
        <v>0.61828190000000005</v>
      </c>
      <c r="G17" s="315">
        <f t="shared" si="0"/>
        <v>1.2915853352830584E-2</v>
      </c>
      <c r="H17" s="314">
        <v>1350</v>
      </c>
      <c r="I17" s="314">
        <v>4756</v>
      </c>
      <c r="J17" s="314">
        <v>0</v>
      </c>
      <c r="K17" s="314">
        <v>0</v>
      </c>
      <c r="L17" s="315">
        <f t="shared" si="1"/>
        <v>0</v>
      </c>
      <c r="M17" s="316">
        <v>646</v>
      </c>
      <c r="N17" s="316">
        <v>2609</v>
      </c>
      <c r="O17" s="314">
        <v>0</v>
      </c>
      <c r="P17" s="314">
        <v>0</v>
      </c>
      <c r="Q17" s="316">
        <f>'ACP_Agri_9(ii)'!M17+ACP_MSME_10!C17+'ACP_PS_11(i)'!C17+'ACP_PS_11(i)'!H17+'ACP_PS_11(i)'!M17+'ACP_PS_11(ii)'!C17+H17+M17</f>
        <v>347689</v>
      </c>
      <c r="R17" s="316">
        <f>'ACP_Agri_9(ii)'!N17+ACP_MSME_10!D17+'ACP_PS_11(i)'!D17+'ACP_PS_11(i)'!I17+'ACP_PS_11(i)'!N17+'ACP_PS_11(ii)'!D17+I17+N17</f>
        <v>958978</v>
      </c>
      <c r="S17" s="316">
        <f>'ACP_Agri_9(ii)'!O17+ACP_MSME_10!O17+'ACP_PS_11(i)'!E17+'ACP_PS_11(i)'!J17+'ACP_PS_11(i)'!O17+'ACP_PS_11(ii)'!E17+J17+O17</f>
        <v>101421</v>
      </c>
      <c r="T17" s="316">
        <f>'ACP_Agri_9(ii)'!P17+ACP_MSME_10!P17+'ACP_PS_11(i)'!F17+'ACP_PS_11(i)'!K17+'ACP_PS_11(i)'!P17+'ACP_PS_11(ii)'!F17+K17+P17</f>
        <v>429327.2888154001</v>
      </c>
      <c r="U17" s="315">
        <f t="shared" si="2"/>
        <v>44.769253185724814</v>
      </c>
      <c r="V17" s="310"/>
      <c r="W17" s="310"/>
    </row>
    <row r="18" spans="1:23" s="159" customFormat="1" ht="12.75" customHeight="1" x14ac:dyDescent="0.2">
      <c r="A18" s="184"/>
      <c r="B18" s="189" t="s">
        <v>19</v>
      </c>
      <c r="C18" s="317">
        <f t="shared" ref="C18:F18" si="3">SUM(C6:C17)</f>
        <v>11754</v>
      </c>
      <c r="D18" s="317">
        <f t="shared" si="3"/>
        <v>55520</v>
      </c>
      <c r="E18" s="317">
        <f t="shared" si="3"/>
        <v>40</v>
      </c>
      <c r="F18" s="317">
        <f t="shared" si="3"/>
        <v>2012.3321761999998</v>
      </c>
      <c r="G18" s="318">
        <f t="shared" si="0"/>
        <v>3.6245176084293944</v>
      </c>
      <c r="H18" s="317">
        <f t="shared" ref="H18:K18" si="4">SUM(H6:H17)</f>
        <v>12627</v>
      </c>
      <c r="I18" s="317">
        <f t="shared" si="4"/>
        <v>40568</v>
      </c>
      <c r="J18" s="317">
        <f t="shared" si="4"/>
        <v>7</v>
      </c>
      <c r="K18" s="317">
        <f t="shared" si="4"/>
        <v>103.44</v>
      </c>
      <c r="L18" s="318">
        <f t="shared" si="1"/>
        <v>0.25497929402484715</v>
      </c>
      <c r="M18" s="317">
        <f>SUM(M6:M17)</f>
        <v>2388</v>
      </c>
      <c r="N18" s="317">
        <f>SUM(N6:N17)</f>
        <v>18676</v>
      </c>
      <c r="O18" s="317">
        <f t="shared" ref="O18:P18" si="5">SUM(O6:O17)</f>
        <v>2449</v>
      </c>
      <c r="P18" s="317">
        <f t="shared" si="5"/>
        <v>9493.3307425000003</v>
      </c>
      <c r="Q18" s="319">
        <f>'ACP_Agri_9(ii)'!M18+ACP_MSME_10!C18+'ACP_PS_11(i)'!C18+'ACP_PS_11(i)'!H18+'ACP_PS_11(i)'!M18+'ACP_PS_11(ii)'!C18+H18+M18</f>
        <v>4638043</v>
      </c>
      <c r="R18" s="319">
        <f>'ACP_Agri_9(ii)'!N18+ACP_MSME_10!D18+'ACP_PS_11(i)'!D18+'ACP_PS_11(i)'!I18+'ACP_PS_11(i)'!N18+'ACP_PS_11(ii)'!D18+I18+N18</f>
        <v>13157067</v>
      </c>
      <c r="S18" s="319">
        <f>'ACP_Agri_9(ii)'!O18+ACP_MSME_10!O18+'ACP_PS_11(i)'!E18+'ACP_PS_11(i)'!J18+'ACP_PS_11(i)'!O18+'ACP_PS_11(ii)'!E18+J18+O18</f>
        <v>1665552</v>
      </c>
      <c r="T18" s="319">
        <f>'ACP_Agri_9(ii)'!P18+ACP_MSME_10!P18+'ACP_PS_11(i)'!F18+'ACP_PS_11(i)'!K18+'ACP_PS_11(i)'!P18+'ACP_PS_11(ii)'!F18+K18+P18</f>
        <v>4708942.5135287</v>
      </c>
      <c r="U18" s="318">
        <f t="shared" si="2"/>
        <v>35.790214593637778</v>
      </c>
      <c r="V18" s="311"/>
      <c r="W18" s="311"/>
    </row>
    <row r="19" spans="1:23" ht="12.75" customHeight="1" x14ac:dyDescent="0.2">
      <c r="A19" s="185">
        <v>13</v>
      </c>
      <c r="B19" s="131" t="s">
        <v>20</v>
      </c>
      <c r="C19" s="314">
        <v>430</v>
      </c>
      <c r="D19" s="314">
        <v>2047</v>
      </c>
      <c r="E19" s="314">
        <v>0</v>
      </c>
      <c r="F19" s="314">
        <v>0</v>
      </c>
      <c r="G19" s="315">
        <f t="shared" si="0"/>
        <v>0</v>
      </c>
      <c r="H19" s="314">
        <v>627</v>
      </c>
      <c r="I19" s="314">
        <v>2589</v>
      </c>
      <c r="J19" s="314">
        <v>0</v>
      </c>
      <c r="K19" s="314">
        <v>0</v>
      </c>
      <c r="L19" s="315">
        <f t="shared" si="1"/>
        <v>0</v>
      </c>
      <c r="M19" s="316">
        <v>53</v>
      </c>
      <c r="N19" s="316">
        <v>148</v>
      </c>
      <c r="O19" s="314">
        <v>41</v>
      </c>
      <c r="P19" s="314">
        <v>28.260000000000005</v>
      </c>
      <c r="Q19" s="316">
        <f>'ACP_Agri_9(ii)'!M19+ACP_MSME_10!C19+'ACP_PS_11(i)'!C19+'ACP_PS_11(i)'!H19+'ACP_PS_11(i)'!M19+'ACP_PS_11(ii)'!C19+H19+M19</f>
        <v>118648</v>
      </c>
      <c r="R19" s="316">
        <f>'ACP_Agri_9(ii)'!N19+ACP_MSME_10!D19+'ACP_PS_11(i)'!D19+'ACP_PS_11(i)'!I19+'ACP_PS_11(i)'!N19+'ACP_PS_11(ii)'!D19+I19+N19</f>
        <v>587525</v>
      </c>
      <c r="S19" s="316">
        <f>'ACP_Agri_9(ii)'!O19+ACP_MSME_10!O19+'ACP_PS_11(i)'!E19+'ACP_PS_11(i)'!J19+'ACP_PS_11(i)'!O19+'ACP_PS_11(ii)'!E19+J19+O19</f>
        <v>11409</v>
      </c>
      <c r="T19" s="316">
        <f>'ACP_Agri_9(ii)'!P19+ACP_MSME_10!P19+'ACP_PS_11(i)'!F19+'ACP_PS_11(i)'!K19+'ACP_PS_11(i)'!P19+'ACP_PS_11(ii)'!F19+K19+P19</f>
        <v>108497.54999999999</v>
      </c>
      <c r="U19" s="315">
        <f t="shared" si="2"/>
        <v>18.466882260329346</v>
      </c>
      <c r="V19" s="310"/>
      <c r="W19" s="310"/>
    </row>
    <row r="20" spans="1:23" ht="12.75" customHeight="1" x14ac:dyDescent="0.2">
      <c r="A20" s="185">
        <v>14</v>
      </c>
      <c r="B20" s="131" t="s">
        <v>21</v>
      </c>
      <c r="C20" s="314">
        <v>289</v>
      </c>
      <c r="D20" s="314">
        <v>1397</v>
      </c>
      <c r="E20" s="314">
        <v>0</v>
      </c>
      <c r="F20" s="314">
        <v>0</v>
      </c>
      <c r="G20" s="315">
        <f t="shared" si="0"/>
        <v>0</v>
      </c>
      <c r="H20" s="314">
        <v>159</v>
      </c>
      <c r="I20" s="314">
        <v>754</v>
      </c>
      <c r="J20" s="314">
        <v>0</v>
      </c>
      <c r="K20" s="314">
        <v>0</v>
      </c>
      <c r="L20" s="315">
        <f t="shared" si="1"/>
        <v>0</v>
      </c>
      <c r="M20" s="316">
        <v>0</v>
      </c>
      <c r="N20" s="316">
        <v>0</v>
      </c>
      <c r="O20" s="314">
        <v>172506</v>
      </c>
      <c r="P20" s="314">
        <v>93673.240000000034</v>
      </c>
      <c r="Q20" s="316">
        <f>'ACP_Agri_9(ii)'!M20+ACP_MSME_10!C20+'ACP_PS_11(i)'!C20+'ACP_PS_11(i)'!H20+'ACP_PS_11(i)'!M20+'ACP_PS_11(ii)'!C20+H20+M20</f>
        <v>47931</v>
      </c>
      <c r="R20" s="316">
        <f>'ACP_Agri_9(ii)'!N20+ACP_MSME_10!D20+'ACP_PS_11(i)'!D20+'ACP_PS_11(i)'!I20+'ACP_PS_11(i)'!N20+'ACP_PS_11(ii)'!D20+I20+N20</f>
        <v>126020</v>
      </c>
      <c r="S20" s="316">
        <f>'ACP_Agri_9(ii)'!O20+ACP_MSME_10!O20+'ACP_PS_11(i)'!E20+'ACP_PS_11(i)'!J20+'ACP_PS_11(i)'!O20+'ACP_PS_11(ii)'!E20+J20+O20</f>
        <v>186458</v>
      </c>
      <c r="T20" s="316">
        <f>'ACP_Agri_9(ii)'!P20+ACP_MSME_10!P20+'ACP_PS_11(i)'!F20+'ACP_PS_11(i)'!K20+'ACP_PS_11(i)'!P20+'ACP_PS_11(ii)'!F20+K20+P20</f>
        <v>130798.37000000004</v>
      </c>
      <c r="U20" s="315">
        <f t="shared" si="2"/>
        <v>103.79175527694019</v>
      </c>
      <c r="V20" s="310"/>
      <c r="W20" s="310"/>
    </row>
    <row r="21" spans="1:23" ht="12.75" customHeight="1" x14ac:dyDescent="0.2">
      <c r="A21" s="185">
        <v>15</v>
      </c>
      <c r="B21" s="131" t="s">
        <v>22</v>
      </c>
      <c r="C21" s="314">
        <v>0</v>
      </c>
      <c r="D21" s="314">
        <v>0</v>
      </c>
      <c r="E21" s="314">
        <v>0</v>
      </c>
      <c r="F21" s="314">
        <v>0</v>
      </c>
      <c r="G21" s="315">
        <v>0</v>
      </c>
      <c r="H21" s="314">
        <v>10</v>
      </c>
      <c r="I21" s="314">
        <v>24</v>
      </c>
      <c r="J21" s="314">
        <v>0</v>
      </c>
      <c r="K21" s="314">
        <v>0</v>
      </c>
      <c r="L21" s="315">
        <f t="shared" si="1"/>
        <v>0</v>
      </c>
      <c r="M21" s="316">
        <v>0</v>
      </c>
      <c r="N21" s="316">
        <v>0</v>
      </c>
      <c r="O21" s="314">
        <v>2</v>
      </c>
      <c r="P21" s="314">
        <v>1.05</v>
      </c>
      <c r="Q21" s="316">
        <f>'ACP_Agri_9(ii)'!M21+ACP_MSME_10!C21+'ACP_PS_11(i)'!C21+'ACP_PS_11(i)'!H21+'ACP_PS_11(i)'!M21+'ACP_PS_11(ii)'!C21+H21+M21</f>
        <v>532</v>
      </c>
      <c r="R21" s="316">
        <f>'ACP_Agri_9(ii)'!N21+ACP_MSME_10!D21+'ACP_PS_11(i)'!D21+'ACP_PS_11(i)'!I21+'ACP_PS_11(i)'!N21+'ACP_PS_11(ii)'!D21+I21+N21</f>
        <v>2478</v>
      </c>
      <c r="S21" s="316">
        <f>'ACP_Agri_9(ii)'!O21+ACP_MSME_10!O21+'ACP_PS_11(i)'!E21+'ACP_PS_11(i)'!J21+'ACP_PS_11(i)'!O21+'ACP_PS_11(ii)'!E21+J21+O21</f>
        <v>282</v>
      </c>
      <c r="T21" s="316">
        <f>'ACP_Agri_9(ii)'!P21+ACP_MSME_10!P21+'ACP_PS_11(i)'!F21+'ACP_PS_11(i)'!K21+'ACP_PS_11(i)'!P21+'ACP_PS_11(ii)'!F21+K21+P21</f>
        <v>349.34999999999997</v>
      </c>
      <c r="U21" s="315">
        <f t="shared" si="2"/>
        <v>14.098062953995157</v>
      </c>
      <c r="V21" s="310"/>
      <c r="W21" s="310"/>
    </row>
    <row r="22" spans="1:23" ht="12.75" customHeight="1" x14ac:dyDescent="0.2">
      <c r="A22" s="185">
        <v>16</v>
      </c>
      <c r="B22" s="131" t="s">
        <v>23</v>
      </c>
      <c r="C22" s="314">
        <v>0</v>
      </c>
      <c r="D22" s="314">
        <v>0</v>
      </c>
      <c r="E22" s="314">
        <v>0</v>
      </c>
      <c r="F22" s="314">
        <v>0</v>
      </c>
      <c r="G22" s="315">
        <v>0</v>
      </c>
      <c r="H22" s="314">
        <v>80</v>
      </c>
      <c r="I22" s="314">
        <v>400</v>
      </c>
      <c r="J22" s="314">
        <v>0</v>
      </c>
      <c r="K22" s="314">
        <v>0</v>
      </c>
      <c r="L22" s="315">
        <f t="shared" si="1"/>
        <v>0</v>
      </c>
      <c r="M22" s="316">
        <v>0</v>
      </c>
      <c r="N22" s="316">
        <v>0</v>
      </c>
      <c r="O22" s="314">
        <v>0</v>
      </c>
      <c r="P22" s="314">
        <v>0</v>
      </c>
      <c r="Q22" s="316">
        <f>'ACP_Agri_9(ii)'!M22+ACP_MSME_10!C22+'ACP_PS_11(i)'!C22+'ACP_PS_11(i)'!H22+'ACP_PS_11(i)'!M22+'ACP_PS_11(ii)'!C22+H22+M22</f>
        <v>1996</v>
      </c>
      <c r="R22" s="316">
        <f>'ACP_Agri_9(ii)'!N22+ACP_MSME_10!D22+'ACP_PS_11(i)'!D22+'ACP_PS_11(i)'!I22+'ACP_PS_11(i)'!N22+'ACP_PS_11(ii)'!D22+I22+N22</f>
        <v>8217</v>
      </c>
      <c r="S22" s="316">
        <f>'ACP_Agri_9(ii)'!O22+ACP_MSME_10!O22+'ACP_PS_11(i)'!E22+'ACP_PS_11(i)'!J22+'ACP_PS_11(i)'!O22+'ACP_PS_11(ii)'!E22+J22+O22</f>
        <v>0</v>
      </c>
      <c r="T22" s="316">
        <f>'ACP_Agri_9(ii)'!P22+ACP_MSME_10!P22+'ACP_PS_11(i)'!F22+'ACP_PS_11(i)'!K22+'ACP_PS_11(i)'!P22+'ACP_PS_11(ii)'!F22+K22+P22</f>
        <v>0</v>
      </c>
      <c r="U22" s="315">
        <f t="shared" si="2"/>
        <v>0</v>
      </c>
      <c r="V22" s="310"/>
      <c r="W22" s="310"/>
    </row>
    <row r="23" spans="1:23" ht="12.75" customHeight="1" x14ac:dyDescent="0.2">
      <c r="A23" s="185">
        <v>17</v>
      </c>
      <c r="B23" s="131" t="s">
        <v>24</v>
      </c>
      <c r="C23" s="314">
        <v>156</v>
      </c>
      <c r="D23" s="314">
        <v>804</v>
      </c>
      <c r="E23" s="320">
        <v>0</v>
      </c>
      <c r="F23" s="320">
        <v>0</v>
      </c>
      <c r="G23" s="315">
        <f>F23*100/D23</f>
        <v>0</v>
      </c>
      <c r="H23" s="314">
        <v>169</v>
      </c>
      <c r="I23" s="314">
        <v>686</v>
      </c>
      <c r="J23" s="314">
        <v>0</v>
      </c>
      <c r="K23" s="314">
        <v>0</v>
      </c>
      <c r="L23" s="315">
        <f t="shared" si="1"/>
        <v>0</v>
      </c>
      <c r="M23" s="316">
        <v>0</v>
      </c>
      <c r="N23" s="316">
        <v>0</v>
      </c>
      <c r="O23" s="314">
        <v>1096</v>
      </c>
      <c r="P23" s="314">
        <v>439.62</v>
      </c>
      <c r="Q23" s="316">
        <f>'ACP_Agri_9(ii)'!M23+ACP_MSME_10!C23+'ACP_PS_11(i)'!C23+'ACP_PS_11(i)'!H23+'ACP_PS_11(i)'!M23+'ACP_PS_11(ii)'!C23+H23+M23</f>
        <v>17129</v>
      </c>
      <c r="R23" s="316">
        <f>'ACP_Agri_9(ii)'!N23+ACP_MSME_10!D23+'ACP_PS_11(i)'!D23+'ACP_PS_11(i)'!I23+'ACP_PS_11(i)'!N23+'ACP_PS_11(ii)'!D23+I23+N23</f>
        <v>51137</v>
      </c>
      <c r="S23" s="316">
        <f>'ACP_Agri_9(ii)'!O23+ACP_MSME_10!O23+'ACP_PS_11(i)'!E23+'ACP_PS_11(i)'!J23+'ACP_PS_11(i)'!O23+'ACP_PS_11(ii)'!E23+J23+O23</f>
        <v>10553</v>
      </c>
      <c r="T23" s="316">
        <f>'ACP_Agri_9(ii)'!P23+ACP_MSME_10!P23+'ACP_PS_11(i)'!F23+'ACP_PS_11(i)'!K23+'ACP_PS_11(i)'!P23+'ACP_PS_11(ii)'!F23+K23+P23</f>
        <v>29529.049999999996</v>
      </c>
      <c r="U23" s="315">
        <f t="shared" si="2"/>
        <v>57.744979173592498</v>
      </c>
      <c r="V23" s="310"/>
      <c r="W23" s="310"/>
    </row>
    <row r="24" spans="1:23" ht="12.75" customHeight="1" x14ac:dyDescent="0.2">
      <c r="A24" s="185">
        <v>18</v>
      </c>
      <c r="B24" s="131" t="s">
        <v>25</v>
      </c>
      <c r="C24" s="314">
        <v>0</v>
      </c>
      <c r="D24" s="314">
        <v>0</v>
      </c>
      <c r="E24" s="314">
        <v>0</v>
      </c>
      <c r="F24" s="314">
        <v>0</v>
      </c>
      <c r="G24" s="315">
        <v>0</v>
      </c>
      <c r="H24" s="314">
        <v>0</v>
      </c>
      <c r="I24" s="314">
        <v>0</v>
      </c>
      <c r="J24" s="314">
        <v>0</v>
      </c>
      <c r="K24" s="314">
        <v>0</v>
      </c>
      <c r="L24" s="315">
        <v>0</v>
      </c>
      <c r="M24" s="316">
        <v>0</v>
      </c>
      <c r="N24" s="316">
        <v>0</v>
      </c>
      <c r="O24" s="314">
        <v>0</v>
      </c>
      <c r="P24" s="314">
        <v>0</v>
      </c>
      <c r="Q24" s="316">
        <f>'ACP_Agri_9(ii)'!M24+ACP_MSME_10!C24+'ACP_PS_11(i)'!C24+'ACP_PS_11(i)'!H24+'ACP_PS_11(i)'!M24+'ACP_PS_11(ii)'!C24+H24+M24</f>
        <v>442</v>
      </c>
      <c r="R24" s="316">
        <f>'ACP_Agri_9(ii)'!N24+ACP_MSME_10!D24+'ACP_PS_11(i)'!D24+'ACP_PS_11(i)'!I24+'ACP_PS_11(i)'!N24+'ACP_PS_11(ii)'!D24+I24+N24</f>
        <v>3224</v>
      </c>
      <c r="S24" s="316">
        <f>'ACP_Agri_9(ii)'!O24+ACP_MSME_10!O24+'ACP_PS_11(i)'!E24+'ACP_PS_11(i)'!J24+'ACP_PS_11(i)'!O24+'ACP_PS_11(ii)'!E24+J24+O24</f>
        <v>14</v>
      </c>
      <c r="T24" s="316">
        <f>'ACP_Agri_9(ii)'!P24+ACP_MSME_10!P24+'ACP_PS_11(i)'!F24+'ACP_PS_11(i)'!K24+'ACP_PS_11(i)'!P24+'ACP_PS_11(ii)'!F24+K24+P24</f>
        <v>107.43</v>
      </c>
      <c r="U24" s="315">
        <f t="shared" si="2"/>
        <v>3.3321960297766751</v>
      </c>
      <c r="V24" s="310"/>
      <c r="W24" s="310"/>
    </row>
    <row r="25" spans="1:23" ht="12.75" customHeight="1" x14ac:dyDescent="0.2">
      <c r="A25" s="185">
        <v>19</v>
      </c>
      <c r="B25" s="131" t="s">
        <v>26</v>
      </c>
      <c r="C25" s="314">
        <v>63</v>
      </c>
      <c r="D25" s="314">
        <v>205</v>
      </c>
      <c r="E25" s="314">
        <v>0</v>
      </c>
      <c r="F25" s="314">
        <v>0</v>
      </c>
      <c r="G25" s="315">
        <f t="shared" ref="G25:G40" si="6">F25*100/D25</f>
        <v>0</v>
      </c>
      <c r="H25" s="314">
        <v>94</v>
      </c>
      <c r="I25" s="314">
        <v>454</v>
      </c>
      <c r="J25" s="314">
        <v>0</v>
      </c>
      <c r="K25" s="314">
        <v>0</v>
      </c>
      <c r="L25" s="315">
        <f t="shared" ref="L25:L40" si="7">K25*100/I25</f>
        <v>0</v>
      </c>
      <c r="M25" s="316">
        <v>0</v>
      </c>
      <c r="N25" s="316">
        <v>0</v>
      </c>
      <c r="O25" s="314">
        <v>2</v>
      </c>
      <c r="P25" s="314">
        <v>0.4</v>
      </c>
      <c r="Q25" s="316">
        <f>'ACP_Agri_9(ii)'!M25+ACP_MSME_10!C25+'ACP_PS_11(i)'!C25+'ACP_PS_11(i)'!H25+'ACP_PS_11(i)'!M25+'ACP_PS_11(ii)'!C25+H25+M25</f>
        <v>5193</v>
      </c>
      <c r="R25" s="316">
        <f>'ACP_Agri_9(ii)'!N25+ACP_MSME_10!D25+'ACP_PS_11(i)'!D25+'ACP_PS_11(i)'!I25+'ACP_PS_11(i)'!N25+'ACP_PS_11(ii)'!D25+I25+N25</f>
        <v>16939</v>
      </c>
      <c r="S25" s="316">
        <f>'ACP_Agri_9(ii)'!O25+ACP_MSME_10!O25+'ACP_PS_11(i)'!E25+'ACP_PS_11(i)'!J25+'ACP_PS_11(i)'!O25+'ACP_PS_11(ii)'!E25+J25+O25</f>
        <v>5208</v>
      </c>
      <c r="T25" s="316">
        <f>'ACP_Agri_9(ii)'!P25+ACP_MSME_10!P25+'ACP_PS_11(i)'!F25+'ACP_PS_11(i)'!K25+'ACP_PS_11(i)'!P25+'ACP_PS_11(ii)'!F25+K25+P25</f>
        <v>15079.829999999998</v>
      </c>
      <c r="U25" s="315">
        <f t="shared" si="2"/>
        <v>89.024322569218953</v>
      </c>
      <c r="V25" s="310"/>
      <c r="W25" s="310"/>
    </row>
    <row r="26" spans="1:23" ht="12.75" customHeight="1" x14ac:dyDescent="0.2">
      <c r="A26" s="185">
        <v>20</v>
      </c>
      <c r="B26" s="131" t="s">
        <v>27</v>
      </c>
      <c r="C26" s="314">
        <v>1182</v>
      </c>
      <c r="D26" s="314">
        <v>3936</v>
      </c>
      <c r="E26" s="314">
        <v>3</v>
      </c>
      <c r="F26" s="314">
        <v>107.7</v>
      </c>
      <c r="G26" s="315">
        <f t="shared" si="6"/>
        <v>2.7362804878048781</v>
      </c>
      <c r="H26" s="314">
        <v>844</v>
      </c>
      <c r="I26" s="314">
        <v>3024</v>
      </c>
      <c r="J26" s="314">
        <v>0</v>
      </c>
      <c r="K26" s="314">
        <v>0</v>
      </c>
      <c r="L26" s="315">
        <f t="shared" si="7"/>
        <v>0</v>
      </c>
      <c r="M26" s="316">
        <v>68</v>
      </c>
      <c r="N26" s="316">
        <v>105</v>
      </c>
      <c r="O26" s="314">
        <v>1</v>
      </c>
      <c r="P26" s="314">
        <v>51</v>
      </c>
      <c r="Q26" s="316">
        <f>'ACP_Agri_9(ii)'!M26+ACP_MSME_10!C26+'ACP_PS_11(i)'!C26+'ACP_PS_11(i)'!H26+'ACP_PS_11(i)'!M26+'ACP_PS_11(ii)'!C26+H26+M26</f>
        <v>226573</v>
      </c>
      <c r="R26" s="316">
        <f>'ACP_Agri_9(ii)'!N26+ACP_MSME_10!D26+'ACP_PS_11(i)'!D26+'ACP_PS_11(i)'!I26+'ACP_PS_11(i)'!N26+'ACP_PS_11(ii)'!D26+I26+N26</f>
        <v>1173898</v>
      </c>
      <c r="S26" s="316">
        <f>'ACP_Agri_9(ii)'!O26+ACP_MSME_10!O26+'ACP_PS_11(i)'!E26+'ACP_PS_11(i)'!J26+'ACP_PS_11(i)'!O26+'ACP_PS_11(ii)'!E26+J26+O26</f>
        <v>171271</v>
      </c>
      <c r="T26" s="316">
        <f>'ACP_Agri_9(ii)'!P26+ACP_MSME_10!P26+'ACP_PS_11(i)'!F26+'ACP_PS_11(i)'!K26+'ACP_PS_11(i)'!P26+'ACP_PS_11(ii)'!F26+K26+P26</f>
        <v>995841.94</v>
      </c>
      <c r="U26" s="315">
        <f t="shared" si="2"/>
        <v>84.832067181305362</v>
      </c>
      <c r="V26" s="310"/>
      <c r="W26" s="310"/>
    </row>
    <row r="27" spans="1:23" ht="13.5" customHeight="1" x14ac:dyDescent="0.2">
      <c r="A27" s="185">
        <v>21</v>
      </c>
      <c r="B27" s="131" t="s">
        <v>28</v>
      </c>
      <c r="C27" s="316">
        <v>718</v>
      </c>
      <c r="D27" s="316">
        <v>3368</v>
      </c>
      <c r="E27" s="316">
        <v>0</v>
      </c>
      <c r="F27" s="316">
        <v>0</v>
      </c>
      <c r="G27" s="315">
        <f t="shared" si="6"/>
        <v>0</v>
      </c>
      <c r="H27" s="316">
        <v>796</v>
      </c>
      <c r="I27" s="316">
        <v>2917</v>
      </c>
      <c r="J27" s="314">
        <v>0</v>
      </c>
      <c r="K27" s="314">
        <v>0</v>
      </c>
      <c r="L27" s="315">
        <f t="shared" si="7"/>
        <v>0</v>
      </c>
      <c r="M27" s="316">
        <v>57</v>
      </c>
      <c r="N27" s="316">
        <v>161</v>
      </c>
      <c r="O27" s="316">
        <v>450</v>
      </c>
      <c r="P27" s="316">
        <v>770.85000000000014</v>
      </c>
      <c r="Q27" s="316">
        <f>'ACP_Agri_9(ii)'!M27+ACP_MSME_10!C27+'ACP_PS_11(i)'!C27+'ACP_PS_11(i)'!H27+'ACP_PS_11(i)'!M27+'ACP_PS_11(ii)'!C27+H27+M27</f>
        <v>198505</v>
      </c>
      <c r="R27" s="316">
        <f>'ACP_Agri_9(ii)'!N27+ACP_MSME_10!D27+'ACP_PS_11(i)'!D27+'ACP_PS_11(i)'!I27+'ACP_PS_11(i)'!N27+'ACP_PS_11(ii)'!D27+I27+N27</f>
        <v>796832</v>
      </c>
      <c r="S27" s="316">
        <f>'ACP_Agri_9(ii)'!O27+ACP_MSME_10!O27+'ACP_PS_11(i)'!E27+'ACP_PS_11(i)'!J27+'ACP_PS_11(i)'!O27+'ACP_PS_11(ii)'!E27+J27+O27</f>
        <v>120295</v>
      </c>
      <c r="T27" s="316">
        <f>'ACP_Agri_9(ii)'!P27+ACP_MSME_10!P27+'ACP_PS_11(i)'!F27+'ACP_PS_11(i)'!K27+'ACP_PS_11(i)'!P27+'ACP_PS_11(ii)'!F27+K27+P27</f>
        <v>1022478.3500000002</v>
      </c>
      <c r="U27" s="315">
        <f t="shared" si="2"/>
        <v>128.31793276374444</v>
      </c>
      <c r="V27" s="310"/>
      <c r="W27" s="310"/>
    </row>
    <row r="28" spans="1:23" ht="12.75" customHeight="1" x14ac:dyDescent="0.2">
      <c r="A28" s="185">
        <v>22</v>
      </c>
      <c r="B28" s="131" t="s">
        <v>29</v>
      </c>
      <c r="C28" s="314">
        <v>548</v>
      </c>
      <c r="D28" s="314">
        <v>1757</v>
      </c>
      <c r="E28" s="314">
        <v>55</v>
      </c>
      <c r="F28" s="314">
        <v>363.37</v>
      </c>
      <c r="G28" s="315">
        <f t="shared" si="6"/>
        <v>20.681274900398407</v>
      </c>
      <c r="H28" s="314">
        <v>372</v>
      </c>
      <c r="I28" s="314">
        <v>1099</v>
      </c>
      <c r="J28" s="314">
        <v>0</v>
      </c>
      <c r="K28" s="314">
        <v>0</v>
      </c>
      <c r="L28" s="315">
        <f t="shared" si="7"/>
        <v>0</v>
      </c>
      <c r="M28" s="316">
        <v>43</v>
      </c>
      <c r="N28" s="316">
        <v>119</v>
      </c>
      <c r="O28" s="314">
        <v>0</v>
      </c>
      <c r="P28" s="314">
        <v>0</v>
      </c>
      <c r="Q28" s="316">
        <f>'ACP_Agri_9(ii)'!M28+ACP_MSME_10!C28+'ACP_PS_11(i)'!C28+'ACP_PS_11(i)'!H28+'ACP_PS_11(i)'!M28+'ACP_PS_11(ii)'!C28+H28+M28</f>
        <v>61545</v>
      </c>
      <c r="R28" s="316">
        <f>'ACP_Agri_9(ii)'!N28+ACP_MSME_10!D28+'ACP_PS_11(i)'!D28+'ACP_PS_11(i)'!I28+'ACP_PS_11(i)'!N28+'ACP_PS_11(ii)'!D28+I28+N28</f>
        <v>291085</v>
      </c>
      <c r="S28" s="316">
        <f>'ACP_Agri_9(ii)'!O28+ACP_MSME_10!O28+'ACP_PS_11(i)'!E28+'ACP_PS_11(i)'!J28+'ACP_PS_11(i)'!O28+'ACP_PS_11(ii)'!E28+J28+O28</f>
        <v>22172</v>
      </c>
      <c r="T28" s="316">
        <f>'ACP_Agri_9(ii)'!P28+ACP_MSME_10!P28+'ACP_PS_11(i)'!F28+'ACP_PS_11(i)'!K28+'ACP_PS_11(i)'!P28+'ACP_PS_11(ii)'!F28+K28+P28</f>
        <v>82143.140000000014</v>
      </c>
      <c r="U28" s="315">
        <f t="shared" si="2"/>
        <v>28.219640311249297</v>
      </c>
      <c r="V28" s="310"/>
      <c r="W28" s="310"/>
    </row>
    <row r="29" spans="1:23" ht="12.75" customHeight="1" x14ac:dyDescent="0.2">
      <c r="A29" s="185">
        <v>23</v>
      </c>
      <c r="B29" s="131" t="s">
        <v>30</v>
      </c>
      <c r="C29" s="314">
        <v>102</v>
      </c>
      <c r="D29" s="314">
        <v>562</v>
      </c>
      <c r="E29" s="314">
        <v>343</v>
      </c>
      <c r="F29" s="314">
        <v>132.05000000000001</v>
      </c>
      <c r="G29" s="315">
        <f t="shared" si="6"/>
        <v>23.496441281138793</v>
      </c>
      <c r="H29" s="314">
        <v>136</v>
      </c>
      <c r="I29" s="314">
        <v>572</v>
      </c>
      <c r="J29" s="314">
        <v>0</v>
      </c>
      <c r="K29" s="314">
        <v>0</v>
      </c>
      <c r="L29" s="315">
        <f t="shared" si="7"/>
        <v>0</v>
      </c>
      <c r="M29" s="316">
        <v>0</v>
      </c>
      <c r="N29" s="316">
        <v>0</v>
      </c>
      <c r="O29" s="314">
        <v>0</v>
      </c>
      <c r="P29" s="314">
        <v>0</v>
      </c>
      <c r="Q29" s="316">
        <f>'ACP_Agri_9(ii)'!M29+ACP_MSME_10!C29+'ACP_PS_11(i)'!C29+'ACP_PS_11(i)'!H29+'ACP_PS_11(i)'!M29+'ACP_PS_11(ii)'!C29+H29+M29</f>
        <v>19003</v>
      </c>
      <c r="R29" s="316">
        <f>'ACP_Agri_9(ii)'!N29+ACP_MSME_10!D29+'ACP_PS_11(i)'!D29+'ACP_PS_11(i)'!I29+'ACP_PS_11(i)'!N29+'ACP_PS_11(ii)'!D29+I29+N29</f>
        <v>56031</v>
      </c>
      <c r="S29" s="316">
        <f>'ACP_Agri_9(ii)'!O29+ACP_MSME_10!O29+'ACP_PS_11(i)'!E29+'ACP_PS_11(i)'!J29+'ACP_PS_11(i)'!O29+'ACP_PS_11(ii)'!E29+J29+O29</f>
        <v>21166</v>
      </c>
      <c r="T29" s="316">
        <f>'ACP_Agri_9(ii)'!P29+ACP_MSME_10!P29+'ACP_PS_11(i)'!F29+'ACP_PS_11(i)'!K29+'ACP_PS_11(i)'!P29+'ACP_PS_11(ii)'!F29+K29+P29</f>
        <v>93090.180000000008</v>
      </c>
      <c r="U29" s="315">
        <f t="shared" si="2"/>
        <v>166.14049365529797</v>
      </c>
      <c r="V29" s="310"/>
      <c r="W29" s="310"/>
    </row>
    <row r="30" spans="1:23" ht="12.75" customHeight="1" x14ac:dyDescent="0.2">
      <c r="A30" s="185">
        <v>24</v>
      </c>
      <c r="B30" s="131" t="s">
        <v>31</v>
      </c>
      <c r="C30" s="314">
        <v>128</v>
      </c>
      <c r="D30" s="314">
        <v>492</v>
      </c>
      <c r="E30" s="314">
        <v>1162</v>
      </c>
      <c r="F30" s="314">
        <v>309.17</v>
      </c>
      <c r="G30" s="315">
        <f t="shared" si="6"/>
        <v>62.83943089430894</v>
      </c>
      <c r="H30" s="314">
        <v>68</v>
      </c>
      <c r="I30" s="314">
        <v>290</v>
      </c>
      <c r="J30" s="314">
        <v>0</v>
      </c>
      <c r="K30" s="314">
        <v>0</v>
      </c>
      <c r="L30" s="315">
        <f t="shared" si="7"/>
        <v>0</v>
      </c>
      <c r="M30" s="316">
        <v>20</v>
      </c>
      <c r="N30" s="316">
        <v>131</v>
      </c>
      <c r="O30" s="314">
        <v>0</v>
      </c>
      <c r="P30" s="314">
        <v>0</v>
      </c>
      <c r="Q30" s="316">
        <f>'ACP_Agri_9(ii)'!M30+ACP_MSME_10!C30+'ACP_PS_11(i)'!C30+'ACP_PS_11(i)'!H30+'ACP_PS_11(i)'!M30+'ACP_PS_11(ii)'!C30+H30+M30</f>
        <v>30625</v>
      </c>
      <c r="R30" s="316">
        <f>'ACP_Agri_9(ii)'!N30+ACP_MSME_10!D30+'ACP_PS_11(i)'!D30+'ACP_PS_11(i)'!I30+'ACP_PS_11(i)'!N30+'ACP_PS_11(ii)'!D30+I30+N30</f>
        <v>99228</v>
      </c>
      <c r="S30" s="316">
        <f>'ACP_Agri_9(ii)'!O30+ACP_MSME_10!O30+'ACP_PS_11(i)'!E30+'ACP_PS_11(i)'!J30+'ACP_PS_11(i)'!O30+'ACP_PS_11(ii)'!E30+J30+O30</f>
        <v>301449</v>
      </c>
      <c r="T30" s="316">
        <f>'ACP_Agri_9(ii)'!P30+ACP_MSME_10!P30+'ACP_PS_11(i)'!F30+'ACP_PS_11(i)'!K30+'ACP_PS_11(i)'!P30+'ACP_PS_11(ii)'!F30+K30+P30</f>
        <v>287049.3</v>
      </c>
      <c r="U30" s="315">
        <f t="shared" si="2"/>
        <v>289.28256137380578</v>
      </c>
      <c r="V30" s="310"/>
      <c r="W30" s="310"/>
    </row>
    <row r="31" spans="1:23" ht="12.75" customHeight="1" x14ac:dyDescent="0.2">
      <c r="A31" s="185">
        <v>25</v>
      </c>
      <c r="B31" s="131" t="s">
        <v>32</v>
      </c>
      <c r="C31" s="314">
        <v>0</v>
      </c>
      <c r="D31" s="314">
        <v>0</v>
      </c>
      <c r="E31" s="314">
        <v>0</v>
      </c>
      <c r="F31" s="314">
        <v>0</v>
      </c>
      <c r="G31" s="315" t="e">
        <f t="shared" si="6"/>
        <v>#DIV/0!</v>
      </c>
      <c r="H31" s="314">
        <v>80</v>
      </c>
      <c r="I31" s="314">
        <v>400</v>
      </c>
      <c r="J31" s="314">
        <v>0</v>
      </c>
      <c r="K31" s="314">
        <v>0</v>
      </c>
      <c r="L31" s="315">
        <f t="shared" si="7"/>
        <v>0</v>
      </c>
      <c r="M31" s="316">
        <v>0</v>
      </c>
      <c r="N31" s="316">
        <v>0</v>
      </c>
      <c r="O31" s="314">
        <v>0</v>
      </c>
      <c r="P31" s="314">
        <v>0</v>
      </c>
      <c r="Q31" s="316">
        <f>'ACP_Agri_9(ii)'!M31+ACP_MSME_10!C31+'ACP_PS_11(i)'!C31+'ACP_PS_11(i)'!H31+'ACP_PS_11(i)'!M31+'ACP_PS_11(ii)'!C31+H31+M31</f>
        <v>1493</v>
      </c>
      <c r="R31" s="316">
        <f>'ACP_Agri_9(ii)'!N31+ACP_MSME_10!D31+'ACP_PS_11(i)'!D31+'ACP_PS_11(i)'!I31+'ACP_PS_11(i)'!N31+'ACP_PS_11(ii)'!D31+I31+N31</f>
        <v>10687</v>
      </c>
      <c r="S31" s="316">
        <f>'ACP_Agri_9(ii)'!O31+ACP_MSME_10!O31+'ACP_PS_11(i)'!E31+'ACP_PS_11(i)'!J31+'ACP_PS_11(i)'!O31+'ACP_PS_11(ii)'!E31+J31+O31</f>
        <v>14</v>
      </c>
      <c r="T31" s="316">
        <f>'ACP_Agri_9(ii)'!P31+ACP_MSME_10!P31+'ACP_PS_11(i)'!F31+'ACP_PS_11(i)'!K31+'ACP_PS_11(i)'!P31+'ACP_PS_11(ii)'!F31+K31+P31</f>
        <v>55.230000000000004</v>
      </c>
      <c r="U31" s="315">
        <f t="shared" si="2"/>
        <v>0.51679610742023019</v>
      </c>
      <c r="V31" s="310"/>
      <c r="W31" s="310"/>
    </row>
    <row r="32" spans="1:23" ht="12.75" customHeight="1" x14ac:dyDescent="0.2">
      <c r="A32" s="185">
        <v>26</v>
      </c>
      <c r="B32" s="131" t="s">
        <v>33</v>
      </c>
      <c r="C32" s="314">
        <v>0</v>
      </c>
      <c r="D32" s="314">
        <v>0</v>
      </c>
      <c r="E32" s="314">
        <v>0</v>
      </c>
      <c r="F32" s="314">
        <v>0</v>
      </c>
      <c r="G32" s="315" t="e">
        <f t="shared" si="6"/>
        <v>#DIV/0!</v>
      </c>
      <c r="H32" s="314">
        <v>90</v>
      </c>
      <c r="I32" s="314">
        <v>424</v>
      </c>
      <c r="J32" s="314">
        <v>0</v>
      </c>
      <c r="K32" s="314">
        <v>0</v>
      </c>
      <c r="L32" s="315">
        <f t="shared" si="7"/>
        <v>0</v>
      </c>
      <c r="M32" s="316">
        <v>0</v>
      </c>
      <c r="N32" s="316">
        <v>0</v>
      </c>
      <c r="O32" s="314">
        <v>9</v>
      </c>
      <c r="P32" s="314">
        <v>2.5300000000000002</v>
      </c>
      <c r="Q32" s="316">
        <f>'ACP_Agri_9(ii)'!M32+ACP_MSME_10!C32+'ACP_PS_11(i)'!C32+'ACP_PS_11(i)'!H32+'ACP_PS_11(i)'!M32+'ACP_PS_11(ii)'!C32+H32+M32</f>
        <v>2739</v>
      </c>
      <c r="R32" s="316">
        <f>'ACP_Agri_9(ii)'!N32+ACP_MSME_10!D32+'ACP_PS_11(i)'!D32+'ACP_PS_11(i)'!I32+'ACP_PS_11(i)'!N32+'ACP_PS_11(ii)'!D32+I32+N32</f>
        <v>13657</v>
      </c>
      <c r="S32" s="316">
        <f>'ACP_Agri_9(ii)'!O32+ACP_MSME_10!O32+'ACP_PS_11(i)'!E32+'ACP_PS_11(i)'!J32+'ACP_PS_11(i)'!O32+'ACP_PS_11(ii)'!E32+J32+O32</f>
        <v>117</v>
      </c>
      <c r="T32" s="316">
        <f>'ACP_Agri_9(ii)'!P32+ACP_MSME_10!P32+'ACP_PS_11(i)'!F32+'ACP_PS_11(i)'!K32+'ACP_PS_11(i)'!P32+'ACP_PS_11(ii)'!F32+K32+P32</f>
        <v>2437.84</v>
      </c>
      <c r="U32" s="315">
        <f t="shared" si="2"/>
        <v>17.850479607527276</v>
      </c>
      <c r="V32" s="310"/>
      <c r="W32" s="310"/>
    </row>
    <row r="33" spans="1:23" ht="12.75" customHeight="1" x14ac:dyDescent="0.2">
      <c r="A33" s="185">
        <v>27</v>
      </c>
      <c r="B33" s="131" t="s">
        <v>34</v>
      </c>
      <c r="C33" s="314">
        <v>0</v>
      </c>
      <c r="D33" s="314">
        <v>0</v>
      </c>
      <c r="E33" s="314">
        <v>0</v>
      </c>
      <c r="F33" s="314">
        <v>0</v>
      </c>
      <c r="G33" s="315" t="e">
        <f t="shared" si="6"/>
        <v>#DIV/0!</v>
      </c>
      <c r="H33" s="314">
        <v>80</v>
      </c>
      <c r="I33" s="314">
        <v>400</v>
      </c>
      <c r="J33" s="314">
        <v>0</v>
      </c>
      <c r="K33" s="314">
        <v>0</v>
      </c>
      <c r="L33" s="315">
        <f t="shared" si="7"/>
        <v>0</v>
      </c>
      <c r="M33" s="316">
        <v>1</v>
      </c>
      <c r="N33" s="316">
        <v>10</v>
      </c>
      <c r="O33" s="314">
        <v>0</v>
      </c>
      <c r="P33" s="314">
        <v>0</v>
      </c>
      <c r="Q33" s="316">
        <f>'ACP_Agri_9(ii)'!M33+ACP_MSME_10!C33+'ACP_PS_11(i)'!C33+'ACP_PS_11(i)'!H33+'ACP_PS_11(i)'!M33+'ACP_PS_11(ii)'!C33+H33+M33</f>
        <v>1228</v>
      </c>
      <c r="R33" s="316">
        <f>'ACP_Agri_9(ii)'!N33+ACP_MSME_10!D33+'ACP_PS_11(i)'!D33+'ACP_PS_11(i)'!I33+'ACP_PS_11(i)'!N33+'ACP_PS_11(ii)'!D33+I33+N33</f>
        <v>8321</v>
      </c>
      <c r="S33" s="316">
        <f>'ACP_Agri_9(ii)'!O33+ACP_MSME_10!O33+'ACP_PS_11(i)'!E33+'ACP_PS_11(i)'!J33+'ACP_PS_11(i)'!O33+'ACP_PS_11(ii)'!E33+J33+O33</f>
        <v>13</v>
      </c>
      <c r="T33" s="316">
        <f>'ACP_Agri_9(ii)'!P33+ACP_MSME_10!P33+'ACP_PS_11(i)'!F33+'ACP_PS_11(i)'!K33+'ACP_PS_11(i)'!P33+'ACP_PS_11(ii)'!F33+K33+P33</f>
        <v>1162</v>
      </c>
      <c r="U33" s="315">
        <f t="shared" si="2"/>
        <v>13.964667708208149</v>
      </c>
      <c r="V33" s="310"/>
      <c r="W33" s="310"/>
    </row>
    <row r="34" spans="1:23" ht="12.75" customHeight="1" x14ac:dyDescent="0.2">
      <c r="A34" s="185">
        <v>28</v>
      </c>
      <c r="B34" s="131" t="s">
        <v>35</v>
      </c>
      <c r="C34" s="314">
        <v>226</v>
      </c>
      <c r="D34" s="314">
        <v>1169</v>
      </c>
      <c r="E34" s="314">
        <v>0</v>
      </c>
      <c r="F34" s="314">
        <v>0</v>
      </c>
      <c r="G34" s="315">
        <f t="shared" si="6"/>
        <v>0</v>
      </c>
      <c r="H34" s="314">
        <v>193</v>
      </c>
      <c r="I34" s="314">
        <v>683</v>
      </c>
      <c r="J34" s="314">
        <v>0</v>
      </c>
      <c r="K34" s="314">
        <v>0</v>
      </c>
      <c r="L34" s="315">
        <f t="shared" si="7"/>
        <v>0</v>
      </c>
      <c r="M34" s="316">
        <v>8</v>
      </c>
      <c r="N34" s="316">
        <v>85</v>
      </c>
      <c r="O34" s="314">
        <v>26270</v>
      </c>
      <c r="P34" s="314">
        <v>10233.079999999998</v>
      </c>
      <c r="Q34" s="316">
        <f>'ACP_Agri_9(ii)'!M34+ACP_MSME_10!C34+'ACP_PS_11(i)'!C34+'ACP_PS_11(i)'!H34+'ACP_PS_11(i)'!M34+'ACP_PS_11(ii)'!C34+H34+M34</f>
        <v>43035</v>
      </c>
      <c r="R34" s="316">
        <f>'ACP_Agri_9(ii)'!N34+ACP_MSME_10!D34+'ACP_PS_11(i)'!D34+'ACP_PS_11(i)'!I34+'ACP_PS_11(i)'!N34+'ACP_PS_11(ii)'!D34+I34+N34</f>
        <v>134018</v>
      </c>
      <c r="S34" s="316">
        <f>'ACP_Agri_9(ii)'!O34+ACP_MSME_10!O34+'ACP_PS_11(i)'!E34+'ACP_PS_11(i)'!J34+'ACP_PS_11(i)'!O34+'ACP_PS_11(ii)'!E34+J34+O34</f>
        <v>109321</v>
      </c>
      <c r="T34" s="316">
        <f>'ACP_Agri_9(ii)'!P34+ACP_MSME_10!P34+'ACP_PS_11(i)'!F34+'ACP_PS_11(i)'!K34+'ACP_PS_11(i)'!P34+'ACP_PS_11(ii)'!F34+K34+P34</f>
        <v>337516.14999999997</v>
      </c>
      <c r="U34" s="315">
        <f t="shared" si="2"/>
        <v>251.8438941037771</v>
      </c>
      <c r="V34" s="310"/>
      <c r="W34" s="310"/>
    </row>
    <row r="35" spans="1:23" ht="12.75" customHeight="1" x14ac:dyDescent="0.2">
      <c r="A35" s="185">
        <v>29</v>
      </c>
      <c r="B35" s="131" t="s">
        <v>36</v>
      </c>
      <c r="C35" s="314">
        <v>4</v>
      </c>
      <c r="D35" s="314">
        <v>21</v>
      </c>
      <c r="E35" s="314">
        <v>0</v>
      </c>
      <c r="F35" s="314">
        <v>0</v>
      </c>
      <c r="G35" s="315">
        <f t="shared" si="6"/>
        <v>0</v>
      </c>
      <c r="H35" s="314">
        <v>80</v>
      </c>
      <c r="I35" s="314">
        <v>400</v>
      </c>
      <c r="J35" s="314">
        <v>0</v>
      </c>
      <c r="K35" s="314">
        <v>0</v>
      </c>
      <c r="L35" s="315">
        <f t="shared" si="7"/>
        <v>0</v>
      </c>
      <c r="M35" s="316">
        <v>0</v>
      </c>
      <c r="N35" s="316">
        <v>0</v>
      </c>
      <c r="O35" s="314">
        <v>0</v>
      </c>
      <c r="P35" s="314">
        <v>0</v>
      </c>
      <c r="Q35" s="316">
        <f>'ACP_Agri_9(ii)'!M35+ACP_MSME_10!C35+'ACP_PS_11(i)'!C35+'ACP_PS_11(i)'!H35+'ACP_PS_11(i)'!M35+'ACP_PS_11(ii)'!C35+H35+M35</f>
        <v>1679</v>
      </c>
      <c r="R35" s="316">
        <f>'ACP_Agri_9(ii)'!N35+ACP_MSME_10!D35+'ACP_PS_11(i)'!D35+'ACP_PS_11(i)'!I35+'ACP_PS_11(i)'!N35+'ACP_PS_11(ii)'!D35+I35+N35</f>
        <v>8003</v>
      </c>
      <c r="S35" s="316">
        <f>'ACP_Agri_9(ii)'!O35+ACP_MSME_10!O35+'ACP_PS_11(i)'!E35+'ACP_PS_11(i)'!J35+'ACP_PS_11(i)'!O35+'ACP_PS_11(ii)'!E35+J35+O35</f>
        <v>40</v>
      </c>
      <c r="T35" s="316">
        <f>'ACP_Agri_9(ii)'!P35+ACP_MSME_10!P35+'ACP_PS_11(i)'!F35+'ACP_PS_11(i)'!K35+'ACP_PS_11(i)'!P35+'ACP_PS_11(ii)'!F35+K35+P35</f>
        <v>133.36999999999998</v>
      </c>
      <c r="U35" s="315">
        <f t="shared" si="2"/>
        <v>1.6665000624765711</v>
      </c>
      <c r="V35" s="310"/>
      <c r="W35" s="310"/>
    </row>
    <row r="36" spans="1:23" ht="12.75" customHeight="1" x14ac:dyDescent="0.2">
      <c r="A36" s="185">
        <v>30</v>
      </c>
      <c r="B36" s="131" t="s">
        <v>37</v>
      </c>
      <c r="C36" s="314">
        <v>12</v>
      </c>
      <c r="D36" s="314">
        <v>35</v>
      </c>
      <c r="E36" s="314">
        <v>0</v>
      </c>
      <c r="F36" s="314">
        <v>0</v>
      </c>
      <c r="G36" s="315">
        <f t="shared" si="6"/>
        <v>0</v>
      </c>
      <c r="H36" s="314">
        <v>90</v>
      </c>
      <c r="I36" s="314">
        <v>424</v>
      </c>
      <c r="J36" s="314">
        <v>0</v>
      </c>
      <c r="K36" s="314">
        <v>0</v>
      </c>
      <c r="L36" s="315">
        <f t="shared" si="7"/>
        <v>0</v>
      </c>
      <c r="M36" s="316">
        <v>0</v>
      </c>
      <c r="N36" s="316">
        <v>0</v>
      </c>
      <c r="O36" s="314">
        <v>1718</v>
      </c>
      <c r="P36" s="314">
        <v>735.13</v>
      </c>
      <c r="Q36" s="316">
        <f>'ACP_Agri_9(ii)'!M36+ACP_MSME_10!C36+'ACP_PS_11(i)'!C36+'ACP_PS_11(i)'!H36+'ACP_PS_11(i)'!M36+'ACP_PS_11(ii)'!C36+H36+M36</f>
        <v>13567</v>
      </c>
      <c r="R36" s="316">
        <f>'ACP_Agri_9(ii)'!N36+ACP_MSME_10!D36+'ACP_PS_11(i)'!D36+'ACP_PS_11(i)'!I36+'ACP_PS_11(i)'!N36+'ACP_PS_11(ii)'!D36+I36+N36</f>
        <v>39263</v>
      </c>
      <c r="S36" s="316">
        <f>'ACP_Agri_9(ii)'!O36+ACP_MSME_10!O36+'ACP_PS_11(i)'!E36+'ACP_PS_11(i)'!J36+'ACP_PS_11(i)'!O36+'ACP_PS_11(ii)'!E36+J36+O36</f>
        <v>24165</v>
      </c>
      <c r="T36" s="316">
        <f>'ACP_Agri_9(ii)'!P36+ACP_MSME_10!P36+'ACP_PS_11(i)'!F36+'ACP_PS_11(i)'!K36+'ACP_PS_11(i)'!P36+'ACP_PS_11(ii)'!F36+K36+P36</f>
        <v>21732.47</v>
      </c>
      <c r="U36" s="315">
        <f t="shared" si="2"/>
        <v>55.3510174973894</v>
      </c>
      <c r="V36" s="310"/>
      <c r="W36" s="310"/>
    </row>
    <row r="37" spans="1:23" ht="12.75" customHeight="1" x14ac:dyDescent="0.2">
      <c r="A37" s="185">
        <v>31</v>
      </c>
      <c r="B37" s="131" t="s">
        <v>38</v>
      </c>
      <c r="C37" s="314">
        <v>0</v>
      </c>
      <c r="D37" s="314">
        <v>0</v>
      </c>
      <c r="E37" s="314">
        <v>0</v>
      </c>
      <c r="F37" s="314">
        <v>0</v>
      </c>
      <c r="G37" s="315" t="e">
        <f t="shared" si="6"/>
        <v>#DIV/0!</v>
      </c>
      <c r="H37" s="314">
        <v>130</v>
      </c>
      <c r="I37" s="314">
        <v>624</v>
      </c>
      <c r="J37" s="314">
        <v>0</v>
      </c>
      <c r="K37" s="314">
        <v>0</v>
      </c>
      <c r="L37" s="315">
        <f t="shared" si="7"/>
        <v>0</v>
      </c>
      <c r="M37" s="316">
        <v>0</v>
      </c>
      <c r="N37" s="316">
        <v>0</v>
      </c>
      <c r="O37" s="314">
        <v>0</v>
      </c>
      <c r="P37" s="314">
        <v>0</v>
      </c>
      <c r="Q37" s="316">
        <f>'ACP_Agri_9(ii)'!M37+ACP_MSME_10!C37+'ACP_PS_11(i)'!C37+'ACP_PS_11(i)'!H37+'ACP_PS_11(i)'!M37+'ACP_PS_11(ii)'!C37+H37+M37</f>
        <v>2050</v>
      </c>
      <c r="R37" s="316">
        <f>'ACP_Agri_9(ii)'!N37+ACP_MSME_10!D37+'ACP_PS_11(i)'!D37+'ACP_PS_11(i)'!I37+'ACP_PS_11(i)'!N37+'ACP_PS_11(ii)'!D37+I37+N37</f>
        <v>10206</v>
      </c>
      <c r="S37" s="316">
        <f>'ACP_Agri_9(ii)'!O37+ACP_MSME_10!O37+'ACP_PS_11(i)'!E37+'ACP_PS_11(i)'!J37+'ACP_PS_11(i)'!O37+'ACP_PS_11(ii)'!E37+J37+O37</f>
        <v>0</v>
      </c>
      <c r="T37" s="316">
        <f>'ACP_Agri_9(ii)'!P37+ACP_MSME_10!P37+'ACP_PS_11(i)'!F37+'ACP_PS_11(i)'!K37+'ACP_PS_11(i)'!P37+'ACP_PS_11(ii)'!F37+K37+P37</f>
        <v>0</v>
      </c>
      <c r="U37" s="315">
        <f t="shared" si="2"/>
        <v>0</v>
      </c>
      <c r="V37" s="310"/>
      <c r="W37" s="310"/>
    </row>
    <row r="38" spans="1:23" ht="12.75" customHeight="1" x14ac:dyDescent="0.2">
      <c r="A38" s="185">
        <v>32</v>
      </c>
      <c r="B38" s="131" t="s">
        <v>39</v>
      </c>
      <c r="C38" s="314">
        <v>0</v>
      </c>
      <c r="D38" s="314">
        <v>0</v>
      </c>
      <c r="E38" s="314">
        <v>0</v>
      </c>
      <c r="F38" s="314">
        <v>0</v>
      </c>
      <c r="G38" s="315" t="e">
        <f t="shared" si="6"/>
        <v>#DIV/0!</v>
      </c>
      <c r="H38" s="314">
        <v>0</v>
      </c>
      <c r="I38" s="314">
        <v>0</v>
      </c>
      <c r="J38" s="314">
        <v>0</v>
      </c>
      <c r="K38" s="314">
        <v>0</v>
      </c>
      <c r="L38" s="315" t="e">
        <f t="shared" si="7"/>
        <v>#DIV/0!</v>
      </c>
      <c r="M38" s="316">
        <v>0</v>
      </c>
      <c r="N38" s="316">
        <v>0</v>
      </c>
      <c r="O38" s="314">
        <v>0</v>
      </c>
      <c r="P38" s="314">
        <v>0</v>
      </c>
      <c r="Q38" s="316">
        <f>'ACP_Agri_9(ii)'!M38+ACP_MSME_10!C38+'ACP_PS_11(i)'!C38+'ACP_PS_11(i)'!H38+'ACP_PS_11(i)'!M38+'ACP_PS_11(ii)'!C38+H38+M38</f>
        <v>229</v>
      </c>
      <c r="R38" s="316">
        <f>'ACP_Agri_9(ii)'!N38+ACP_MSME_10!D38+'ACP_PS_11(i)'!D38+'ACP_PS_11(i)'!I38+'ACP_PS_11(i)'!N38+'ACP_PS_11(ii)'!D38+I38+N38</f>
        <v>993</v>
      </c>
      <c r="S38" s="316">
        <f>'ACP_Agri_9(ii)'!O38+ACP_MSME_10!O38+'ACP_PS_11(i)'!E38+'ACP_PS_11(i)'!J38+'ACP_PS_11(i)'!O38+'ACP_PS_11(ii)'!E38+J38+O38</f>
        <v>0</v>
      </c>
      <c r="T38" s="316">
        <f>'ACP_Agri_9(ii)'!P38+ACP_MSME_10!P38+'ACP_PS_11(i)'!F38+'ACP_PS_11(i)'!K38+'ACP_PS_11(i)'!P38+'ACP_PS_11(ii)'!F38+K38+P38</f>
        <v>0</v>
      </c>
      <c r="U38" s="315">
        <f t="shared" si="2"/>
        <v>0</v>
      </c>
      <c r="V38" s="310"/>
      <c r="W38" s="310"/>
    </row>
    <row r="39" spans="1:23" ht="12.75" customHeight="1" x14ac:dyDescent="0.2">
      <c r="A39" s="185">
        <v>33</v>
      </c>
      <c r="B39" s="131" t="s">
        <v>40</v>
      </c>
      <c r="C39" s="314">
        <v>0</v>
      </c>
      <c r="D39" s="314">
        <v>0</v>
      </c>
      <c r="E39" s="314">
        <v>0</v>
      </c>
      <c r="F39" s="314">
        <v>0</v>
      </c>
      <c r="G39" s="315" t="e">
        <f t="shared" si="6"/>
        <v>#DIV/0!</v>
      </c>
      <c r="H39" s="314">
        <v>0</v>
      </c>
      <c r="I39" s="314">
        <v>0</v>
      </c>
      <c r="J39" s="314">
        <v>0</v>
      </c>
      <c r="K39" s="314">
        <v>0</v>
      </c>
      <c r="L39" s="315" t="e">
        <f t="shared" si="7"/>
        <v>#DIV/0!</v>
      </c>
      <c r="M39" s="316">
        <v>0</v>
      </c>
      <c r="N39" s="316">
        <v>0</v>
      </c>
      <c r="O39" s="314">
        <v>1</v>
      </c>
      <c r="P39" s="314">
        <v>0.1</v>
      </c>
      <c r="Q39" s="316">
        <f>'ACP_Agri_9(ii)'!M39+ACP_MSME_10!C39+'ACP_PS_11(i)'!C39+'ACP_PS_11(i)'!H39+'ACP_PS_11(i)'!M39+'ACP_PS_11(ii)'!C39+H39+M39</f>
        <v>1002</v>
      </c>
      <c r="R39" s="316">
        <f>'ACP_Agri_9(ii)'!N39+ACP_MSME_10!D39+'ACP_PS_11(i)'!D39+'ACP_PS_11(i)'!I39+'ACP_PS_11(i)'!N39+'ACP_PS_11(ii)'!D39+I39+N39</f>
        <v>2203</v>
      </c>
      <c r="S39" s="316">
        <f>'ACP_Agri_9(ii)'!O39+ACP_MSME_10!O39+'ACP_PS_11(i)'!E39+'ACP_PS_11(i)'!J39+'ACP_PS_11(i)'!O39+'ACP_PS_11(ii)'!E39+J39+O39</f>
        <v>381</v>
      </c>
      <c r="T39" s="316">
        <f>'ACP_Agri_9(ii)'!P39+ACP_MSME_10!P39+'ACP_PS_11(i)'!F39+'ACP_PS_11(i)'!K39+'ACP_PS_11(i)'!P39+'ACP_PS_11(ii)'!F39+K39+P39</f>
        <v>1506.1799999999998</v>
      </c>
      <c r="U39" s="315">
        <f t="shared" si="2"/>
        <v>68.369496141625049</v>
      </c>
      <c r="V39" s="310"/>
      <c r="W39" s="310"/>
    </row>
    <row r="40" spans="1:23" ht="12.75" customHeight="1" x14ac:dyDescent="0.2">
      <c r="A40" s="185">
        <v>34</v>
      </c>
      <c r="B40" s="131" t="s">
        <v>41</v>
      </c>
      <c r="C40" s="314">
        <v>82</v>
      </c>
      <c r="D40" s="314">
        <v>318</v>
      </c>
      <c r="E40" s="314">
        <v>0</v>
      </c>
      <c r="F40" s="314">
        <v>0</v>
      </c>
      <c r="G40" s="315">
        <f t="shared" si="6"/>
        <v>0</v>
      </c>
      <c r="H40" s="314">
        <v>131</v>
      </c>
      <c r="I40" s="314">
        <v>568</v>
      </c>
      <c r="J40" s="314">
        <v>0</v>
      </c>
      <c r="K40" s="314">
        <v>0</v>
      </c>
      <c r="L40" s="315">
        <f t="shared" si="7"/>
        <v>0</v>
      </c>
      <c r="M40" s="316">
        <v>1</v>
      </c>
      <c r="N40" s="316">
        <v>41</v>
      </c>
      <c r="O40" s="314">
        <v>546</v>
      </c>
      <c r="P40" s="314">
        <v>210.66</v>
      </c>
      <c r="Q40" s="316">
        <f>'ACP_Agri_9(ii)'!M40+ACP_MSME_10!C40+'ACP_PS_11(i)'!C40+'ACP_PS_11(i)'!H40+'ACP_PS_11(i)'!M40+'ACP_PS_11(ii)'!C40+H40+M40</f>
        <v>18852</v>
      </c>
      <c r="R40" s="316">
        <f>'ACP_Agri_9(ii)'!N40+ACP_MSME_10!D40+'ACP_PS_11(i)'!D40+'ACP_PS_11(i)'!I40+'ACP_PS_11(i)'!N40+'ACP_PS_11(ii)'!D40+I40+N40</f>
        <v>65815</v>
      </c>
      <c r="S40" s="316">
        <f>'ACP_Agri_9(ii)'!O40+ACP_MSME_10!O40+'ACP_PS_11(i)'!E40+'ACP_PS_11(i)'!J40+'ACP_PS_11(i)'!O40+'ACP_PS_11(ii)'!E40+J40+O40</f>
        <v>25936</v>
      </c>
      <c r="T40" s="316">
        <f>'ACP_Agri_9(ii)'!P40+ACP_MSME_10!P40+'ACP_PS_11(i)'!F40+'ACP_PS_11(i)'!K40+'ACP_PS_11(i)'!P40+'ACP_PS_11(ii)'!F40+K40+P40</f>
        <v>193012.68</v>
      </c>
      <c r="U40" s="315">
        <f t="shared" si="2"/>
        <v>293.2654865912026</v>
      </c>
      <c r="V40" s="310"/>
      <c r="W40" s="310"/>
    </row>
    <row r="41" spans="1:23" s="159" customFormat="1" ht="12.75" customHeight="1" x14ac:dyDescent="0.2">
      <c r="A41" s="184"/>
      <c r="B41" s="189" t="s">
        <v>110</v>
      </c>
      <c r="C41" s="317">
        <f>SUM(C19:C40)</f>
        <v>3940</v>
      </c>
      <c r="D41" s="317">
        <f t="shared" ref="D41:F41" si="8">SUM(D19:D40)</f>
        <v>16111</v>
      </c>
      <c r="E41" s="317">
        <f t="shared" si="8"/>
        <v>1563</v>
      </c>
      <c r="F41" s="317">
        <f t="shared" si="8"/>
        <v>912.29</v>
      </c>
      <c r="G41" s="318">
        <f t="shared" ref="G41:G49" si="9">F41*100/D41</f>
        <v>5.6625287070945314</v>
      </c>
      <c r="H41" s="317">
        <f>SUM(H19:H40)</f>
        <v>4229</v>
      </c>
      <c r="I41" s="317">
        <f t="shared" ref="I41" si="10">SUM(I19:I40)</f>
        <v>16732</v>
      </c>
      <c r="J41" s="317">
        <f t="shared" ref="J41" si="11">SUM(J19:J40)</f>
        <v>0</v>
      </c>
      <c r="K41" s="317">
        <f t="shared" ref="K41" si="12">SUM(K19:K40)</f>
        <v>0</v>
      </c>
      <c r="L41" s="318">
        <f t="shared" ref="L41:L49" si="13">K41*100/I41</f>
        <v>0</v>
      </c>
      <c r="M41" s="317">
        <f>SUM(M19:M40)</f>
        <v>251</v>
      </c>
      <c r="N41" s="317">
        <f t="shared" ref="N41" si="14">SUM(N19:N40)</f>
        <v>800</v>
      </c>
      <c r="O41" s="317">
        <f t="shared" ref="O41" si="15">SUM(O19:O40)</f>
        <v>202642</v>
      </c>
      <c r="P41" s="317">
        <f t="shared" ref="P41" si="16">SUM(P19:P40)</f>
        <v>106145.92000000004</v>
      </c>
      <c r="Q41" s="317">
        <f>SUM(Q19:Q40)</f>
        <v>813996</v>
      </c>
      <c r="R41" s="317">
        <f t="shared" ref="R41" si="17">SUM(R19:R40)</f>
        <v>3505780</v>
      </c>
      <c r="S41" s="317">
        <f t="shared" ref="S41" si="18">SUM(S19:S40)</f>
        <v>1010264</v>
      </c>
      <c r="T41" s="317">
        <f t="shared" ref="T41" si="19">SUM(T19:T40)</f>
        <v>3322520.4100000006</v>
      </c>
      <c r="U41" s="318">
        <f t="shared" si="2"/>
        <v>94.772644318810663</v>
      </c>
      <c r="V41" s="311"/>
      <c r="W41" s="311"/>
    </row>
    <row r="42" spans="1:23" s="159" customFormat="1" ht="12.75" customHeight="1" x14ac:dyDescent="0.2">
      <c r="A42" s="184"/>
      <c r="B42" s="189" t="s">
        <v>43</v>
      </c>
      <c r="C42" s="317">
        <f>C41+C18</f>
        <v>15694</v>
      </c>
      <c r="D42" s="317">
        <f>D41+D18</f>
        <v>71631</v>
      </c>
      <c r="E42" s="317">
        <f>E41+E18</f>
        <v>1603</v>
      </c>
      <c r="F42" s="317">
        <f>F41+F18</f>
        <v>2924.6221761999996</v>
      </c>
      <c r="G42" s="318">
        <f t="shared" si="9"/>
        <v>4.0829001077745666</v>
      </c>
      <c r="H42" s="317">
        <f>H41+H18</f>
        <v>16856</v>
      </c>
      <c r="I42" s="317">
        <f>I41+I18</f>
        <v>57300</v>
      </c>
      <c r="J42" s="317">
        <f>J41+J18</f>
        <v>7</v>
      </c>
      <c r="K42" s="317">
        <f>K41+K18</f>
        <v>103.44</v>
      </c>
      <c r="L42" s="318">
        <f t="shared" si="13"/>
        <v>0.18052356020942409</v>
      </c>
      <c r="M42" s="317">
        <f>M41+M18</f>
        <v>2639</v>
      </c>
      <c r="N42" s="317">
        <f>N41+N18</f>
        <v>19476</v>
      </c>
      <c r="O42" s="317">
        <f>O41+O18</f>
        <v>205091</v>
      </c>
      <c r="P42" s="317">
        <f>P41+P18</f>
        <v>115639.25074250004</v>
      </c>
      <c r="Q42" s="316">
        <f>'ACP_Agri_9(ii)'!M42+ACP_MSME_10!C42+'ACP_PS_11(i)'!C42+'ACP_PS_11(i)'!H42+'ACP_PS_11(i)'!M42+'ACP_PS_11(ii)'!C42+H42+M42</f>
        <v>5452039</v>
      </c>
      <c r="R42" s="316">
        <f>'ACP_Agri_9(ii)'!N42+ACP_MSME_10!D42+'ACP_PS_11(i)'!D42+'ACP_PS_11(i)'!I42+'ACP_PS_11(i)'!N42+'ACP_PS_11(ii)'!D42+I42+N42</f>
        <v>16662847</v>
      </c>
      <c r="S42" s="319">
        <f>'ACP_Agri_9(ii)'!O42+ACP_MSME_10!O42+'ACP_PS_11(i)'!E42+'ACP_PS_11(i)'!J42+'ACP_PS_11(i)'!O42+'ACP_PS_11(ii)'!E42+J42+O42</f>
        <v>2673068</v>
      </c>
      <c r="T42" s="319">
        <f>'ACP_Agri_9(ii)'!P42+ACP_MSME_10!P42+'ACP_PS_11(i)'!F42+'ACP_PS_11(i)'!K42+'ACP_PS_11(i)'!P42+'ACP_PS_11(ii)'!F42+K42+P42</f>
        <v>7907450.5435287012</v>
      </c>
      <c r="U42" s="318">
        <f t="shared" si="2"/>
        <v>47.455579130797403</v>
      </c>
      <c r="V42" s="311"/>
      <c r="W42" s="311"/>
    </row>
    <row r="43" spans="1:23" ht="12.75" customHeight="1" x14ac:dyDescent="0.2">
      <c r="A43" s="185">
        <v>35</v>
      </c>
      <c r="B43" s="186" t="s">
        <v>44</v>
      </c>
      <c r="C43" s="314">
        <v>369</v>
      </c>
      <c r="D43" s="314">
        <v>3149</v>
      </c>
      <c r="E43" s="314">
        <v>0</v>
      </c>
      <c r="F43" s="314">
        <v>0</v>
      </c>
      <c r="G43" s="315">
        <f t="shared" si="9"/>
        <v>0</v>
      </c>
      <c r="H43" s="314">
        <v>553</v>
      </c>
      <c r="I43" s="314">
        <v>1602</v>
      </c>
      <c r="J43" s="314">
        <v>0</v>
      </c>
      <c r="K43" s="314">
        <v>0</v>
      </c>
      <c r="L43" s="315">
        <f t="shared" si="13"/>
        <v>0</v>
      </c>
      <c r="M43" s="316">
        <v>1024</v>
      </c>
      <c r="N43" s="316">
        <v>4047</v>
      </c>
      <c r="O43" s="314">
        <v>255</v>
      </c>
      <c r="P43" s="314">
        <v>117.15</v>
      </c>
      <c r="Q43" s="316">
        <f>'ACP_Agri_9(ii)'!M43+ACP_MSME_10!C43+'ACP_PS_11(i)'!C43+'ACP_PS_11(i)'!H43+'ACP_PS_11(i)'!M43+'ACP_PS_11(ii)'!C43+H43+M43</f>
        <v>558778</v>
      </c>
      <c r="R43" s="316">
        <f>'ACP_Agri_9(ii)'!N43+ACP_MSME_10!D43+'ACP_PS_11(i)'!D43+'ACP_PS_11(i)'!I43+'ACP_PS_11(i)'!N43+'ACP_PS_11(ii)'!D43+I43+N43</f>
        <v>1262712</v>
      </c>
      <c r="S43" s="316">
        <f>'ACP_Agri_9(ii)'!O43+ACP_MSME_10!O43+'ACP_PS_11(i)'!E43+'ACP_PS_11(i)'!J43+'ACP_PS_11(i)'!O43+'ACP_PS_11(ii)'!E43+J43+O43</f>
        <v>108320</v>
      </c>
      <c r="T43" s="316">
        <f>'ACP_Agri_9(ii)'!P43+ACP_MSME_10!P43+'ACP_PS_11(i)'!F43+'ACP_PS_11(i)'!K43+'ACP_PS_11(i)'!P43+'ACP_PS_11(ii)'!F43+K43+P43</f>
        <v>149522.43113999997</v>
      </c>
      <c r="U43" s="315">
        <f t="shared" si="2"/>
        <v>11.841372469731812</v>
      </c>
      <c r="V43" s="310"/>
      <c r="W43" s="310"/>
    </row>
    <row r="44" spans="1:23" ht="12.75" customHeight="1" x14ac:dyDescent="0.2">
      <c r="A44" s="185">
        <v>36</v>
      </c>
      <c r="B44" s="186" t="s">
        <v>45</v>
      </c>
      <c r="C44" s="314">
        <v>764</v>
      </c>
      <c r="D44" s="314">
        <v>2832</v>
      </c>
      <c r="E44" s="314">
        <v>5</v>
      </c>
      <c r="F44" s="314">
        <v>50.25</v>
      </c>
      <c r="G44" s="315">
        <f t="shared" si="9"/>
        <v>1.7743644067796611</v>
      </c>
      <c r="H44" s="314">
        <v>775</v>
      </c>
      <c r="I44" s="314">
        <v>1297</v>
      </c>
      <c r="J44" s="314">
        <v>0</v>
      </c>
      <c r="K44" s="314">
        <v>0</v>
      </c>
      <c r="L44" s="315">
        <f t="shared" si="13"/>
        <v>0</v>
      </c>
      <c r="M44" s="316">
        <v>0</v>
      </c>
      <c r="N44" s="316">
        <v>0</v>
      </c>
      <c r="O44" s="314">
        <v>33288</v>
      </c>
      <c r="P44" s="314">
        <v>43324.0053615</v>
      </c>
      <c r="Q44" s="316">
        <f>'ACP_Agri_9(ii)'!M44+ACP_MSME_10!C44+'ACP_PS_11(i)'!C44+'ACP_PS_11(i)'!H44+'ACP_PS_11(i)'!M44+'ACP_PS_11(ii)'!C44+H44+M44</f>
        <v>379872</v>
      </c>
      <c r="R44" s="316">
        <f>'ACP_Agri_9(ii)'!N44+ACP_MSME_10!D44+'ACP_PS_11(i)'!D44+'ACP_PS_11(i)'!I44+'ACP_PS_11(i)'!N44+'ACP_PS_11(ii)'!D44+I44+N44</f>
        <v>803615</v>
      </c>
      <c r="S44" s="316">
        <f>'ACP_Agri_9(ii)'!O44+ACP_MSME_10!O44+'ACP_PS_11(i)'!E44+'ACP_PS_11(i)'!J44+'ACP_PS_11(i)'!O44+'ACP_PS_11(ii)'!E44+J44+O44</f>
        <v>315135</v>
      </c>
      <c r="T44" s="316">
        <f>'ACP_Agri_9(ii)'!P44+ACP_MSME_10!P44+'ACP_PS_11(i)'!F44+'ACP_PS_11(i)'!K44+'ACP_PS_11(i)'!P44+'ACP_PS_11(ii)'!F44+K44+P44</f>
        <v>452682.48426880006</v>
      </c>
      <c r="U44" s="315">
        <f t="shared" si="2"/>
        <v>56.330765885256014</v>
      </c>
      <c r="V44" s="310"/>
      <c r="W44" s="310"/>
    </row>
    <row r="45" spans="1:23" s="159" customFormat="1" ht="12.75" customHeight="1" x14ac:dyDescent="0.2">
      <c r="A45" s="184"/>
      <c r="B45" s="189" t="s">
        <v>46</v>
      </c>
      <c r="C45" s="317">
        <f t="shared" ref="C45:F45" si="20">SUM(C43:C44)</f>
        <v>1133</v>
      </c>
      <c r="D45" s="317">
        <f t="shared" si="20"/>
        <v>5981</v>
      </c>
      <c r="E45" s="317">
        <f t="shared" si="20"/>
        <v>5</v>
      </c>
      <c r="F45" s="317">
        <f t="shared" si="20"/>
        <v>50.25</v>
      </c>
      <c r="G45" s="318">
        <f t="shared" si="9"/>
        <v>0.84016050827620803</v>
      </c>
      <c r="H45" s="317">
        <f t="shared" ref="H45:K45" si="21">SUM(H43:H44)</f>
        <v>1328</v>
      </c>
      <c r="I45" s="317">
        <f t="shared" si="21"/>
        <v>2899</v>
      </c>
      <c r="J45" s="317">
        <f t="shared" si="21"/>
        <v>0</v>
      </c>
      <c r="K45" s="317">
        <f t="shared" si="21"/>
        <v>0</v>
      </c>
      <c r="L45" s="318">
        <f t="shared" si="13"/>
        <v>0</v>
      </c>
      <c r="M45" s="317">
        <f t="shared" ref="M45:P45" si="22">SUM(M43:M44)</f>
        <v>1024</v>
      </c>
      <c r="N45" s="317">
        <f t="shared" si="22"/>
        <v>4047</v>
      </c>
      <c r="O45" s="317">
        <f t="shared" si="22"/>
        <v>33543</v>
      </c>
      <c r="P45" s="317">
        <f t="shared" si="22"/>
        <v>43441.155361500001</v>
      </c>
      <c r="Q45" s="316">
        <f>'ACP_Agri_9(ii)'!M45+ACP_MSME_10!C45+'ACP_PS_11(i)'!C45+'ACP_PS_11(i)'!H45+'ACP_PS_11(i)'!M45+'ACP_PS_11(ii)'!C45+H45+M45</f>
        <v>938650</v>
      </c>
      <c r="R45" s="319">
        <f>'ACP_Agri_9(ii)'!N45+ACP_MSME_10!D45+'ACP_PS_11(i)'!D45+'ACP_PS_11(i)'!I45+'ACP_PS_11(i)'!N45+'ACP_PS_11(ii)'!D45+I45+N45</f>
        <v>2066327</v>
      </c>
      <c r="S45" s="319">
        <f>'ACP_Agri_9(ii)'!O45+ACP_MSME_10!O45+'ACP_PS_11(i)'!E45+'ACP_PS_11(i)'!J45+'ACP_PS_11(i)'!O45+'ACP_PS_11(ii)'!E45+J45+O45</f>
        <v>423455</v>
      </c>
      <c r="T45" s="319">
        <f>'ACP_Agri_9(ii)'!P45+ACP_MSME_10!P45+'ACP_PS_11(i)'!F45+'ACP_PS_11(i)'!K45+'ACP_PS_11(i)'!P45+'ACP_PS_11(ii)'!F45+K45+P45</f>
        <v>602204.91540880024</v>
      </c>
      <c r="U45" s="318">
        <f t="shared" si="2"/>
        <v>29.143737434046027</v>
      </c>
      <c r="V45" s="311"/>
      <c r="W45" s="311"/>
    </row>
    <row r="46" spans="1:23" ht="12.75" customHeight="1" x14ac:dyDescent="0.2">
      <c r="A46" s="185">
        <v>37</v>
      </c>
      <c r="B46" s="186" t="s">
        <v>47</v>
      </c>
      <c r="C46" s="314">
        <v>262</v>
      </c>
      <c r="D46" s="314">
        <v>865</v>
      </c>
      <c r="E46" s="314">
        <v>0</v>
      </c>
      <c r="F46" s="314">
        <v>0</v>
      </c>
      <c r="G46" s="315">
        <f t="shared" si="9"/>
        <v>0</v>
      </c>
      <c r="H46" s="314">
        <v>59</v>
      </c>
      <c r="I46" s="314">
        <v>190</v>
      </c>
      <c r="J46" s="314">
        <v>0</v>
      </c>
      <c r="K46" s="314">
        <v>0</v>
      </c>
      <c r="L46" s="315">
        <f t="shared" si="13"/>
        <v>0</v>
      </c>
      <c r="M46" s="316">
        <v>30</v>
      </c>
      <c r="N46" s="316">
        <v>30</v>
      </c>
      <c r="O46" s="314">
        <v>0</v>
      </c>
      <c r="P46" s="314">
        <v>0</v>
      </c>
      <c r="Q46" s="316">
        <f>'ACP_Agri_9(ii)'!M46+ACP_MSME_10!C46+'ACP_PS_11(i)'!C46+'ACP_PS_11(i)'!H46+'ACP_PS_11(i)'!M46+'ACP_PS_11(ii)'!C46+H46+M46</f>
        <v>1891095</v>
      </c>
      <c r="R46" s="316">
        <f>'ACP_Agri_9(ii)'!N46+ACP_MSME_10!D46+'ACP_PS_11(i)'!D46+'ACP_PS_11(i)'!I46+'ACP_PS_11(i)'!N46+'ACP_PS_11(ii)'!D46+I46+N46</f>
        <v>3318130</v>
      </c>
      <c r="S46" s="316">
        <f>'ACP_Agri_9(ii)'!O46+ACP_MSME_10!O46+'ACP_PS_11(i)'!E46+'ACP_PS_11(i)'!J46+'ACP_PS_11(i)'!O46+'ACP_PS_11(ii)'!E46+J46+O46</f>
        <v>1801842</v>
      </c>
      <c r="T46" s="316">
        <f>'ACP_Agri_9(ii)'!P46+ACP_MSME_10!P46+'ACP_PS_11(i)'!F46+'ACP_PS_11(i)'!K46+'ACP_PS_11(i)'!P46+'ACP_PS_11(ii)'!F46+K46+P46</f>
        <v>1433664</v>
      </c>
      <c r="U46" s="315">
        <f t="shared" si="2"/>
        <v>43.206987068017227</v>
      </c>
      <c r="V46" s="310"/>
      <c r="W46" s="310"/>
    </row>
    <row r="47" spans="1:23" s="159" customFormat="1" ht="12.75" customHeight="1" x14ac:dyDescent="0.2">
      <c r="A47" s="184"/>
      <c r="B47" s="189" t="s">
        <v>48</v>
      </c>
      <c r="C47" s="317">
        <f t="shared" ref="C47:F47" si="23">C46</f>
        <v>262</v>
      </c>
      <c r="D47" s="317">
        <f t="shared" si="23"/>
        <v>865</v>
      </c>
      <c r="E47" s="317">
        <f t="shared" si="23"/>
        <v>0</v>
      </c>
      <c r="F47" s="317">
        <f t="shared" si="23"/>
        <v>0</v>
      </c>
      <c r="G47" s="318">
        <f t="shared" si="9"/>
        <v>0</v>
      </c>
      <c r="H47" s="317">
        <f t="shared" ref="H47:K47" si="24">H46</f>
        <v>59</v>
      </c>
      <c r="I47" s="317">
        <f t="shared" si="24"/>
        <v>190</v>
      </c>
      <c r="J47" s="317">
        <f t="shared" si="24"/>
        <v>0</v>
      </c>
      <c r="K47" s="317">
        <f t="shared" si="24"/>
        <v>0</v>
      </c>
      <c r="L47" s="318">
        <f t="shared" si="13"/>
        <v>0</v>
      </c>
      <c r="M47" s="317">
        <f t="shared" ref="M47:P47" si="25">M46</f>
        <v>30</v>
      </c>
      <c r="N47" s="317">
        <f t="shared" si="25"/>
        <v>30</v>
      </c>
      <c r="O47" s="317">
        <f t="shared" si="25"/>
        <v>0</v>
      </c>
      <c r="P47" s="317">
        <f t="shared" si="25"/>
        <v>0</v>
      </c>
      <c r="Q47" s="319">
        <f>'ACP_Agri_9(ii)'!M47+ACP_MSME_10!C47+'ACP_PS_11(i)'!C47+'ACP_PS_11(i)'!H47+'ACP_PS_11(i)'!M47+'ACP_PS_11(ii)'!C47+H47+M47</f>
        <v>1891095</v>
      </c>
      <c r="R47" s="319">
        <f>'ACP_Agri_9(ii)'!N47+ACP_MSME_10!D47+'ACP_PS_11(i)'!D47+'ACP_PS_11(i)'!I47+'ACP_PS_11(i)'!N47+'ACP_PS_11(ii)'!D47+I47+N47</f>
        <v>3318130</v>
      </c>
      <c r="S47" s="319">
        <f>'ACP_Agri_9(ii)'!O47+ACP_MSME_10!O47+'ACP_PS_11(i)'!E47+'ACP_PS_11(i)'!J47+'ACP_PS_11(i)'!O47+'ACP_PS_11(ii)'!E47+J47+O47</f>
        <v>1801842</v>
      </c>
      <c r="T47" s="319">
        <f>'ACP_Agri_9(ii)'!P47+ACP_MSME_10!P47+'ACP_PS_11(i)'!F47+'ACP_PS_11(i)'!K47+'ACP_PS_11(i)'!P47+'ACP_PS_11(ii)'!F47+K47+P47</f>
        <v>1433664</v>
      </c>
      <c r="U47" s="318">
        <f t="shared" si="2"/>
        <v>43.206987068017227</v>
      </c>
      <c r="V47" s="311"/>
      <c r="W47" s="311"/>
    </row>
    <row r="48" spans="1:23" ht="12.75" customHeight="1" x14ac:dyDescent="0.2">
      <c r="A48" s="185">
        <v>38</v>
      </c>
      <c r="B48" s="186" t="s">
        <v>49</v>
      </c>
      <c r="C48" s="314">
        <v>243</v>
      </c>
      <c r="D48" s="314">
        <v>1218</v>
      </c>
      <c r="E48" s="314">
        <v>1</v>
      </c>
      <c r="F48" s="314">
        <v>20</v>
      </c>
      <c r="G48" s="315">
        <f t="shared" si="9"/>
        <v>1.6420361247947455</v>
      </c>
      <c r="H48" s="314">
        <v>164</v>
      </c>
      <c r="I48" s="314">
        <v>747</v>
      </c>
      <c r="J48" s="314">
        <v>0</v>
      </c>
      <c r="K48" s="314">
        <v>0</v>
      </c>
      <c r="L48" s="315">
        <f t="shared" si="13"/>
        <v>0</v>
      </c>
      <c r="M48" s="316">
        <v>8</v>
      </c>
      <c r="N48" s="316">
        <v>53</v>
      </c>
      <c r="O48" s="314">
        <v>28</v>
      </c>
      <c r="P48" s="314">
        <v>4.8</v>
      </c>
      <c r="Q48" s="316">
        <f>'ACP_Agri_9(ii)'!M48+ACP_MSME_10!C48+'ACP_PS_11(i)'!C48+'ACP_PS_11(i)'!H48+'ACP_PS_11(i)'!M48+'ACP_PS_11(ii)'!C48+H48+M48</f>
        <v>34514</v>
      </c>
      <c r="R48" s="316">
        <f>'ACP_Agri_9(ii)'!N48+ACP_MSME_10!D48+'ACP_PS_11(i)'!D48+'ACP_PS_11(i)'!I48+'ACP_PS_11(i)'!N48+'ACP_PS_11(ii)'!D48+I48+N48</f>
        <v>108185</v>
      </c>
      <c r="S48" s="316">
        <f>'ACP_Agri_9(ii)'!O48+ACP_MSME_10!O48+'ACP_PS_11(i)'!E48+'ACP_PS_11(i)'!J48+'ACP_PS_11(i)'!O48+'ACP_PS_11(ii)'!E48+J48+O48</f>
        <v>18755</v>
      </c>
      <c r="T48" s="316">
        <f>'ACP_Agri_9(ii)'!P48+ACP_MSME_10!P48+'ACP_PS_11(i)'!F48+'ACP_PS_11(i)'!K48+'ACP_PS_11(i)'!P48+'ACP_PS_11(ii)'!F48+K48+P48</f>
        <v>116761.41144858829</v>
      </c>
      <c r="U48" s="315">
        <f t="shared" si="2"/>
        <v>107.92754212560733</v>
      </c>
      <c r="V48" s="310"/>
      <c r="W48" s="310"/>
    </row>
    <row r="49" spans="1:23" ht="12.75" customHeight="1" x14ac:dyDescent="0.2">
      <c r="A49" s="185">
        <v>39</v>
      </c>
      <c r="B49" s="186" t="s">
        <v>50</v>
      </c>
      <c r="C49" s="316">
        <v>56</v>
      </c>
      <c r="D49" s="316">
        <v>265</v>
      </c>
      <c r="E49" s="316">
        <v>0</v>
      </c>
      <c r="F49" s="316">
        <v>0</v>
      </c>
      <c r="G49" s="315">
        <f t="shared" si="9"/>
        <v>0</v>
      </c>
      <c r="H49" s="316">
        <v>106</v>
      </c>
      <c r="I49" s="316">
        <v>501</v>
      </c>
      <c r="J49" s="316">
        <v>0</v>
      </c>
      <c r="K49" s="316">
        <v>0</v>
      </c>
      <c r="L49" s="315">
        <f t="shared" si="13"/>
        <v>0</v>
      </c>
      <c r="M49" s="316">
        <v>9</v>
      </c>
      <c r="N49" s="316">
        <v>90</v>
      </c>
      <c r="O49" s="316">
        <v>5952</v>
      </c>
      <c r="P49" s="316">
        <v>2475.1</v>
      </c>
      <c r="Q49" s="316">
        <f>'ACP_Agri_9(ii)'!M49+ACP_MSME_10!C49+'ACP_PS_11(i)'!C49+'ACP_PS_11(i)'!H49+'ACP_PS_11(i)'!M49+'ACP_PS_11(ii)'!C49+H49+M49</f>
        <v>15741</v>
      </c>
      <c r="R49" s="316">
        <f>'ACP_Agri_9(ii)'!N49+ACP_MSME_10!D49+'ACP_PS_11(i)'!D49+'ACP_PS_11(i)'!I49+'ACP_PS_11(i)'!N49+'ACP_PS_11(ii)'!D49+I49+N49</f>
        <v>41701</v>
      </c>
      <c r="S49" s="316">
        <f>'ACP_Agri_9(ii)'!O49+ACP_MSME_10!O49+'ACP_PS_11(i)'!E49+'ACP_PS_11(i)'!J49+'ACP_PS_11(i)'!O49+'ACP_PS_11(ii)'!E49+J49+O49</f>
        <v>11450</v>
      </c>
      <c r="T49" s="316">
        <f>'ACP_Agri_9(ii)'!P49+ACP_MSME_10!P49+'ACP_PS_11(i)'!F49+'ACP_PS_11(i)'!K49+'ACP_PS_11(i)'!P49+'ACP_PS_11(ii)'!F49+K49+P49</f>
        <v>9375.6799297071011</v>
      </c>
      <c r="U49" s="315">
        <f t="shared" si="2"/>
        <v>22.483105752157265</v>
      </c>
      <c r="V49" s="310"/>
      <c r="W49" s="310"/>
    </row>
    <row r="50" spans="1:23" ht="12.75" customHeight="1" x14ac:dyDescent="0.2">
      <c r="A50" s="185">
        <v>40</v>
      </c>
      <c r="B50" s="186" t="s">
        <v>51</v>
      </c>
      <c r="C50" s="316">
        <v>36</v>
      </c>
      <c r="D50" s="316">
        <v>180</v>
      </c>
      <c r="E50" s="316">
        <v>0</v>
      </c>
      <c r="F50" s="316">
        <v>0</v>
      </c>
      <c r="G50" s="315">
        <v>0</v>
      </c>
      <c r="H50" s="316">
        <v>0</v>
      </c>
      <c r="I50" s="316">
        <v>0</v>
      </c>
      <c r="J50" s="316">
        <v>0</v>
      </c>
      <c r="K50" s="316">
        <v>0</v>
      </c>
      <c r="L50" s="315">
        <v>0</v>
      </c>
      <c r="M50" s="316">
        <v>7</v>
      </c>
      <c r="N50" s="316">
        <v>80</v>
      </c>
      <c r="O50" s="316">
        <v>5515</v>
      </c>
      <c r="P50" s="316">
        <v>964.02</v>
      </c>
      <c r="Q50" s="316">
        <f>'ACP_Agri_9(ii)'!M50+ACP_MSME_10!C50+'ACP_PS_11(i)'!C50+'ACP_PS_11(i)'!H50+'ACP_PS_11(i)'!M50+'ACP_PS_11(ii)'!C50+H50+M50</f>
        <v>5533</v>
      </c>
      <c r="R50" s="316">
        <f>'ACP_Agri_9(ii)'!N50+ACP_MSME_10!D50+'ACP_PS_11(i)'!D50+'ACP_PS_11(i)'!I50+'ACP_PS_11(i)'!N50+'ACP_PS_11(ii)'!D50+I50+N50</f>
        <v>11968</v>
      </c>
      <c r="S50" s="316">
        <f>'ACP_Agri_9(ii)'!O50+ACP_MSME_10!O50+'ACP_PS_11(i)'!E50+'ACP_PS_11(i)'!J50+'ACP_PS_11(i)'!O50+'ACP_PS_11(ii)'!E50+J50+O50</f>
        <v>57932</v>
      </c>
      <c r="T50" s="316">
        <f>'ACP_Agri_9(ii)'!P50+ACP_MSME_10!P50+'ACP_PS_11(i)'!F50+'ACP_PS_11(i)'!K50+'ACP_PS_11(i)'!P50+'ACP_PS_11(ii)'!F50+K50+P50</f>
        <v>4506.0467400340003</v>
      </c>
      <c r="U50" s="315">
        <f t="shared" si="2"/>
        <v>37.65079161124666</v>
      </c>
      <c r="V50" s="310"/>
      <c r="W50" s="310"/>
    </row>
    <row r="51" spans="1:23" ht="12.75" customHeight="1" x14ac:dyDescent="0.2">
      <c r="A51" s="185">
        <v>41</v>
      </c>
      <c r="B51" s="186" t="s">
        <v>52</v>
      </c>
      <c r="C51" s="316">
        <v>36</v>
      </c>
      <c r="D51" s="316">
        <v>180</v>
      </c>
      <c r="E51" s="316">
        <v>0</v>
      </c>
      <c r="F51" s="316">
        <v>0</v>
      </c>
      <c r="G51" s="315">
        <v>0</v>
      </c>
      <c r="H51" s="316">
        <v>15</v>
      </c>
      <c r="I51" s="316">
        <v>43</v>
      </c>
      <c r="J51" s="316">
        <v>0</v>
      </c>
      <c r="K51" s="316">
        <v>0</v>
      </c>
      <c r="L51" s="315">
        <f t="shared" ref="L51:L57" si="26">K51*100/I51</f>
        <v>0</v>
      </c>
      <c r="M51" s="316">
        <v>0</v>
      </c>
      <c r="N51" s="316">
        <v>0</v>
      </c>
      <c r="O51" s="316">
        <v>18358</v>
      </c>
      <c r="P51" s="316">
        <v>5968.0176700000002</v>
      </c>
      <c r="Q51" s="316">
        <f>'ACP_Agri_9(ii)'!M51+ACP_MSME_10!C51+'ACP_PS_11(i)'!C51+'ACP_PS_11(i)'!H51+'ACP_PS_11(i)'!M51+'ACP_PS_11(ii)'!C51+H51+M51</f>
        <v>27793</v>
      </c>
      <c r="R51" s="316">
        <f>'ACP_Agri_9(ii)'!N51+ACP_MSME_10!D51+'ACP_PS_11(i)'!D51+'ACP_PS_11(i)'!I51+'ACP_PS_11(i)'!N51+'ACP_PS_11(ii)'!D51+I51+N51</f>
        <v>62922</v>
      </c>
      <c r="S51" s="316">
        <f>'ACP_Agri_9(ii)'!O51+ACP_MSME_10!O51+'ACP_PS_11(i)'!E51+'ACP_PS_11(i)'!J51+'ACP_PS_11(i)'!O51+'ACP_PS_11(ii)'!E51+J51+O51</f>
        <v>53271</v>
      </c>
      <c r="T51" s="316">
        <f>'ACP_Agri_9(ii)'!P51+ACP_MSME_10!P51+'ACP_PS_11(i)'!F51+'ACP_PS_11(i)'!K51+'ACP_PS_11(i)'!P51+'ACP_PS_11(ii)'!F51+K51+P51</f>
        <v>5968.1341395536001</v>
      </c>
      <c r="U51" s="315">
        <f t="shared" si="2"/>
        <v>9.4849720917224492</v>
      </c>
      <c r="V51" s="310"/>
      <c r="W51" s="310"/>
    </row>
    <row r="52" spans="1:23" ht="12.75" customHeight="1" x14ac:dyDescent="0.2">
      <c r="A52" s="185">
        <v>42</v>
      </c>
      <c r="B52" s="186" t="s">
        <v>53</v>
      </c>
      <c r="C52" s="314">
        <v>0</v>
      </c>
      <c r="D52" s="314">
        <v>0</v>
      </c>
      <c r="E52" s="314">
        <v>0</v>
      </c>
      <c r="F52" s="314">
        <v>0</v>
      </c>
      <c r="G52" s="315">
        <v>0</v>
      </c>
      <c r="H52" s="314">
        <v>92</v>
      </c>
      <c r="I52" s="314">
        <v>430</v>
      </c>
      <c r="J52" s="314">
        <v>0</v>
      </c>
      <c r="K52" s="314">
        <v>0</v>
      </c>
      <c r="L52" s="315">
        <f t="shared" si="26"/>
        <v>0</v>
      </c>
      <c r="M52" s="316">
        <v>0</v>
      </c>
      <c r="N52" s="316">
        <v>0</v>
      </c>
      <c r="O52" s="314">
        <v>25332</v>
      </c>
      <c r="P52" s="314">
        <v>13909.238439999999</v>
      </c>
      <c r="Q52" s="316">
        <f>'ACP_Agri_9(ii)'!M52+ACP_MSME_10!C52+'ACP_PS_11(i)'!C52+'ACP_PS_11(i)'!H52+'ACP_PS_11(i)'!M52+'ACP_PS_11(ii)'!C52+H52+M52</f>
        <v>7171</v>
      </c>
      <c r="R52" s="316">
        <f>'ACP_Agri_9(ii)'!N52+ACP_MSME_10!D52+'ACP_PS_11(i)'!D52+'ACP_PS_11(i)'!I52+'ACP_PS_11(i)'!N52+'ACP_PS_11(ii)'!D52+I52+N52</f>
        <v>22231</v>
      </c>
      <c r="S52" s="316">
        <f>'ACP_Agri_9(ii)'!O52+ACP_MSME_10!O52+'ACP_PS_11(i)'!E52+'ACP_PS_11(i)'!J52+'ACP_PS_11(i)'!O52+'ACP_PS_11(ii)'!E52+J52+O52</f>
        <v>70764</v>
      </c>
      <c r="T52" s="316">
        <f>'ACP_Agri_9(ii)'!P52+ACP_MSME_10!P52+'ACP_PS_11(i)'!F52+'ACP_PS_11(i)'!K52+'ACP_PS_11(i)'!P52+'ACP_PS_11(ii)'!F52+K52+P52</f>
        <v>22926.974279299997</v>
      </c>
      <c r="U52" s="315">
        <f t="shared" si="2"/>
        <v>103.13064765102783</v>
      </c>
      <c r="V52" s="310"/>
      <c r="W52" s="310"/>
    </row>
    <row r="53" spans="1:23" ht="12.75" customHeight="1" x14ac:dyDescent="0.2">
      <c r="A53" s="185">
        <v>43</v>
      </c>
      <c r="B53" s="186" t="s">
        <v>54</v>
      </c>
      <c r="C53" s="314">
        <v>0</v>
      </c>
      <c r="D53" s="314">
        <v>0</v>
      </c>
      <c r="E53" s="314">
        <v>0</v>
      </c>
      <c r="F53" s="314">
        <v>0</v>
      </c>
      <c r="G53" s="315">
        <v>0</v>
      </c>
      <c r="H53" s="314">
        <v>10</v>
      </c>
      <c r="I53" s="314">
        <v>24</v>
      </c>
      <c r="J53" s="314">
        <v>0</v>
      </c>
      <c r="K53" s="314">
        <v>0</v>
      </c>
      <c r="L53" s="315">
        <f t="shared" si="26"/>
        <v>0</v>
      </c>
      <c r="M53" s="316">
        <v>1</v>
      </c>
      <c r="N53" s="316">
        <v>37</v>
      </c>
      <c r="O53" s="314">
        <v>8562</v>
      </c>
      <c r="P53" s="314">
        <v>3773.28</v>
      </c>
      <c r="Q53" s="316">
        <f>'ACP_Agri_9(ii)'!M53+ACP_MSME_10!C53+'ACP_PS_11(i)'!C53+'ACP_PS_11(i)'!H53+'ACP_PS_11(i)'!M53+'ACP_PS_11(ii)'!C53+H53+M53</f>
        <v>4851</v>
      </c>
      <c r="R53" s="316">
        <f>'ACP_Agri_9(ii)'!N53+ACP_MSME_10!D53+'ACP_PS_11(i)'!D53+'ACP_PS_11(i)'!I53+'ACP_PS_11(i)'!N53+'ACP_PS_11(ii)'!D53+I53+N53</f>
        <v>17462</v>
      </c>
      <c r="S53" s="316">
        <f>'ACP_Agri_9(ii)'!O53+ACP_MSME_10!O53+'ACP_PS_11(i)'!E53+'ACP_PS_11(i)'!J53+'ACP_PS_11(i)'!O53+'ACP_PS_11(ii)'!E53+J53+O53</f>
        <v>21923</v>
      </c>
      <c r="T53" s="316">
        <f>'ACP_Agri_9(ii)'!P53+ACP_MSME_10!P53+'ACP_PS_11(i)'!F53+'ACP_PS_11(i)'!K53+'ACP_PS_11(i)'!P53+'ACP_PS_11(ii)'!F53+K53+P53</f>
        <v>4376.0444971288998</v>
      </c>
      <c r="U53" s="315">
        <f t="shared" si="2"/>
        <v>25.060385391873208</v>
      </c>
      <c r="V53" s="310"/>
      <c r="W53" s="310"/>
    </row>
    <row r="54" spans="1:23" ht="12.75" customHeight="1" x14ac:dyDescent="0.2">
      <c r="A54" s="185">
        <v>44</v>
      </c>
      <c r="B54" s="186" t="s">
        <v>55</v>
      </c>
      <c r="C54" s="316">
        <v>0</v>
      </c>
      <c r="D54" s="316">
        <v>0</v>
      </c>
      <c r="E54" s="316">
        <v>0</v>
      </c>
      <c r="F54" s="316">
        <v>0</v>
      </c>
      <c r="G54" s="315">
        <v>0</v>
      </c>
      <c r="H54" s="316">
        <v>10</v>
      </c>
      <c r="I54" s="316">
        <v>24</v>
      </c>
      <c r="J54" s="316">
        <v>0</v>
      </c>
      <c r="K54" s="316">
        <v>0</v>
      </c>
      <c r="L54" s="315">
        <f t="shared" si="26"/>
        <v>0</v>
      </c>
      <c r="M54" s="316">
        <v>0</v>
      </c>
      <c r="N54" s="316">
        <v>0</v>
      </c>
      <c r="O54" s="316">
        <v>0</v>
      </c>
      <c r="P54" s="316">
        <v>0</v>
      </c>
      <c r="Q54" s="316">
        <f>'ACP_Agri_9(ii)'!M54+ACP_MSME_10!C54+'ACP_PS_11(i)'!C54+'ACP_PS_11(i)'!H54+'ACP_PS_11(i)'!M54+'ACP_PS_11(ii)'!C54+H54+M54</f>
        <v>4090</v>
      </c>
      <c r="R54" s="316">
        <f>'ACP_Agri_9(ii)'!N54+ACP_MSME_10!D54+'ACP_PS_11(i)'!D54+'ACP_PS_11(i)'!I54+'ACP_PS_11(i)'!N54+'ACP_PS_11(ii)'!D54+I54+N54</f>
        <v>14024</v>
      </c>
      <c r="S54" s="316">
        <f>'ACP_Agri_9(ii)'!O54+ACP_MSME_10!O54+'ACP_PS_11(i)'!E54+'ACP_PS_11(i)'!J54+'ACP_PS_11(i)'!O54+'ACP_PS_11(ii)'!E54+J54+O54</f>
        <v>0</v>
      </c>
      <c r="T54" s="316">
        <f>'ACP_Agri_9(ii)'!P54+ACP_MSME_10!P54+'ACP_PS_11(i)'!F54+'ACP_PS_11(i)'!K54+'ACP_PS_11(i)'!P54+'ACP_PS_11(ii)'!F54+K54+P54</f>
        <v>0</v>
      </c>
      <c r="U54" s="315">
        <f t="shared" si="2"/>
        <v>0</v>
      </c>
      <c r="V54" s="310"/>
      <c r="W54" s="310"/>
    </row>
    <row r="55" spans="1:23" ht="12.75" customHeight="1" x14ac:dyDescent="0.2">
      <c r="A55" s="185">
        <v>45</v>
      </c>
      <c r="B55" s="186" t="s">
        <v>56</v>
      </c>
      <c r="C55" s="316">
        <v>0</v>
      </c>
      <c r="D55" s="316">
        <v>0</v>
      </c>
      <c r="E55" s="316">
        <v>22</v>
      </c>
      <c r="F55" s="316">
        <v>9.85</v>
      </c>
      <c r="G55" s="315">
        <v>0</v>
      </c>
      <c r="H55" s="316">
        <v>10</v>
      </c>
      <c r="I55" s="316">
        <v>35</v>
      </c>
      <c r="J55" s="316">
        <v>0</v>
      </c>
      <c r="K55" s="316">
        <v>0</v>
      </c>
      <c r="L55" s="315">
        <f t="shared" si="26"/>
        <v>0</v>
      </c>
      <c r="M55" s="316">
        <v>24</v>
      </c>
      <c r="N55" s="316">
        <v>165</v>
      </c>
      <c r="O55" s="316">
        <v>0</v>
      </c>
      <c r="P55" s="316">
        <v>0</v>
      </c>
      <c r="Q55" s="316">
        <f>'ACP_Agri_9(ii)'!M55+ACP_MSME_10!C55+'ACP_PS_11(i)'!C55+'ACP_PS_11(i)'!H55+'ACP_PS_11(i)'!M55+'ACP_PS_11(ii)'!C55+H55+M55</f>
        <v>3797</v>
      </c>
      <c r="R55" s="316">
        <f>'ACP_Agri_9(ii)'!N55+ACP_MSME_10!D55+'ACP_PS_11(i)'!D55+'ACP_PS_11(i)'!I55+'ACP_PS_11(i)'!N55+'ACP_PS_11(ii)'!D55+I55+N55</f>
        <v>14648</v>
      </c>
      <c r="S55" s="316">
        <f>'ACP_Agri_9(ii)'!O55+ACP_MSME_10!O55+'ACP_PS_11(i)'!E55+'ACP_PS_11(i)'!J55+'ACP_PS_11(i)'!O55+'ACP_PS_11(ii)'!E55+J55+O55</f>
        <v>220</v>
      </c>
      <c r="T55" s="316">
        <f>'ACP_Agri_9(ii)'!P55+ACP_MSME_10!P55+'ACP_PS_11(i)'!F55+'ACP_PS_11(i)'!K55+'ACP_PS_11(i)'!P55+'ACP_PS_11(ii)'!F55+K55+P55</f>
        <v>928.45574999999997</v>
      </c>
      <c r="U55" s="315">
        <f t="shared" si="2"/>
        <v>6.3384472282905513</v>
      </c>
      <c r="V55" s="310"/>
      <c r="W55" s="310"/>
    </row>
    <row r="56" spans="1:23" s="159" customFormat="1" ht="12.75" customHeight="1" x14ac:dyDescent="0.2">
      <c r="A56" s="184"/>
      <c r="B56" s="189" t="s">
        <v>57</v>
      </c>
      <c r="C56" s="319">
        <f>SUM(C48:C55)</f>
        <v>371</v>
      </c>
      <c r="D56" s="319">
        <f>SUM(D48:D55)</f>
        <v>1843</v>
      </c>
      <c r="E56" s="319">
        <f>SUM(E48:E55)</f>
        <v>23</v>
      </c>
      <c r="F56" s="319">
        <f>SUM(F48:F55)</f>
        <v>29.85</v>
      </c>
      <c r="G56" s="318">
        <f t="shared" ref="G56:G57" si="27">F56*100/D56</f>
        <v>1.6196418882257189</v>
      </c>
      <c r="H56" s="319">
        <f>SUM(H48:H55)</f>
        <v>407</v>
      </c>
      <c r="I56" s="319">
        <f>SUM(I48:I55)</f>
        <v>1804</v>
      </c>
      <c r="J56" s="319">
        <f>SUM(J48:J55)</f>
        <v>0</v>
      </c>
      <c r="K56" s="319">
        <f>SUM(K48:K55)</f>
        <v>0</v>
      </c>
      <c r="L56" s="318">
        <f t="shared" si="26"/>
        <v>0</v>
      </c>
      <c r="M56" s="319">
        <f>SUM(M48:M55)</f>
        <v>49</v>
      </c>
      <c r="N56" s="319">
        <f>SUM(N48:N55)</f>
        <v>425</v>
      </c>
      <c r="O56" s="319">
        <f>SUM(O48:O55)</f>
        <v>63747</v>
      </c>
      <c r="P56" s="319">
        <f>SUM(P48:P55)</f>
        <v>27094.456109999999</v>
      </c>
      <c r="Q56" s="319">
        <f>'ACP_Agri_9(ii)'!M56+ACP_MSME_10!C56+'ACP_PS_11(i)'!C56+'ACP_PS_11(i)'!H56+'ACP_PS_11(i)'!M56+'ACP_PS_11(ii)'!C56+H56+M56</f>
        <v>108670</v>
      </c>
      <c r="R56" s="319">
        <f>'ACP_Agri_9(ii)'!N56+ACP_MSME_10!D56+'ACP_PS_11(i)'!D56+'ACP_PS_11(i)'!I56+'ACP_PS_11(i)'!N56+'ACP_PS_11(ii)'!D56+I56+N56</f>
        <v>297596</v>
      </c>
      <c r="S56" s="319">
        <f>'ACP_Agri_9(ii)'!O56+ACP_MSME_10!O56+'ACP_PS_11(i)'!E56+'ACP_PS_11(i)'!J56+'ACP_PS_11(i)'!O56+'ACP_PS_11(ii)'!E56+J56+O56</f>
        <v>253926</v>
      </c>
      <c r="T56" s="319">
        <f>'ACP_Agri_9(ii)'!P56+ACP_MSME_10!P56+'ACP_PS_11(i)'!F56+'ACP_PS_11(i)'!K56+'ACP_PS_11(i)'!P56+'ACP_PS_11(ii)'!F56+K56+P56</f>
        <v>164842.83145191189</v>
      </c>
      <c r="U56" s="318">
        <f t="shared" si="2"/>
        <v>55.391480884122061</v>
      </c>
      <c r="V56" s="311"/>
      <c r="W56" s="311"/>
    </row>
    <row r="57" spans="1:23" s="159" customFormat="1" ht="12.75" customHeight="1" x14ac:dyDescent="0.2">
      <c r="A57" s="189"/>
      <c r="B57" s="189" t="s">
        <v>6</v>
      </c>
      <c r="C57" s="319">
        <f>C56+C47+C45+C42</f>
        <v>17460</v>
      </c>
      <c r="D57" s="319">
        <f>D56+D47+D45+D42</f>
        <v>80320</v>
      </c>
      <c r="E57" s="319">
        <f>E56+E47+E45+E42</f>
        <v>1631</v>
      </c>
      <c r="F57" s="319">
        <f>F56+F47+F45+F42</f>
        <v>3004.7221761999995</v>
      </c>
      <c r="G57" s="318">
        <f t="shared" si="27"/>
        <v>3.7409389643924298</v>
      </c>
      <c r="H57" s="319">
        <f>H56+H47+H45+H42</f>
        <v>18650</v>
      </c>
      <c r="I57" s="319">
        <f>I56+I47+I45+I42</f>
        <v>62193</v>
      </c>
      <c r="J57" s="319">
        <f>J56+J47+J45+J42</f>
        <v>7</v>
      </c>
      <c r="K57" s="319">
        <f>K56+K47+K45+K42</f>
        <v>103.44</v>
      </c>
      <c r="L57" s="318">
        <f t="shared" si="26"/>
        <v>0.16632096859775217</v>
      </c>
      <c r="M57" s="319">
        <f>M56+M47+M45+M42</f>
        <v>3742</v>
      </c>
      <c r="N57" s="319">
        <f>N56+N47+N45+N42</f>
        <v>23978</v>
      </c>
      <c r="O57" s="319">
        <f>O56+O47+O45+O42</f>
        <v>302381</v>
      </c>
      <c r="P57" s="319">
        <f>P56+P47+P45+P42</f>
        <v>186174.86221400002</v>
      </c>
      <c r="Q57" s="319">
        <f>'ACP_Agri_9(ii)'!M57+ACP_MSME_10!C57+'ACP_PS_11(i)'!C57+'ACP_PS_11(i)'!H57+'ACP_PS_11(i)'!M57+'ACP_PS_11(ii)'!C57+H57+M57</f>
        <v>8390454</v>
      </c>
      <c r="R57" s="319">
        <f>'ACP_Agri_9(ii)'!N57+ACP_MSME_10!D57+'ACP_PS_11(i)'!D57+'ACP_PS_11(i)'!I57+'ACP_PS_11(i)'!N57+'ACP_PS_11(ii)'!D57+I57+N57</f>
        <v>22344900</v>
      </c>
      <c r="S57" s="319">
        <f>'ACP_Agri_9(ii)'!O57+ACP_MSME_10!O57+'ACP_PS_11(i)'!E57+'ACP_PS_11(i)'!J57+'ACP_PS_11(i)'!O57+'ACP_PS_11(ii)'!E57+J57+O57</f>
        <v>5152291</v>
      </c>
      <c r="T57" s="319">
        <f>'ACP_Agri_9(ii)'!P57+ACP_MSME_10!P57+'ACP_PS_11(i)'!F57+'ACP_PS_11(i)'!K57+'ACP_PS_11(i)'!P57+'ACP_PS_11(ii)'!F57+K57+P57</f>
        <v>10108162.290389413</v>
      </c>
      <c r="U57" s="318">
        <f t="shared" si="2"/>
        <v>45.236999451281555</v>
      </c>
      <c r="V57" s="311"/>
      <c r="W57" s="311"/>
    </row>
    <row r="58" spans="1:23" ht="13.5" customHeight="1" x14ac:dyDescent="0.2">
      <c r="A58" s="84"/>
      <c r="B58" s="84"/>
      <c r="C58" s="151"/>
      <c r="D58" s="151"/>
      <c r="E58" s="151"/>
      <c r="F58" s="151"/>
      <c r="G58" s="160"/>
      <c r="H58" s="151"/>
      <c r="I58" s="151"/>
      <c r="J58" s="151"/>
      <c r="K58" s="152" t="s">
        <v>149</v>
      </c>
      <c r="L58" s="160"/>
      <c r="M58" s="152"/>
      <c r="N58" s="151"/>
      <c r="O58" s="151"/>
      <c r="P58" s="151"/>
      <c r="Q58" s="151"/>
      <c r="R58" s="151"/>
      <c r="S58" s="152"/>
      <c r="T58" s="152"/>
      <c r="U58" s="160"/>
      <c r="V58" s="310"/>
      <c r="W58" s="310"/>
    </row>
    <row r="59" spans="1:23" ht="13.5" customHeight="1" x14ac:dyDescent="0.2">
      <c r="A59" s="84"/>
      <c r="B59" s="84"/>
      <c r="C59" s="151"/>
      <c r="D59" s="151"/>
      <c r="E59" s="151"/>
      <c r="F59" s="151"/>
      <c r="G59" s="160"/>
      <c r="H59" s="151"/>
      <c r="I59" s="151"/>
      <c r="J59" s="151"/>
      <c r="K59" s="151"/>
      <c r="L59" s="160"/>
      <c r="M59" s="151"/>
      <c r="N59" s="151"/>
      <c r="O59" s="151"/>
      <c r="P59" s="151"/>
      <c r="Q59" s="151"/>
      <c r="R59" s="151"/>
      <c r="S59" s="152"/>
      <c r="T59" s="152"/>
      <c r="U59" s="160"/>
      <c r="V59" s="310"/>
      <c r="W59" s="310"/>
    </row>
    <row r="60" spans="1:23" ht="13.5" customHeight="1" x14ac:dyDescent="0.2">
      <c r="A60" s="84"/>
      <c r="B60" s="84"/>
      <c r="C60" s="151"/>
      <c r="D60" s="151"/>
      <c r="E60" s="151"/>
      <c r="F60" s="151"/>
      <c r="G60" s="160"/>
      <c r="H60" s="151"/>
      <c r="I60" s="151"/>
      <c r="J60" s="151"/>
      <c r="K60" s="151"/>
      <c r="L60" s="160"/>
      <c r="M60" s="151"/>
      <c r="N60" s="151"/>
      <c r="O60" s="151"/>
      <c r="P60" s="151"/>
      <c r="Q60" s="151"/>
      <c r="R60" s="151"/>
      <c r="S60" s="152"/>
      <c r="T60" s="152"/>
      <c r="U60" s="160"/>
      <c r="V60" s="310"/>
      <c r="W60" s="310"/>
    </row>
    <row r="61" spans="1:23" ht="13.5" customHeight="1" x14ac:dyDescent="0.2">
      <c r="A61" s="84"/>
      <c r="B61" s="84"/>
      <c r="C61" s="151"/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51"/>
      <c r="R61" s="151"/>
      <c r="S61" s="152"/>
      <c r="T61" s="152"/>
      <c r="U61" s="160"/>
      <c r="V61" s="310"/>
      <c r="W61" s="310"/>
    </row>
    <row r="62" spans="1:23" ht="13.5" customHeight="1" x14ac:dyDescent="0.2">
      <c r="A62" s="84"/>
      <c r="B62" s="84"/>
      <c r="C62" s="151"/>
      <c r="D62" s="151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151"/>
      <c r="S62" s="151"/>
      <c r="T62" s="151"/>
      <c r="U62" s="151"/>
      <c r="V62" s="310"/>
      <c r="W62" s="310"/>
    </row>
    <row r="63" spans="1:23" ht="13.5" customHeight="1" x14ac:dyDescent="0.2">
      <c r="A63" s="84"/>
      <c r="B63" s="84"/>
      <c r="C63" s="151"/>
      <c r="D63" s="151"/>
      <c r="E63" s="151"/>
      <c r="F63" s="151"/>
      <c r="G63" s="160"/>
      <c r="H63" s="151"/>
      <c r="I63" s="151"/>
      <c r="J63" s="151"/>
      <c r="K63" s="151"/>
      <c r="L63" s="160"/>
      <c r="M63" s="151"/>
      <c r="N63" s="151"/>
      <c r="O63" s="151"/>
      <c r="P63" s="151"/>
      <c r="Q63" s="151"/>
      <c r="R63" s="151"/>
      <c r="S63" s="152"/>
      <c r="T63" s="152"/>
      <c r="U63" s="160"/>
      <c r="V63" s="310"/>
      <c r="W63" s="310"/>
    </row>
    <row r="64" spans="1:23" ht="13.5" customHeight="1" x14ac:dyDescent="0.2">
      <c r="A64" s="84"/>
      <c r="B64" s="84"/>
      <c r="C64" s="151"/>
      <c r="D64" s="151"/>
      <c r="E64" s="151"/>
      <c r="F64" s="151"/>
      <c r="G64" s="160"/>
      <c r="H64" s="151"/>
      <c r="I64" s="151"/>
      <c r="J64" s="151"/>
      <c r="K64" s="151"/>
      <c r="L64" s="160"/>
      <c r="M64" s="151"/>
      <c r="N64" s="151"/>
      <c r="O64" s="151"/>
      <c r="P64" s="151"/>
      <c r="Q64" s="151"/>
      <c r="R64" s="151"/>
      <c r="S64" s="152"/>
      <c r="T64" s="152"/>
      <c r="U64" s="160"/>
      <c r="V64" s="310"/>
      <c r="W64" s="310"/>
    </row>
    <row r="65" spans="1:23" ht="13.5" customHeight="1" x14ac:dyDescent="0.2">
      <c r="A65" s="84"/>
      <c r="B65" s="84"/>
      <c r="C65" s="151"/>
      <c r="D65" s="151"/>
      <c r="E65" s="151"/>
      <c r="F65" s="151"/>
      <c r="G65" s="160"/>
      <c r="H65" s="151"/>
      <c r="I65" s="151"/>
      <c r="J65" s="151"/>
      <c r="K65" s="151"/>
      <c r="L65" s="160"/>
      <c r="M65" s="151"/>
      <c r="N65" s="151"/>
      <c r="O65" s="151"/>
      <c r="P65" s="151"/>
      <c r="Q65" s="151"/>
      <c r="R65" s="151"/>
      <c r="S65" s="152"/>
      <c r="T65" s="152"/>
      <c r="U65" s="160"/>
      <c r="V65" s="310"/>
      <c r="W65" s="310"/>
    </row>
    <row r="66" spans="1:23" ht="13.5" customHeight="1" x14ac:dyDescent="0.2">
      <c r="A66" s="84"/>
      <c r="B66" s="84"/>
      <c r="C66" s="151"/>
      <c r="D66" s="151"/>
      <c r="E66" s="151"/>
      <c r="F66" s="151"/>
      <c r="G66" s="160"/>
      <c r="H66" s="151"/>
      <c r="I66" s="151"/>
      <c r="J66" s="151"/>
      <c r="K66" s="151"/>
      <c r="L66" s="160"/>
      <c r="M66" s="151"/>
      <c r="N66" s="151"/>
      <c r="O66" s="151"/>
      <c r="P66" s="151"/>
      <c r="Q66" s="151"/>
      <c r="R66" s="151"/>
      <c r="S66" s="152"/>
      <c r="T66" s="152"/>
      <c r="U66" s="160"/>
      <c r="V66" s="310"/>
      <c r="W66" s="310"/>
    </row>
    <row r="67" spans="1:23" ht="13.5" customHeight="1" x14ac:dyDescent="0.2">
      <c r="A67" s="84"/>
      <c r="B67" s="84"/>
      <c r="C67" s="151"/>
      <c r="D67" s="151"/>
      <c r="E67" s="151"/>
      <c r="F67" s="151"/>
      <c r="G67" s="160"/>
      <c r="H67" s="151"/>
      <c r="I67" s="151"/>
      <c r="J67" s="151"/>
      <c r="K67" s="151"/>
      <c r="L67" s="160"/>
      <c r="M67" s="151"/>
      <c r="N67" s="151"/>
      <c r="O67" s="151"/>
      <c r="P67" s="151"/>
      <c r="Q67" s="151"/>
      <c r="R67" s="151"/>
      <c r="S67" s="152"/>
      <c r="T67" s="152"/>
      <c r="U67" s="160"/>
      <c r="V67" s="310"/>
      <c r="W67" s="310"/>
    </row>
    <row r="68" spans="1:23" ht="13.5" customHeight="1" x14ac:dyDescent="0.2">
      <c r="A68" s="84"/>
      <c r="B68" s="84"/>
      <c r="C68" s="151"/>
      <c r="D68" s="151"/>
      <c r="E68" s="151"/>
      <c r="F68" s="151"/>
      <c r="G68" s="160"/>
      <c r="H68" s="151"/>
      <c r="I68" s="151"/>
      <c r="J68" s="151"/>
      <c r="K68" s="151"/>
      <c r="L68" s="160"/>
      <c r="M68" s="151"/>
      <c r="N68" s="151"/>
      <c r="O68" s="151"/>
      <c r="P68" s="151"/>
      <c r="Q68" s="151"/>
      <c r="R68" s="151"/>
      <c r="S68" s="152"/>
      <c r="T68" s="152"/>
      <c r="U68" s="160"/>
      <c r="V68" s="310"/>
      <c r="W68" s="310"/>
    </row>
    <row r="69" spans="1:23" ht="13.5" customHeight="1" x14ac:dyDescent="0.2">
      <c r="A69" s="84"/>
      <c r="B69" s="84"/>
      <c r="C69" s="151"/>
      <c r="D69" s="151"/>
      <c r="E69" s="151"/>
      <c r="F69" s="151"/>
      <c r="G69" s="160"/>
      <c r="H69" s="151"/>
      <c r="I69" s="151"/>
      <c r="J69" s="151"/>
      <c r="K69" s="151"/>
      <c r="L69" s="160"/>
      <c r="M69" s="151"/>
      <c r="N69" s="151"/>
      <c r="O69" s="151"/>
      <c r="P69" s="151"/>
      <c r="Q69" s="151"/>
      <c r="R69" s="151"/>
      <c r="S69" s="152"/>
      <c r="T69" s="152"/>
      <c r="U69" s="160"/>
      <c r="V69" s="310"/>
      <c r="W69" s="310"/>
    </row>
    <row r="70" spans="1:23" ht="13.5" customHeight="1" x14ac:dyDescent="0.2">
      <c r="A70" s="84"/>
      <c r="B70" s="84"/>
      <c r="C70" s="151"/>
      <c r="D70" s="151"/>
      <c r="E70" s="151"/>
      <c r="F70" s="151"/>
      <c r="G70" s="160"/>
      <c r="H70" s="151"/>
      <c r="I70" s="151"/>
      <c r="J70" s="151"/>
      <c r="K70" s="151"/>
      <c r="L70" s="160"/>
      <c r="M70" s="151"/>
      <c r="N70" s="151"/>
      <c r="O70" s="151"/>
      <c r="P70" s="151"/>
      <c r="Q70" s="151"/>
      <c r="R70" s="151"/>
      <c r="S70" s="152"/>
      <c r="T70" s="152"/>
      <c r="U70" s="160"/>
      <c r="V70" s="310"/>
      <c r="W70" s="310"/>
    </row>
    <row r="71" spans="1:23" ht="13.5" customHeight="1" x14ac:dyDescent="0.2">
      <c r="A71" s="84"/>
      <c r="B71" s="84"/>
      <c r="C71" s="151"/>
      <c r="D71" s="151"/>
      <c r="E71" s="151"/>
      <c r="F71" s="151"/>
      <c r="G71" s="160"/>
      <c r="H71" s="151"/>
      <c r="I71" s="151"/>
      <c r="J71" s="151"/>
      <c r="K71" s="151"/>
      <c r="L71" s="160"/>
      <c r="M71" s="151"/>
      <c r="N71" s="151"/>
      <c r="O71" s="151"/>
      <c r="P71" s="151"/>
      <c r="Q71" s="151"/>
      <c r="R71" s="151"/>
      <c r="S71" s="152"/>
      <c r="T71" s="152"/>
      <c r="U71" s="160"/>
      <c r="V71" s="310"/>
      <c r="W71" s="310"/>
    </row>
    <row r="72" spans="1:23" ht="13.5" customHeight="1" x14ac:dyDescent="0.2">
      <c r="A72" s="84"/>
      <c r="B72" s="84"/>
      <c r="C72" s="151"/>
      <c r="D72" s="151"/>
      <c r="E72" s="151"/>
      <c r="F72" s="151"/>
      <c r="G72" s="160"/>
      <c r="H72" s="151"/>
      <c r="I72" s="151"/>
      <c r="J72" s="151"/>
      <c r="K72" s="151"/>
      <c r="L72" s="160"/>
      <c r="M72" s="151"/>
      <c r="N72" s="151"/>
      <c r="O72" s="151"/>
      <c r="P72" s="151"/>
      <c r="Q72" s="151"/>
      <c r="R72" s="151"/>
      <c r="S72" s="152"/>
      <c r="T72" s="152"/>
      <c r="U72" s="160"/>
      <c r="V72" s="310"/>
      <c r="W72" s="310"/>
    </row>
    <row r="73" spans="1:23" ht="13.5" customHeight="1" x14ac:dyDescent="0.2">
      <c r="A73" s="84"/>
      <c r="B73" s="84"/>
      <c r="C73" s="151"/>
      <c r="D73" s="151"/>
      <c r="E73" s="151"/>
      <c r="F73" s="151"/>
      <c r="G73" s="160"/>
      <c r="H73" s="151"/>
      <c r="I73" s="151"/>
      <c r="J73" s="151"/>
      <c r="K73" s="151"/>
      <c r="L73" s="160"/>
      <c r="M73" s="151"/>
      <c r="N73" s="151"/>
      <c r="O73" s="151"/>
      <c r="P73" s="151"/>
      <c r="Q73" s="151"/>
      <c r="R73" s="151"/>
      <c r="S73" s="152"/>
      <c r="T73" s="152"/>
      <c r="U73" s="160"/>
      <c r="V73" s="310"/>
      <c r="W73" s="310"/>
    </row>
    <row r="74" spans="1:23" ht="13.5" customHeight="1" x14ac:dyDescent="0.2">
      <c r="A74" s="84"/>
      <c r="B74" s="84"/>
      <c r="C74" s="151"/>
      <c r="D74" s="151"/>
      <c r="E74" s="151"/>
      <c r="F74" s="151"/>
      <c r="G74" s="160"/>
      <c r="H74" s="151"/>
      <c r="I74" s="151"/>
      <c r="J74" s="151"/>
      <c r="K74" s="151"/>
      <c r="L74" s="160"/>
      <c r="M74" s="151"/>
      <c r="N74" s="151"/>
      <c r="O74" s="151"/>
      <c r="P74" s="151"/>
      <c r="Q74" s="151"/>
      <c r="R74" s="151"/>
      <c r="S74" s="152"/>
      <c r="T74" s="152"/>
      <c r="U74" s="160"/>
      <c r="V74" s="310"/>
      <c r="W74" s="310"/>
    </row>
    <row r="75" spans="1:23" ht="13.5" customHeight="1" x14ac:dyDescent="0.2">
      <c r="A75" s="84"/>
      <c r="B75" s="84"/>
      <c r="C75" s="151"/>
      <c r="D75" s="151"/>
      <c r="E75" s="151"/>
      <c r="F75" s="151"/>
      <c r="G75" s="160"/>
      <c r="H75" s="151"/>
      <c r="I75" s="151"/>
      <c r="J75" s="151"/>
      <c r="K75" s="151"/>
      <c r="L75" s="160"/>
      <c r="M75" s="151"/>
      <c r="N75" s="151"/>
      <c r="O75" s="151"/>
      <c r="P75" s="151"/>
      <c r="Q75" s="151"/>
      <c r="R75" s="151"/>
      <c r="S75" s="152"/>
      <c r="T75" s="152"/>
      <c r="U75" s="160"/>
      <c r="V75" s="310"/>
      <c r="W75" s="310"/>
    </row>
    <row r="76" spans="1:23" ht="13.5" customHeight="1" x14ac:dyDescent="0.2">
      <c r="A76" s="84"/>
      <c r="B76" s="84"/>
      <c r="C76" s="151"/>
      <c r="D76" s="151"/>
      <c r="E76" s="151"/>
      <c r="F76" s="151"/>
      <c r="G76" s="160"/>
      <c r="H76" s="151"/>
      <c r="I76" s="151"/>
      <c r="J76" s="151"/>
      <c r="K76" s="151"/>
      <c r="L76" s="160"/>
      <c r="M76" s="151"/>
      <c r="N76" s="151"/>
      <c r="O76" s="151"/>
      <c r="P76" s="151"/>
      <c r="Q76" s="151"/>
      <c r="R76" s="151"/>
      <c r="S76" s="152"/>
      <c r="T76" s="152"/>
      <c r="U76" s="160"/>
      <c r="V76" s="310"/>
      <c r="W76" s="310"/>
    </row>
    <row r="77" spans="1:23" ht="13.5" customHeight="1" x14ac:dyDescent="0.2">
      <c r="A77" s="84"/>
      <c r="B77" s="84"/>
      <c r="C77" s="151"/>
      <c r="D77" s="151"/>
      <c r="E77" s="151"/>
      <c r="F77" s="151"/>
      <c r="G77" s="160"/>
      <c r="H77" s="151"/>
      <c r="I77" s="151"/>
      <c r="J77" s="151"/>
      <c r="K77" s="151"/>
      <c r="L77" s="160"/>
      <c r="M77" s="151"/>
      <c r="N77" s="151"/>
      <c r="O77" s="151"/>
      <c r="P77" s="151"/>
      <c r="Q77" s="151"/>
      <c r="R77" s="151"/>
      <c r="S77" s="152"/>
      <c r="T77" s="152"/>
      <c r="U77" s="160"/>
      <c r="V77" s="310"/>
      <c r="W77" s="310"/>
    </row>
    <row r="78" spans="1:23" ht="13.5" customHeight="1" x14ac:dyDescent="0.2">
      <c r="A78" s="84"/>
      <c r="B78" s="84"/>
      <c r="C78" s="151"/>
      <c r="D78" s="151"/>
      <c r="E78" s="151"/>
      <c r="F78" s="151"/>
      <c r="G78" s="160"/>
      <c r="H78" s="151"/>
      <c r="I78" s="151"/>
      <c r="J78" s="151"/>
      <c r="K78" s="151"/>
      <c r="L78" s="160"/>
      <c r="M78" s="151"/>
      <c r="N78" s="151"/>
      <c r="O78" s="151"/>
      <c r="P78" s="151"/>
      <c r="Q78" s="151"/>
      <c r="R78" s="151"/>
      <c r="S78" s="152"/>
      <c r="T78" s="152"/>
      <c r="U78" s="160"/>
      <c r="V78" s="310"/>
      <c r="W78" s="310"/>
    </row>
    <row r="79" spans="1:23" ht="13.5" customHeight="1" x14ac:dyDescent="0.2">
      <c r="A79" s="84"/>
      <c r="B79" s="84"/>
      <c r="C79" s="151"/>
      <c r="D79" s="151"/>
      <c r="E79" s="151"/>
      <c r="F79" s="151"/>
      <c r="G79" s="160"/>
      <c r="H79" s="151"/>
      <c r="I79" s="151"/>
      <c r="J79" s="151"/>
      <c r="K79" s="151"/>
      <c r="L79" s="160"/>
      <c r="M79" s="151"/>
      <c r="N79" s="151"/>
      <c r="O79" s="151"/>
      <c r="P79" s="151"/>
      <c r="Q79" s="151"/>
      <c r="R79" s="151"/>
      <c r="S79" s="152"/>
      <c r="T79" s="152"/>
      <c r="U79" s="160"/>
      <c r="V79" s="310"/>
      <c r="W79" s="310"/>
    </row>
    <row r="80" spans="1:23" ht="13.5" customHeight="1" x14ac:dyDescent="0.2">
      <c r="A80" s="84"/>
      <c r="B80" s="84"/>
      <c r="C80" s="151"/>
      <c r="D80" s="151"/>
      <c r="E80" s="151"/>
      <c r="F80" s="151"/>
      <c r="G80" s="160"/>
      <c r="H80" s="151"/>
      <c r="I80" s="151"/>
      <c r="J80" s="151"/>
      <c r="K80" s="151"/>
      <c r="L80" s="160"/>
      <c r="M80" s="151"/>
      <c r="N80" s="151"/>
      <c r="O80" s="151"/>
      <c r="P80" s="151"/>
      <c r="Q80" s="151"/>
      <c r="R80" s="151"/>
      <c r="S80" s="152"/>
      <c r="T80" s="152"/>
      <c r="U80" s="160"/>
      <c r="V80" s="310"/>
      <c r="W80" s="310"/>
    </row>
    <row r="81" spans="1:23" ht="13.5" customHeight="1" x14ac:dyDescent="0.2">
      <c r="A81" s="84"/>
      <c r="B81" s="84"/>
      <c r="C81" s="151"/>
      <c r="D81" s="151"/>
      <c r="E81" s="151"/>
      <c r="F81" s="151"/>
      <c r="G81" s="160"/>
      <c r="H81" s="151"/>
      <c r="I81" s="151"/>
      <c r="J81" s="151"/>
      <c r="K81" s="151"/>
      <c r="L81" s="160"/>
      <c r="M81" s="151"/>
      <c r="N81" s="151"/>
      <c r="O81" s="151"/>
      <c r="P81" s="151"/>
      <c r="Q81" s="151"/>
      <c r="R81" s="151"/>
      <c r="S81" s="152"/>
      <c r="T81" s="152"/>
      <c r="U81" s="160"/>
      <c r="V81" s="310"/>
      <c r="W81" s="310"/>
    </row>
    <row r="82" spans="1:23" ht="13.5" customHeight="1" x14ac:dyDescent="0.2">
      <c r="A82" s="84"/>
      <c r="B82" s="84"/>
      <c r="C82" s="151"/>
      <c r="D82" s="151"/>
      <c r="E82" s="151"/>
      <c r="F82" s="151"/>
      <c r="G82" s="160"/>
      <c r="H82" s="151"/>
      <c r="I82" s="151"/>
      <c r="J82" s="151"/>
      <c r="K82" s="151"/>
      <c r="L82" s="160"/>
      <c r="M82" s="151"/>
      <c r="N82" s="151"/>
      <c r="O82" s="151"/>
      <c r="P82" s="151"/>
      <c r="Q82" s="151"/>
      <c r="R82" s="151"/>
      <c r="S82" s="152"/>
      <c r="T82" s="152"/>
      <c r="U82" s="160"/>
      <c r="V82" s="310"/>
      <c r="W82" s="310"/>
    </row>
    <row r="83" spans="1:23" ht="13.5" customHeight="1" x14ac:dyDescent="0.2">
      <c r="A83" s="84"/>
      <c r="B83" s="84"/>
      <c r="C83" s="151"/>
      <c r="D83" s="151"/>
      <c r="E83" s="151"/>
      <c r="F83" s="151"/>
      <c r="G83" s="160"/>
      <c r="H83" s="151"/>
      <c r="I83" s="151"/>
      <c r="J83" s="151"/>
      <c r="K83" s="151"/>
      <c r="L83" s="160"/>
      <c r="M83" s="151"/>
      <c r="N83" s="151"/>
      <c r="O83" s="151"/>
      <c r="P83" s="151"/>
      <c r="Q83" s="151"/>
      <c r="R83" s="151"/>
      <c r="S83" s="152"/>
      <c r="T83" s="152"/>
      <c r="U83" s="160"/>
      <c r="V83" s="310"/>
      <c r="W83" s="310"/>
    </row>
    <row r="84" spans="1:23" ht="13.5" customHeight="1" x14ac:dyDescent="0.2">
      <c r="A84" s="84"/>
      <c r="B84" s="84"/>
      <c r="C84" s="151"/>
      <c r="D84" s="151"/>
      <c r="E84" s="151"/>
      <c r="F84" s="151"/>
      <c r="G84" s="160"/>
      <c r="H84" s="151"/>
      <c r="I84" s="151"/>
      <c r="J84" s="151"/>
      <c r="K84" s="151"/>
      <c r="L84" s="160"/>
      <c r="M84" s="151"/>
      <c r="N84" s="151"/>
      <c r="O84" s="151"/>
      <c r="P84" s="151"/>
      <c r="Q84" s="151"/>
      <c r="R84" s="151"/>
      <c r="S84" s="152"/>
      <c r="T84" s="152"/>
      <c r="U84" s="160"/>
      <c r="V84" s="310"/>
      <c r="W84" s="310"/>
    </row>
    <row r="85" spans="1:23" ht="13.5" customHeight="1" x14ac:dyDescent="0.2">
      <c r="A85" s="84"/>
      <c r="B85" s="84"/>
      <c r="C85" s="151"/>
      <c r="D85" s="151"/>
      <c r="E85" s="151"/>
      <c r="F85" s="151"/>
      <c r="G85" s="160"/>
      <c r="H85" s="151"/>
      <c r="I85" s="151"/>
      <c r="J85" s="151"/>
      <c r="K85" s="151"/>
      <c r="L85" s="160"/>
      <c r="M85" s="151"/>
      <c r="N85" s="151"/>
      <c r="O85" s="151"/>
      <c r="P85" s="151"/>
      <c r="Q85" s="151"/>
      <c r="R85" s="151"/>
      <c r="S85" s="152"/>
      <c r="T85" s="152"/>
      <c r="U85" s="160"/>
      <c r="V85" s="310"/>
      <c r="W85" s="310"/>
    </row>
    <row r="86" spans="1:23" ht="13.5" customHeight="1" x14ac:dyDescent="0.2">
      <c r="A86" s="84"/>
      <c r="B86" s="84"/>
      <c r="C86" s="151"/>
      <c r="D86" s="151"/>
      <c r="E86" s="151"/>
      <c r="F86" s="151"/>
      <c r="G86" s="160"/>
      <c r="H86" s="151"/>
      <c r="I86" s="151"/>
      <c r="J86" s="151"/>
      <c r="K86" s="151"/>
      <c r="L86" s="160"/>
      <c r="M86" s="151"/>
      <c r="N86" s="151"/>
      <c r="O86" s="151"/>
      <c r="P86" s="151"/>
      <c r="Q86" s="151"/>
      <c r="R86" s="151"/>
      <c r="S86" s="152"/>
      <c r="T86" s="152"/>
      <c r="U86" s="160"/>
      <c r="V86" s="310"/>
      <c r="W86" s="310"/>
    </row>
    <row r="87" spans="1:23" ht="13.5" customHeight="1" x14ac:dyDescent="0.2">
      <c r="A87" s="84"/>
      <c r="B87" s="84"/>
      <c r="C87" s="151"/>
      <c r="D87" s="151"/>
      <c r="E87" s="151"/>
      <c r="F87" s="151"/>
      <c r="G87" s="160"/>
      <c r="H87" s="151"/>
      <c r="I87" s="151"/>
      <c r="J87" s="151"/>
      <c r="K87" s="151"/>
      <c r="L87" s="160"/>
      <c r="M87" s="151"/>
      <c r="N87" s="151"/>
      <c r="O87" s="151"/>
      <c r="P87" s="151"/>
      <c r="Q87" s="151"/>
      <c r="R87" s="151"/>
      <c r="S87" s="152"/>
      <c r="T87" s="152"/>
      <c r="U87" s="160"/>
      <c r="V87" s="310"/>
      <c r="W87" s="310"/>
    </row>
    <row r="88" spans="1:23" ht="13.5" customHeight="1" x14ac:dyDescent="0.2">
      <c r="A88" s="84"/>
      <c r="B88" s="84"/>
      <c r="C88" s="151"/>
      <c r="D88" s="151"/>
      <c r="E88" s="151"/>
      <c r="F88" s="151"/>
      <c r="G88" s="160"/>
      <c r="H88" s="151"/>
      <c r="I88" s="151"/>
      <c r="J88" s="151"/>
      <c r="K88" s="151"/>
      <c r="L88" s="160"/>
      <c r="M88" s="151"/>
      <c r="N88" s="151"/>
      <c r="O88" s="151"/>
      <c r="P88" s="151"/>
      <c r="Q88" s="151"/>
      <c r="R88" s="151"/>
      <c r="S88" s="152"/>
      <c r="T88" s="152"/>
      <c r="U88" s="160"/>
      <c r="V88" s="310"/>
      <c r="W88" s="310"/>
    </row>
    <row r="89" spans="1:23" ht="13.5" customHeight="1" x14ac:dyDescent="0.2">
      <c r="A89" s="84"/>
      <c r="B89" s="84"/>
      <c r="C89" s="151"/>
      <c r="D89" s="151"/>
      <c r="E89" s="151"/>
      <c r="F89" s="151"/>
      <c r="G89" s="160"/>
      <c r="H89" s="151"/>
      <c r="I89" s="151"/>
      <c r="J89" s="151"/>
      <c r="K89" s="151"/>
      <c r="L89" s="160"/>
      <c r="M89" s="151"/>
      <c r="N89" s="151"/>
      <c r="O89" s="151"/>
      <c r="P89" s="151"/>
      <c r="Q89" s="151"/>
      <c r="R89" s="151"/>
      <c r="S89" s="152"/>
      <c r="T89" s="152"/>
      <c r="U89" s="160"/>
      <c r="V89" s="310"/>
      <c r="W89" s="310"/>
    </row>
    <row r="90" spans="1:23" ht="13.5" customHeight="1" x14ac:dyDescent="0.2">
      <c r="A90" s="84"/>
      <c r="B90" s="84"/>
      <c r="C90" s="151"/>
      <c r="D90" s="151"/>
      <c r="E90" s="151"/>
      <c r="F90" s="151"/>
      <c r="G90" s="160"/>
      <c r="H90" s="151"/>
      <c r="I90" s="151"/>
      <c r="J90" s="151"/>
      <c r="K90" s="151"/>
      <c r="L90" s="160"/>
      <c r="M90" s="151"/>
      <c r="N90" s="151"/>
      <c r="O90" s="151"/>
      <c r="P90" s="151"/>
      <c r="Q90" s="151"/>
      <c r="R90" s="151"/>
      <c r="S90" s="152"/>
      <c r="T90" s="152"/>
      <c r="U90" s="160"/>
      <c r="V90" s="310"/>
      <c r="W90" s="310"/>
    </row>
    <row r="91" spans="1:23" ht="13.5" customHeight="1" x14ac:dyDescent="0.2">
      <c r="A91" s="84"/>
      <c r="B91" s="84"/>
      <c r="C91" s="151"/>
      <c r="D91" s="151"/>
      <c r="E91" s="151"/>
      <c r="F91" s="151"/>
      <c r="G91" s="160"/>
      <c r="H91" s="151"/>
      <c r="I91" s="151"/>
      <c r="J91" s="151"/>
      <c r="K91" s="151"/>
      <c r="L91" s="160"/>
      <c r="M91" s="151"/>
      <c r="N91" s="151"/>
      <c r="O91" s="151"/>
      <c r="P91" s="151"/>
      <c r="Q91" s="151"/>
      <c r="R91" s="151"/>
      <c r="S91" s="152"/>
      <c r="T91" s="152"/>
      <c r="U91" s="160"/>
      <c r="V91" s="310"/>
      <c r="W91" s="310"/>
    </row>
    <row r="92" spans="1:23" ht="13.5" customHeight="1" x14ac:dyDescent="0.2">
      <c r="A92" s="84"/>
      <c r="B92" s="84"/>
      <c r="C92" s="151"/>
      <c r="D92" s="151"/>
      <c r="E92" s="151"/>
      <c r="F92" s="151"/>
      <c r="G92" s="160"/>
      <c r="H92" s="151"/>
      <c r="I92" s="151"/>
      <c r="J92" s="151"/>
      <c r="K92" s="151"/>
      <c r="L92" s="160"/>
      <c r="M92" s="151"/>
      <c r="N92" s="151"/>
      <c r="O92" s="151"/>
      <c r="P92" s="151"/>
      <c r="Q92" s="151"/>
      <c r="R92" s="151"/>
      <c r="S92" s="152"/>
      <c r="T92" s="152"/>
      <c r="U92" s="160"/>
      <c r="V92" s="310"/>
      <c r="W92" s="310"/>
    </row>
    <row r="93" spans="1:23" ht="13.5" customHeight="1" x14ac:dyDescent="0.2">
      <c r="A93" s="84"/>
      <c r="B93" s="84"/>
      <c r="C93" s="151"/>
      <c r="D93" s="151"/>
      <c r="E93" s="151"/>
      <c r="F93" s="151"/>
      <c r="G93" s="160"/>
      <c r="H93" s="151"/>
      <c r="I93" s="151"/>
      <c r="J93" s="151"/>
      <c r="K93" s="151"/>
      <c r="L93" s="160"/>
      <c r="M93" s="151"/>
      <c r="N93" s="151"/>
      <c r="O93" s="151"/>
      <c r="P93" s="151"/>
      <c r="Q93" s="151"/>
      <c r="R93" s="151"/>
      <c r="S93" s="152"/>
      <c r="T93" s="152"/>
      <c r="U93" s="160"/>
      <c r="V93" s="310"/>
      <c r="W93" s="310"/>
    </row>
    <row r="94" spans="1:23" ht="13.5" customHeight="1" x14ac:dyDescent="0.2">
      <c r="A94" s="84"/>
      <c r="B94" s="84"/>
      <c r="C94" s="151"/>
      <c r="D94" s="151"/>
      <c r="E94" s="151"/>
      <c r="F94" s="151"/>
      <c r="G94" s="160"/>
      <c r="H94" s="151"/>
      <c r="I94" s="151"/>
      <c r="J94" s="151"/>
      <c r="K94" s="151"/>
      <c r="L94" s="160"/>
      <c r="M94" s="151"/>
      <c r="N94" s="151"/>
      <c r="O94" s="151"/>
      <c r="P94" s="151"/>
      <c r="Q94" s="151"/>
      <c r="R94" s="151"/>
      <c r="S94" s="152"/>
      <c r="T94" s="152"/>
      <c r="U94" s="160"/>
      <c r="V94" s="310"/>
      <c r="W94" s="310"/>
    </row>
    <row r="95" spans="1:23" ht="13.5" customHeight="1" x14ac:dyDescent="0.2">
      <c r="A95" s="84"/>
      <c r="B95" s="84"/>
      <c r="C95" s="151"/>
      <c r="D95" s="151"/>
      <c r="E95" s="151"/>
      <c r="F95" s="151"/>
      <c r="G95" s="160"/>
      <c r="H95" s="151"/>
      <c r="I95" s="151"/>
      <c r="J95" s="151"/>
      <c r="K95" s="151"/>
      <c r="L95" s="160"/>
      <c r="M95" s="151"/>
      <c r="N95" s="151"/>
      <c r="O95" s="151"/>
      <c r="P95" s="151"/>
      <c r="Q95" s="151"/>
      <c r="R95" s="151"/>
      <c r="S95" s="152"/>
      <c r="T95" s="152"/>
      <c r="U95" s="160"/>
      <c r="V95" s="310"/>
      <c r="W95" s="310"/>
    </row>
    <row r="96" spans="1:23" ht="13.5" customHeight="1" x14ac:dyDescent="0.2">
      <c r="A96" s="84"/>
      <c r="B96" s="84"/>
      <c r="C96" s="151"/>
      <c r="D96" s="151"/>
      <c r="E96" s="151"/>
      <c r="F96" s="151"/>
      <c r="G96" s="160"/>
      <c r="H96" s="151"/>
      <c r="I96" s="151"/>
      <c r="J96" s="151"/>
      <c r="K96" s="151"/>
      <c r="L96" s="160"/>
      <c r="M96" s="151"/>
      <c r="N96" s="151"/>
      <c r="O96" s="151"/>
      <c r="P96" s="151"/>
      <c r="Q96" s="151"/>
      <c r="R96" s="151"/>
      <c r="S96" s="152"/>
      <c r="T96" s="152"/>
      <c r="U96" s="160"/>
      <c r="V96" s="310"/>
      <c r="W96" s="310"/>
    </row>
    <row r="97" spans="1:23" ht="13.5" customHeight="1" x14ac:dyDescent="0.2">
      <c r="A97" s="84"/>
      <c r="B97" s="84"/>
      <c r="C97" s="151"/>
      <c r="D97" s="151"/>
      <c r="E97" s="151"/>
      <c r="F97" s="151"/>
      <c r="G97" s="160"/>
      <c r="H97" s="151"/>
      <c r="I97" s="151"/>
      <c r="J97" s="151"/>
      <c r="K97" s="151"/>
      <c r="L97" s="160"/>
      <c r="M97" s="151"/>
      <c r="N97" s="151"/>
      <c r="O97" s="151"/>
      <c r="P97" s="151"/>
      <c r="Q97" s="151"/>
      <c r="R97" s="151"/>
      <c r="S97" s="152"/>
      <c r="T97" s="152"/>
      <c r="U97" s="160"/>
      <c r="V97" s="310"/>
      <c r="W97" s="310"/>
    </row>
    <row r="98" spans="1:23" ht="13.5" customHeight="1" x14ac:dyDescent="0.2">
      <c r="A98" s="84"/>
      <c r="B98" s="84"/>
      <c r="C98" s="151"/>
      <c r="D98" s="151"/>
      <c r="E98" s="151"/>
      <c r="F98" s="151"/>
      <c r="G98" s="160"/>
      <c r="H98" s="151"/>
      <c r="I98" s="151"/>
      <c r="J98" s="151"/>
      <c r="K98" s="151"/>
      <c r="L98" s="160"/>
      <c r="M98" s="151"/>
      <c r="N98" s="151"/>
      <c r="O98" s="151"/>
      <c r="P98" s="151"/>
      <c r="Q98" s="151"/>
      <c r="R98" s="151"/>
      <c r="S98" s="152"/>
      <c r="T98" s="152"/>
      <c r="U98" s="160"/>
      <c r="V98" s="310"/>
      <c r="W98" s="310"/>
    </row>
    <row r="99" spans="1:23" ht="13.5" customHeight="1" x14ac:dyDescent="0.2">
      <c r="A99" s="84"/>
      <c r="B99" s="84"/>
      <c r="C99" s="151"/>
      <c r="D99" s="151"/>
      <c r="E99" s="151"/>
      <c r="F99" s="151"/>
      <c r="G99" s="160"/>
      <c r="H99" s="151"/>
      <c r="I99" s="151"/>
      <c r="J99" s="151"/>
      <c r="K99" s="151"/>
      <c r="L99" s="160"/>
      <c r="M99" s="151"/>
      <c r="N99" s="151"/>
      <c r="O99" s="151"/>
      <c r="P99" s="151"/>
      <c r="Q99" s="151"/>
      <c r="R99" s="151"/>
      <c r="S99" s="152"/>
      <c r="T99" s="152"/>
      <c r="U99" s="160"/>
      <c r="V99" s="310"/>
      <c r="W99" s="310"/>
    </row>
    <row r="100" spans="1:23" ht="13.5" customHeight="1" x14ac:dyDescent="0.2">
      <c r="A100" s="84"/>
      <c r="B100" s="84"/>
      <c r="C100" s="151"/>
      <c r="D100" s="151"/>
      <c r="E100" s="151"/>
      <c r="F100" s="151"/>
      <c r="G100" s="160"/>
      <c r="H100" s="151"/>
      <c r="I100" s="151"/>
      <c r="J100" s="151"/>
      <c r="K100" s="151"/>
      <c r="L100" s="160"/>
      <c r="M100" s="151"/>
      <c r="N100" s="151"/>
      <c r="O100" s="151"/>
      <c r="P100" s="151"/>
      <c r="Q100" s="151"/>
      <c r="R100" s="151"/>
      <c r="S100" s="152"/>
      <c r="T100" s="152"/>
      <c r="U100" s="160"/>
      <c r="V100" s="310"/>
      <c r="W100" s="310"/>
    </row>
  </sheetData>
  <autoFilter ref="S5:T56"/>
  <mergeCells count="18">
    <mergeCell ref="A1:T1"/>
    <mergeCell ref="A3:A5"/>
    <mergeCell ref="B3:B5"/>
    <mergeCell ref="S4:T4"/>
    <mergeCell ref="Q4:R4"/>
    <mergeCell ref="L3:L5"/>
    <mergeCell ref="C3:F3"/>
    <mergeCell ref="C4:D4"/>
    <mergeCell ref="E4:F4"/>
    <mergeCell ref="H3:K3"/>
    <mergeCell ref="G3:G5"/>
    <mergeCell ref="H4:I4"/>
    <mergeCell ref="J4:K4"/>
    <mergeCell ref="Q3:T3"/>
    <mergeCell ref="M3:P3"/>
    <mergeCell ref="M4:N4"/>
    <mergeCell ref="O4:P4"/>
    <mergeCell ref="U3:U5"/>
  </mergeCells>
  <conditionalFormatting sqref="V1:W100">
    <cfRule type="cellIs" dxfId="21" priority="1" operator="greaterThan">
      <formula>100</formula>
    </cfRule>
  </conditionalFormatting>
  <pageMargins left="1" right="0.2" top="0.25" bottom="0.25" header="0" footer="0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100"/>
  <sheetViews>
    <sheetView workbookViewId="0">
      <pane xSplit="2" ySplit="5" topLeftCell="C39" activePane="bottomRight" state="frozen"/>
      <selection pane="topRight" activeCell="C1" sqref="C1"/>
      <selection pane="bottomLeft" activeCell="A6" sqref="A6"/>
      <selection pane="bottomRight" activeCell="O57" sqref="O57"/>
    </sheetView>
  </sheetViews>
  <sheetFormatPr defaultColWidth="14.42578125" defaultRowHeight="15" customHeight="1" x14ac:dyDescent="0.2"/>
  <cols>
    <col min="1" max="1" width="4.42578125" style="109" customWidth="1"/>
    <col min="2" max="2" width="23.140625" style="109" customWidth="1"/>
    <col min="3" max="3" width="9.5703125" style="109" customWidth="1"/>
    <col min="4" max="4" width="9.85546875" style="109" customWidth="1"/>
    <col min="5" max="5" width="7" style="109" customWidth="1"/>
    <col min="6" max="6" width="7.5703125" style="109" customWidth="1"/>
    <col min="7" max="7" width="6.140625" style="109" customWidth="1"/>
    <col min="8" max="8" width="7.7109375" style="109" customWidth="1"/>
    <col min="9" max="9" width="7.42578125" style="109" customWidth="1"/>
    <col min="10" max="10" width="8.85546875" style="109" customWidth="1"/>
    <col min="11" max="11" width="8" style="109" customWidth="1"/>
    <col min="12" max="12" width="8.85546875" style="109" customWidth="1"/>
    <col min="13" max="13" width="8.7109375" style="109" customWidth="1"/>
    <col min="14" max="14" width="9" style="109" customWidth="1"/>
    <col min="15" max="15" width="8.85546875" style="109" customWidth="1"/>
    <col min="16" max="16" width="9" style="109" bestFit="1" customWidth="1"/>
    <col min="17" max="17" width="9" style="109" customWidth="1"/>
    <col min="18" max="16384" width="14.42578125" style="109"/>
  </cols>
  <sheetData>
    <row r="1" spans="1:17" ht="13.5" customHeight="1" x14ac:dyDescent="0.2">
      <c r="A1" s="393" t="s">
        <v>1041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</row>
    <row r="2" spans="1:17" ht="13.5" customHeight="1" x14ac:dyDescent="0.2">
      <c r="A2" s="84"/>
      <c r="B2" s="86" t="s">
        <v>80</v>
      </c>
      <c r="C2" s="151"/>
      <c r="D2" s="151"/>
      <c r="E2" s="151"/>
      <c r="F2" s="151"/>
      <c r="G2" s="152"/>
      <c r="H2" s="152"/>
      <c r="I2" s="151"/>
      <c r="J2" s="151"/>
      <c r="K2" s="151"/>
      <c r="L2" s="151"/>
      <c r="M2" s="151"/>
      <c r="N2" s="151" t="s">
        <v>150</v>
      </c>
      <c r="O2" s="152"/>
      <c r="P2" s="152"/>
      <c r="Q2" s="151"/>
    </row>
    <row r="3" spans="1:17" ht="15" customHeight="1" x14ac:dyDescent="0.2">
      <c r="A3" s="418" t="s">
        <v>151</v>
      </c>
      <c r="B3" s="418" t="s">
        <v>152</v>
      </c>
      <c r="C3" s="439" t="s">
        <v>153</v>
      </c>
      <c r="D3" s="424"/>
      <c r="E3" s="414" t="s">
        <v>120</v>
      </c>
      <c r="F3" s="434"/>
      <c r="G3" s="414" t="s">
        <v>104</v>
      </c>
      <c r="H3" s="434"/>
      <c r="I3" s="414" t="s">
        <v>105</v>
      </c>
      <c r="J3" s="434"/>
      <c r="K3" s="414" t="s">
        <v>121</v>
      </c>
      <c r="L3" s="434"/>
      <c r="M3" s="414" t="s">
        <v>108</v>
      </c>
      <c r="N3" s="434"/>
      <c r="O3" s="414" t="s">
        <v>122</v>
      </c>
      <c r="P3" s="434"/>
      <c r="Q3" s="437" t="s">
        <v>154</v>
      </c>
    </row>
    <row r="4" spans="1:17" ht="15" customHeight="1" x14ac:dyDescent="0.2">
      <c r="A4" s="426"/>
      <c r="B4" s="426"/>
      <c r="C4" s="418" t="s">
        <v>89</v>
      </c>
      <c r="D4" s="418" t="s">
        <v>90</v>
      </c>
      <c r="E4" s="435"/>
      <c r="F4" s="436"/>
      <c r="G4" s="435"/>
      <c r="H4" s="436"/>
      <c r="I4" s="435"/>
      <c r="J4" s="436"/>
      <c r="K4" s="435"/>
      <c r="L4" s="436"/>
      <c r="M4" s="435"/>
      <c r="N4" s="436"/>
      <c r="O4" s="435"/>
      <c r="P4" s="436"/>
      <c r="Q4" s="426"/>
    </row>
    <row r="5" spans="1:17" ht="15" customHeight="1" x14ac:dyDescent="0.2">
      <c r="A5" s="427"/>
      <c r="B5" s="427"/>
      <c r="C5" s="427"/>
      <c r="D5" s="427"/>
      <c r="E5" s="274" t="s">
        <v>89</v>
      </c>
      <c r="F5" s="274" t="s">
        <v>90</v>
      </c>
      <c r="G5" s="274" t="s">
        <v>89</v>
      </c>
      <c r="H5" s="274" t="s">
        <v>90</v>
      </c>
      <c r="I5" s="274" t="s">
        <v>89</v>
      </c>
      <c r="J5" s="274" t="s">
        <v>90</v>
      </c>
      <c r="K5" s="274" t="s">
        <v>89</v>
      </c>
      <c r="L5" s="274" t="s">
        <v>90</v>
      </c>
      <c r="M5" s="274" t="s">
        <v>89</v>
      </c>
      <c r="N5" s="274" t="s">
        <v>90</v>
      </c>
      <c r="O5" s="274" t="s">
        <v>89</v>
      </c>
      <c r="P5" s="274" t="s">
        <v>90</v>
      </c>
      <c r="Q5" s="427"/>
    </row>
    <row r="6" spans="1:17" ht="12.75" customHeight="1" x14ac:dyDescent="0.2">
      <c r="A6" s="185">
        <v>1</v>
      </c>
      <c r="B6" s="186" t="s">
        <v>8</v>
      </c>
      <c r="C6" s="312">
        <v>7566</v>
      </c>
      <c r="D6" s="312">
        <v>124619</v>
      </c>
      <c r="E6" s="312">
        <v>4</v>
      </c>
      <c r="F6" s="312">
        <v>1400</v>
      </c>
      <c r="G6" s="312">
        <v>250</v>
      </c>
      <c r="H6" s="312">
        <v>2481.9316266999999</v>
      </c>
      <c r="I6" s="312">
        <v>1198</v>
      </c>
      <c r="J6" s="312">
        <v>19669.043956900001</v>
      </c>
      <c r="K6" s="312">
        <v>16006</v>
      </c>
      <c r="L6" s="312">
        <v>31519.621996600006</v>
      </c>
      <c r="M6" s="312">
        <v>5880</v>
      </c>
      <c r="N6" s="312">
        <v>125909.91446680002</v>
      </c>
      <c r="O6" s="186">
        <f t="shared" ref="O6:P21" si="0">E6+G6+I6+K6+M6</f>
        <v>23338</v>
      </c>
      <c r="P6" s="186">
        <f t="shared" si="0"/>
        <v>180980.51204700003</v>
      </c>
      <c r="Q6" s="186">
        <f t="shared" ref="Q6:Q22" si="1">P6*100/D6</f>
        <v>145.22706172172786</v>
      </c>
    </row>
    <row r="7" spans="1:17" ht="12.75" customHeight="1" x14ac:dyDescent="0.2">
      <c r="A7" s="185">
        <v>2</v>
      </c>
      <c r="B7" s="186" t="s">
        <v>9</v>
      </c>
      <c r="C7" s="312">
        <v>8158</v>
      </c>
      <c r="D7" s="312">
        <v>141075</v>
      </c>
      <c r="E7" s="312">
        <v>0</v>
      </c>
      <c r="F7" s="312">
        <v>0</v>
      </c>
      <c r="G7" s="312">
        <v>36</v>
      </c>
      <c r="H7" s="312">
        <v>378.31967230000004</v>
      </c>
      <c r="I7" s="312">
        <v>655</v>
      </c>
      <c r="J7" s="312">
        <v>17312.906828299998</v>
      </c>
      <c r="K7" s="312">
        <v>1192</v>
      </c>
      <c r="L7" s="312">
        <v>3195.0518888000001</v>
      </c>
      <c r="M7" s="321">
        <v>16960</v>
      </c>
      <c r="N7" s="312">
        <v>190718.05189720006</v>
      </c>
      <c r="O7" s="186">
        <f t="shared" si="0"/>
        <v>18843</v>
      </c>
      <c r="P7" s="186">
        <f t="shared" si="0"/>
        <v>211604.33028660004</v>
      </c>
      <c r="Q7" s="186">
        <f t="shared" si="1"/>
        <v>149.99420895736313</v>
      </c>
    </row>
    <row r="8" spans="1:17" ht="12.75" customHeight="1" x14ac:dyDescent="0.2">
      <c r="A8" s="185">
        <v>3</v>
      </c>
      <c r="B8" s="186" t="s">
        <v>10</v>
      </c>
      <c r="C8" s="312">
        <v>4272</v>
      </c>
      <c r="D8" s="312">
        <v>72645</v>
      </c>
      <c r="E8" s="312">
        <v>0</v>
      </c>
      <c r="F8" s="312">
        <v>0</v>
      </c>
      <c r="G8" s="312">
        <v>121</v>
      </c>
      <c r="H8" s="312">
        <v>710.40611000000001</v>
      </c>
      <c r="I8" s="312">
        <v>609</v>
      </c>
      <c r="J8" s="312">
        <v>7598.1991600000001</v>
      </c>
      <c r="K8" s="312">
        <v>233</v>
      </c>
      <c r="L8" s="312">
        <v>1176.93147</v>
      </c>
      <c r="M8" s="312">
        <v>7090</v>
      </c>
      <c r="N8" s="312">
        <v>386500.22480999999</v>
      </c>
      <c r="O8" s="186">
        <f t="shared" si="0"/>
        <v>8053</v>
      </c>
      <c r="P8" s="186">
        <f t="shared" si="0"/>
        <v>395985.76155</v>
      </c>
      <c r="Q8" s="186">
        <f t="shared" si="1"/>
        <v>545.09706318397684</v>
      </c>
    </row>
    <row r="9" spans="1:17" ht="12.75" customHeight="1" x14ac:dyDescent="0.2">
      <c r="A9" s="185">
        <v>4</v>
      </c>
      <c r="B9" s="186" t="s">
        <v>11</v>
      </c>
      <c r="C9" s="312">
        <v>5758</v>
      </c>
      <c r="D9" s="312">
        <v>89679</v>
      </c>
      <c r="E9" s="312">
        <v>13</v>
      </c>
      <c r="F9" s="312">
        <v>35.296750000000003</v>
      </c>
      <c r="G9" s="312">
        <v>83</v>
      </c>
      <c r="H9" s="312">
        <v>859.46187999999995</v>
      </c>
      <c r="I9" s="312">
        <v>453</v>
      </c>
      <c r="J9" s="312">
        <v>7609.4525700000004</v>
      </c>
      <c r="K9" s="312">
        <v>2333</v>
      </c>
      <c r="L9" s="312">
        <v>6709.4700207999995</v>
      </c>
      <c r="M9" s="312">
        <v>5700</v>
      </c>
      <c r="N9" s="312">
        <v>738191.53587360005</v>
      </c>
      <c r="O9" s="186">
        <f t="shared" si="0"/>
        <v>8582</v>
      </c>
      <c r="P9" s="186">
        <f t="shared" si="0"/>
        <v>753405.21709440008</v>
      </c>
      <c r="Q9" s="186">
        <f t="shared" si="1"/>
        <v>840.11331202890312</v>
      </c>
    </row>
    <row r="10" spans="1:17" ht="12.75" customHeight="1" x14ac:dyDescent="0.2">
      <c r="A10" s="185">
        <v>5</v>
      </c>
      <c r="B10" s="186" t="s">
        <v>12</v>
      </c>
      <c r="C10" s="312">
        <v>16127</v>
      </c>
      <c r="D10" s="312">
        <v>230751</v>
      </c>
      <c r="E10" s="312">
        <v>0</v>
      </c>
      <c r="F10" s="312">
        <v>0</v>
      </c>
      <c r="G10" s="312">
        <v>25</v>
      </c>
      <c r="H10" s="312">
        <v>119.83969</v>
      </c>
      <c r="I10" s="312">
        <v>23</v>
      </c>
      <c r="J10" s="312">
        <v>8.2072903999999998</v>
      </c>
      <c r="K10" s="312">
        <v>15487</v>
      </c>
      <c r="L10" s="312">
        <v>78826.129445900064</v>
      </c>
      <c r="M10" s="312">
        <v>19495</v>
      </c>
      <c r="N10" s="312">
        <v>104794.54523140007</v>
      </c>
      <c r="O10" s="186">
        <f t="shared" si="0"/>
        <v>35030</v>
      </c>
      <c r="P10" s="186">
        <f t="shared" si="0"/>
        <v>183748.72165770014</v>
      </c>
      <c r="Q10" s="186">
        <f t="shared" si="1"/>
        <v>79.630736879883571</v>
      </c>
    </row>
    <row r="11" spans="1:17" ht="12.75" customHeight="1" x14ac:dyDescent="0.2">
      <c r="A11" s="185">
        <v>6</v>
      </c>
      <c r="B11" s="186" t="s">
        <v>13</v>
      </c>
      <c r="C11" s="312">
        <v>8979</v>
      </c>
      <c r="D11" s="312">
        <v>112847</v>
      </c>
      <c r="E11" s="312">
        <v>18</v>
      </c>
      <c r="F11" s="312">
        <v>32.905041900000001</v>
      </c>
      <c r="G11" s="312">
        <v>0</v>
      </c>
      <c r="H11" s="312">
        <v>0</v>
      </c>
      <c r="I11" s="312">
        <v>1</v>
      </c>
      <c r="J11" s="312">
        <v>1</v>
      </c>
      <c r="K11" s="312">
        <v>296</v>
      </c>
      <c r="L11" s="312">
        <v>2165.2794220000001</v>
      </c>
      <c r="M11" s="312">
        <v>6</v>
      </c>
      <c r="N11" s="312">
        <v>2.7499999999999998E-3</v>
      </c>
      <c r="O11" s="186">
        <f t="shared" si="0"/>
        <v>321</v>
      </c>
      <c r="P11" s="186">
        <f t="shared" si="0"/>
        <v>2199.1872139000002</v>
      </c>
      <c r="Q11" s="186">
        <f t="shared" si="1"/>
        <v>1.9488220456901824</v>
      </c>
    </row>
    <row r="12" spans="1:17" ht="12.75" customHeight="1" x14ac:dyDescent="0.2">
      <c r="A12" s="185">
        <v>7</v>
      </c>
      <c r="B12" s="186" t="s">
        <v>14</v>
      </c>
      <c r="C12" s="312">
        <v>1211</v>
      </c>
      <c r="D12" s="312">
        <v>17028</v>
      </c>
      <c r="E12" s="312">
        <v>0</v>
      </c>
      <c r="F12" s="312">
        <v>0</v>
      </c>
      <c r="G12" s="312">
        <v>5</v>
      </c>
      <c r="H12" s="312">
        <v>35.009300000000003</v>
      </c>
      <c r="I12" s="312">
        <v>139</v>
      </c>
      <c r="J12" s="312">
        <v>2408.8497600000001</v>
      </c>
      <c r="K12" s="312">
        <v>171</v>
      </c>
      <c r="L12" s="312">
        <v>676.24</v>
      </c>
      <c r="M12" s="312">
        <v>2126</v>
      </c>
      <c r="N12" s="312">
        <v>12066.505660000001</v>
      </c>
      <c r="O12" s="186">
        <f t="shared" si="0"/>
        <v>2441</v>
      </c>
      <c r="P12" s="186">
        <f t="shared" si="0"/>
        <v>15186.604720000001</v>
      </c>
      <c r="Q12" s="186">
        <f t="shared" si="1"/>
        <v>89.186074230678884</v>
      </c>
    </row>
    <row r="13" spans="1:17" ht="12.75" customHeight="1" x14ac:dyDescent="0.2">
      <c r="A13" s="185">
        <v>8</v>
      </c>
      <c r="B13" s="186" t="s">
        <v>982</v>
      </c>
      <c r="C13" s="312">
        <v>1042</v>
      </c>
      <c r="D13" s="312">
        <v>16452</v>
      </c>
      <c r="E13" s="312">
        <v>0</v>
      </c>
      <c r="F13" s="312">
        <v>0</v>
      </c>
      <c r="G13" s="312">
        <v>0</v>
      </c>
      <c r="H13" s="312">
        <v>0</v>
      </c>
      <c r="I13" s="312">
        <v>0</v>
      </c>
      <c r="J13" s="312">
        <v>0</v>
      </c>
      <c r="K13" s="312">
        <v>0</v>
      </c>
      <c r="L13" s="312">
        <v>0</v>
      </c>
      <c r="M13" s="312">
        <v>1078</v>
      </c>
      <c r="N13" s="312">
        <v>6231.9909608999978</v>
      </c>
      <c r="O13" s="186">
        <f t="shared" si="0"/>
        <v>1078</v>
      </c>
      <c r="P13" s="186">
        <f t="shared" si="0"/>
        <v>6231.9909608999978</v>
      </c>
      <c r="Q13" s="186">
        <f t="shared" si="1"/>
        <v>37.879838079868698</v>
      </c>
    </row>
    <row r="14" spans="1:17" ht="13.5" customHeight="1" x14ac:dyDescent="0.2">
      <c r="A14" s="185">
        <v>9</v>
      </c>
      <c r="B14" s="186" t="s">
        <v>15</v>
      </c>
      <c r="C14" s="312">
        <v>10732</v>
      </c>
      <c r="D14" s="312">
        <v>161253</v>
      </c>
      <c r="E14" s="312">
        <v>34</v>
      </c>
      <c r="F14" s="312">
        <v>501528.17504070001</v>
      </c>
      <c r="G14" s="312">
        <v>104</v>
      </c>
      <c r="H14" s="312">
        <v>1156.3866849999999</v>
      </c>
      <c r="I14" s="312">
        <v>818</v>
      </c>
      <c r="J14" s="312">
        <v>17862.999676899999</v>
      </c>
      <c r="K14" s="312">
        <v>2876</v>
      </c>
      <c r="L14" s="312">
        <v>9647.9262381999997</v>
      </c>
      <c r="M14" s="312">
        <v>4035</v>
      </c>
      <c r="N14" s="312">
        <v>885252.52002429974</v>
      </c>
      <c r="O14" s="186">
        <f t="shared" si="0"/>
        <v>7867</v>
      </c>
      <c r="P14" s="186">
        <f t="shared" si="0"/>
        <v>1415448.0076650996</v>
      </c>
      <c r="Q14" s="186">
        <f t="shared" si="1"/>
        <v>877.78088324874545</v>
      </c>
    </row>
    <row r="15" spans="1:17" ht="12.75" customHeight="1" x14ac:dyDescent="0.2">
      <c r="A15" s="185">
        <v>10</v>
      </c>
      <c r="B15" s="186" t="s">
        <v>16</v>
      </c>
      <c r="C15" s="312">
        <v>53334</v>
      </c>
      <c r="D15" s="312">
        <v>887581</v>
      </c>
      <c r="E15" s="312">
        <v>2011</v>
      </c>
      <c r="F15" s="312">
        <v>3422</v>
      </c>
      <c r="G15" s="312">
        <v>0</v>
      </c>
      <c r="H15" s="312">
        <v>0</v>
      </c>
      <c r="I15" s="312">
        <v>12828</v>
      </c>
      <c r="J15" s="312">
        <v>146243</v>
      </c>
      <c r="K15" s="312">
        <v>23498</v>
      </c>
      <c r="L15" s="312">
        <v>47851</v>
      </c>
      <c r="M15" s="312">
        <v>184043</v>
      </c>
      <c r="N15" s="312">
        <v>5291496</v>
      </c>
      <c r="O15" s="186">
        <f t="shared" si="0"/>
        <v>222380</v>
      </c>
      <c r="P15" s="186">
        <f t="shared" si="0"/>
        <v>5489012</v>
      </c>
      <c r="Q15" s="186">
        <f t="shared" si="1"/>
        <v>618.42378329414441</v>
      </c>
    </row>
    <row r="16" spans="1:17" ht="12.75" customHeight="1" x14ac:dyDescent="0.2">
      <c r="A16" s="185">
        <v>11</v>
      </c>
      <c r="B16" s="186" t="s">
        <v>17</v>
      </c>
      <c r="C16" s="312">
        <v>3945</v>
      </c>
      <c r="D16" s="312">
        <v>70773</v>
      </c>
      <c r="E16" s="312">
        <v>0</v>
      </c>
      <c r="F16" s="312">
        <v>0</v>
      </c>
      <c r="G16" s="312">
        <v>5</v>
      </c>
      <c r="H16" s="312">
        <v>34.455098199999995</v>
      </c>
      <c r="I16" s="312">
        <v>277</v>
      </c>
      <c r="J16" s="312">
        <v>5233.0982695000002</v>
      </c>
      <c r="K16" s="312">
        <v>122</v>
      </c>
      <c r="L16" s="312">
        <v>256.09348999999997</v>
      </c>
      <c r="M16" s="312">
        <v>2367</v>
      </c>
      <c r="N16" s="312">
        <v>175868.80355129996</v>
      </c>
      <c r="O16" s="186">
        <f t="shared" si="0"/>
        <v>2771</v>
      </c>
      <c r="P16" s="186">
        <f t="shared" si="0"/>
        <v>181392.45040899995</v>
      </c>
      <c r="Q16" s="186">
        <f t="shared" si="1"/>
        <v>256.30176820115008</v>
      </c>
    </row>
    <row r="17" spans="1:17" ht="12.75" customHeight="1" x14ac:dyDescent="0.2">
      <c r="A17" s="185">
        <v>12</v>
      </c>
      <c r="B17" s="186" t="s">
        <v>18</v>
      </c>
      <c r="C17" s="312">
        <v>15959</v>
      </c>
      <c r="D17" s="312">
        <v>153377</v>
      </c>
      <c r="E17" s="312">
        <v>11</v>
      </c>
      <c r="F17" s="312">
        <v>14660.035134000002</v>
      </c>
      <c r="G17" s="312">
        <v>150</v>
      </c>
      <c r="H17" s="312">
        <v>1000.7768090000001</v>
      </c>
      <c r="I17" s="312">
        <v>668</v>
      </c>
      <c r="J17" s="312">
        <v>12031.717040599999</v>
      </c>
      <c r="K17" s="312">
        <v>7348</v>
      </c>
      <c r="L17" s="312">
        <v>44058.770160199994</v>
      </c>
      <c r="M17" s="312">
        <v>3378</v>
      </c>
      <c r="N17" s="312">
        <v>130350.89050370007</v>
      </c>
      <c r="O17" s="186">
        <f t="shared" si="0"/>
        <v>11555</v>
      </c>
      <c r="P17" s="186">
        <f t="shared" si="0"/>
        <v>202102.18964750005</v>
      </c>
      <c r="Q17" s="186">
        <f t="shared" si="1"/>
        <v>131.76825055093011</v>
      </c>
    </row>
    <row r="18" spans="1:17" ht="12.75" customHeight="1" x14ac:dyDescent="0.2">
      <c r="A18" s="184"/>
      <c r="B18" s="189" t="s">
        <v>19</v>
      </c>
      <c r="C18" s="313">
        <f t="shared" ref="C18:N18" si="2">SUM(C6:C17)</f>
        <v>137083</v>
      </c>
      <c r="D18" s="313">
        <f t="shared" si="2"/>
        <v>2078080</v>
      </c>
      <c r="E18" s="313">
        <f t="shared" si="2"/>
        <v>2091</v>
      </c>
      <c r="F18" s="313">
        <f t="shared" si="2"/>
        <v>521078.41196659999</v>
      </c>
      <c r="G18" s="313">
        <f t="shared" si="2"/>
        <v>779</v>
      </c>
      <c r="H18" s="313">
        <f t="shared" si="2"/>
        <v>6776.5868712000001</v>
      </c>
      <c r="I18" s="313">
        <f t="shared" si="2"/>
        <v>17669</v>
      </c>
      <c r="J18" s="313">
        <f t="shared" si="2"/>
        <v>235978.4745526</v>
      </c>
      <c r="K18" s="313">
        <f t="shared" si="2"/>
        <v>69562</v>
      </c>
      <c r="L18" s="313">
        <f t="shared" si="2"/>
        <v>226082.51413250007</v>
      </c>
      <c r="M18" s="313">
        <f t="shared" si="2"/>
        <v>252158</v>
      </c>
      <c r="N18" s="313">
        <f t="shared" si="2"/>
        <v>8047380.9857291998</v>
      </c>
      <c r="O18" s="186">
        <f t="shared" si="0"/>
        <v>342259</v>
      </c>
      <c r="P18" s="186">
        <f t="shared" si="0"/>
        <v>9037296.973252099</v>
      </c>
      <c r="Q18" s="189">
        <f t="shared" si="1"/>
        <v>434.88686543598413</v>
      </c>
    </row>
    <row r="19" spans="1:17" ht="12.75" customHeight="1" x14ac:dyDescent="0.2">
      <c r="A19" s="185">
        <v>13</v>
      </c>
      <c r="B19" s="131" t="s">
        <v>20</v>
      </c>
      <c r="C19" s="312">
        <v>4565</v>
      </c>
      <c r="D19" s="312">
        <v>57172</v>
      </c>
      <c r="E19" s="312">
        <v>5</v>
      </c>
      <c r="F19" s="312">
        <v>573.88</v>
      </c>
      <c r="G19" s="312">
        <v>81</v>
      </c>
      <c r="H19" s="312">
        <v>2118.83</v>
      </c>
      <c r="I19" s="312">
        <v>304</v>
      </c>
      <c r="J19" s="312">
        <v>11165.990000000002</v>
      </c>
      <c r="K19" s="312">
        <v>1280</v>
      </c>
      <c r="L19" s="312">
        <v>7677.25</v>
      </c>
      <c r="M19" s="312">
        <v>13701</v>
      </c>
      <c r="N19" s="312">
        <v>73044.480000000025</v>
      </c>
      <c r="O19" s="186">
        <f t="shared" si="0"/>
        <v>15371</v>
      </c>
      <c r="P19" s="186">
        <f t="shared" si="0"/>
        <v>94580.430000000022</v>
      </c>
      <c r="Q19" s="186">
        <f t="shared" si="1"/>
        <v>165.43138249492762</v>
      </c>
    </row>
    <row r="20" spans="1:17" ht="12.75" customHeight="1" x14ac:dyDescent="0.2">
      <c r="A20" s="185">
        <v>14</v>
      </c>
      <c r="B20" s="131" t="s">
        <v>21</v>
      </c>
      <c r="C20" s="312">
        <v>636</v>
      </c>
      <c r="D20" s="312">
        <v>7230</v>
      </c>
      <c r="E20" s="312">
        <v>0</v>
      </c>
      <c r="F20" s="312">
        <v>0</v>
      </c>
      <c r="G20" s="312">
        <v>0</v>
      </c>
      <c r="H20" s="312">
        <v>0</v>
      </c>
      <c r="I20" s="312">
        <v>2323</v>
      </c>
      <c r="J20" s="312">
        <v>27650.79</v>
      </c>
      <c r="K20" s="312">
        <v>1152</v>
      </c>
      <c r="L20" s="312">
        <v>2015.8400000000001</v>
      </c>
      <c r="M20" s="312">
        <v>18666</v>
      </c>
      <c r="N20" s="312">
        <v>26201.250000000011</v>
      </c>
      <c r="O20" s="186">
        <f t="shared" si="0"/>
        <v>22141</v>
      </c>
      <c r="P20" s="186">
        <f t="shared" si="0"/>
        <v>55867.880000000012</v>
      </c>
      <c r="Q20" s="186">
        <f t="shared" si="1"/>
        <v>772.72309820193652</v>
      </c>
    </row>
    <row r="21" spans="1:17" ht="12.75" customHeight="1" x14ac:dyDescent="0.2">
      <c r="A21" s="185">
        <v>15</v>
      </c>
      <c r="B21" s="131" t="s">
        <v>22</v>
      </c>
      <c r="C21" s="312">
        <v>55</v>
      </c>
      <c r="D21" s="312">
        <v>746</v>
      </c>
      <c r="E21" s="312">
        <v>0</v>
      </c>
      <c r="F21" s="312">
        <v>0</v>
      </c>
      <c r="G21" s="312">
        <v>0</v>
      </c>
      <c r="H21" s="312">
        <v>0</v>
      </c>
      <c r="I21" s="312">
        <v>0</v>
      </c>
      <c r="J21" s="312">
        <v>0</v>
      </c>
      <c r="K21" s="312">
        <v>421</v>
      </c>
      <c r="L21" s="312">
        <v>596.28</v>
      </c>
      <c r="M21" s="312">
        <v>27</v>
      </c>
      <c r="N21" s="312">
        <v>49.74</v>
      </c>
      <c r="O21" s="186">
        <f t="shared" si="0"/>
        <v>448</v>
      </c>
      <c r="P21" s="186">
        <f t="shared" si="0"/>
        <v>646.02</v>
      </c>
      <c r="Q21" s="186">
        <f t="shared" si="1"/>
        <v>86.597855227882036</v>
      </c>
    </row>
    <row r="22" spans="1:17" ht="12.75" customHeight="1" x14ac:dyDescent="0.2">
      <c r="A22" s="185">
        <v>16</v>
      </c>
      <c r="B22" s="131" t="s">
        <v>23</v>
      </c>
      <c r="C22" s="312">
        <v>59</v>
      </c>
      <c r="D22" s="312">
        <v>833</v>
      </c>
      <c r="E22" s="312">
        <v>0</v>
      </c>
      <c r="F22" s="312">
        <v>0</v>
      </c>
      <c r="G22" s="312">
        <v>0</v>
      </c>
      <c r="H22" s="312">
        <v>0</v>
      </c>
      <c r="I22" s="312">
        <v>0</v>
      </c>
      <c r="J22" s="312">
        <v>0</v>
      </c>
      <c r="K22" s="312">
        <v>0</v>
      </c>
      <c r="L22" s="312">
        <v>0</v>
      </c>
      <c r="M22" s="312">
        <v>0</v>
      </c>
      <c r="N22" s="312">
        <v>0</v>
      </c>
      <c r="O22" s="186">
        <f t="shared" ref="O22:P43" si="3">E22+G22+I22+K22+M22</f>
        <v>0</v>
      </c>
      <c r="P22" s="186">
        <f t="shared" si="3"/>
        <v>0</v>
      </c>
      <c r="Q22" s="186">
        <f t="shared" si="1"/>
        <v>0</v>
      </c>
    </row>
    <row r="23" spans="1:17" ht="12.75" customHeight="1" x14ac:dyDescent="0.2">
      <c r="A23" s="185">
        <v>17</v>
      </c>
      <c r="B23" s="131" t="s">
        <v>24</v>
      </c>
      <c r="C23" s="312">
        <v>721</v>
      </c>
      <c r="D23" s="312">
        <v>13601</v>
      </c>
      <c r="E23" s="312">
        <v>5615</v>
      </c>
      <c r="F23" s="312">
        <v>2330.14</v>
      </c>
      <c r="G23" s="312">
        <v>1</v>
      </c>
      <c r="H23" s="312">
        <v>1.56</v>
      </c>
      <c r="I23" s="312">
        <v>78</v>
      </c>
      <c r="J23" s="312">
        <v>2174.85</v>
      </c>
      <c r="K23" s="312">
        <v>0</v>
      </c>
      <c r="L23" s="312">
        <v>0</v>
      </c>
      <c r="M23" s="312">
        <v>15604</v>
      </c>
      <c r="N23" s="312">
        <v>9930.9599999999991</v>
      </c>
      <c r="O23" s="186">
        <f t="shared" si="3"/>
        <v>21298</v>
      </c>
      <c r="P23" s="186">
        <f t="shared" si="3"/>
        <v>14437.509999999998</v>
      </c>
      <c r="Q23" s="186">
        <f t="shared" ref="Q23:Q57" si="4">P23*100/D23</f>
        <v>106.15035659142708</v>
      </c>
    </row>
    <row r="24" spans="1:17" ht="12.75" customHeight="1" x14ac:dyDescent="0.2">
      <c r="A24" s="185">
        <v>18</v>
      </c>
      <c r="B24" s="131" t="s">
        <v>25</v>
      </c>
      <c r="C24" s="312">
        <v>55</v>
      </c>
      <c r="D24" s="312">
        <v>746</v>
      </c>
      <c r="E24" s="312">
        <v>0</v>
      </c>
      <c r="F24" s="312">
        <v>0</v>
      </c>
      <c r="G24" s="312">
        <v>0</v>
      </c>
      <c r="H24" s="312">
        <v>0</v>
      </c>
      <c r="I24" s="312">
        <v>0</v>
      </c>
      <c r="J24" s="312">
        <v>0</v>
      </c>
      <c r="K24" s="312">
        <v>1</v>
      </c>
      <c r="L24" s="312">
        <v>1.3</v>
      </c>
      <c r="M24" s="312">
        <v>105</v>
      </c>
      <c r="N24" s="312">
        <v>262.23</v>
      </c>
      <c r="O24" s="186">
        <f t="shared" si="3"/>
        <v>106</v>
      </c>
      <c r="P24" s="186">
        <f t="shared" si="3"/>
        <v>263.53000000000003</v>
      </c>
      <c r="Q24" s="186">
        <f t="shared" si="4"/>
        <v>35.325737265415555</v>
      </c>
    </row>
    <row r="25" spans="1:17" ht="12.75" customHeight="1" x14ac:dyDescent="0.2">
      <c r="A25" s="185">
        <v>19</v>
      </c>
      <c r="B25" s="131" t="s">
        <v>26</v>
      </c>
      <c r="C25" s="312">
        <v>176</v>
      </c>
      <c r="D25" s="312">
        <v>2746</v>
      </c>
      <c r="E25" s="312">
        <v>0</v>
      </c>
      <c r="F25" s="312">
        <v>0</v>
      </c>
      <c r="G25" s="312">
        <v>3</v>
      </c>
      <c r="H25" s="312">
        <v>21.9</v>
      </c>
      <c r="I25" s="312">
        <v>10</v>
      </c>
      <c r="J25" s="312">
        <v>178.99</v>
      </c>
      <c r="K25" s="312">
        <v>114</v>
      </c>
      <c r="L25" s="312">
        <v>217.57999999999998</v>
      </c>
      <c r="M25" s="312">
        <v>4074</v>
      </c>
      <c r="N25" s="312">
        <v>23174.47</v>
      </c>
      <c r="O25" s="186">
        <f t="shared" si="3"/>
        <v>4201</v>
      </c>
      <c r="P25" s="186">
        <f t="shared" si="3"/>
        <v>23592.940000000002</v>
      </c>
      <c r="Q25" s="186">
        <f t="shared" si="4"/>
        <v>859.17479970866714</v>
      </c>
    </row>
    <row r="26" spans="1:17" ht="12.75" customHeight="1" x14ac:dyDescent="0.2">
      <c r="A26" s="185">
        <v>20</v>
      </c>
      <c r="B26" s="131" t="s">
        <v>27</v>
      </c>
      <c r="C26" s="312">
        <v>9829</v>
      </c>
      <c r="D26" s="312">
        <v>257656</v>
      </c>
      <c r="E26" s="312">
        <v>89</v>
      </c>
      <c r="F26" s="312">
        <v>8657.81</v>
      </c>
      <c r="G26" s="312">
        <v>14</v>
      </c>
      <c r="H26" s="312">
        <v>47.6</v>
      </c>
      <c r="I26" s="312">
        <v>0</v>
      </c>
      <c r="J26" s="312">
        <v>0</v>
      </c>
      <c r="K26" s="312">
        <v>13553</v>
      </c>
      <c r="L26" s="312">
        <v>71744.810000000012</v>
      </c>
      <c r="M26" s="312">
        <v>67408</v>
      </c>
      <c r="N26" s="312">
        <v>693225.66000000027</v>
      </c>
      <c r="O26" s="186">
        <f t="shared" si="3"/>
        <v>81064</v>
      </c>
      <c r="P26" s="186">
        <f t="shared" si="3"/>
        <v>773675.88000000024</v>
      </c>
      <c r="Q26" s="186">
        <f t="shared" si="4"/>
        <v>300.2747384109046</v>
      </c>
    </row>
    <row r="27" spans="1:17" ht="12.75" customHeight="1" x14ac:dyDescent="0.2">
      <c r="A27" s="185">
        <v>21</v>
      </c>
      <c r="B27" s="131" t="s">
        <v>28</v>
      </c>
      <c r="C27" s="312">
        <v>9413</v>
      </c>
      <c r="D27" s="312">
        <v>135501</v>
      </c>
      <c r="E27" s="312">
        <v>0</v>
      </c>
      <c r="F27" s="312">
        <v>0</v>
      </c>
      <c r="G27" s="312">
        <v>75</v>
      </c>
      <c r="H27" s="312">
        <v>1732.3700000000001</v>
      </c>
      <c r="I27" s="312">
        <v>1920</v>
      </c>
      <c r="J27" s="312">
        <v>55483.91000000004</v>
      </c>
      <c r="K27" s="312">
        <v>11669</v>
      </c>
      <c r="L27" s="312">
        <v>69788.470000000016</v>
      </c>
      <c r="M27" s="312">
        <v>280322</v>
      </c>
      <c r="N27" s="312">
        <v>580204.95000000019</v>
      </c>
      <c r="O27" s="186">
        <f t="shared" si="3"/>
        <v>293986</v>
      </c>
      <c r="P27" s="186">
        <f t="shared" si="3"/>
        <v>707209.70000000019</v>
      </c>
      <c r="Q27" s="186">
        <f t="shared" si="4"/>
        <v>521.92212603597034</v>
      </c>
    </row>
    <row r="28" spans="1:17" ht="12.75" customHeight="1" x14ac:dyDescent="0.2">
      <c r="A28" s="185">
        <v>22</v>
      </c>
      <c r="B28" s="131" t="s">
        <v>29</v>
      </c>
      <c r="C28" s="312">
        <v>2921</v>
      </c>
      <c r="D28" s="312">
        <v>36835</v>
      </c>
      <c r="E28" s="312">
        <v>0</v>
      </c>
      <c r="F28" s="312">
        <v>0</v>
      </c>
      <c r="G28" s="312">
        <v>66</v>
      </c>
      <c r="H28" s="312">
        <v>480.45</v>
      </c>
      <c r="I28" s="312">
        <v>1123</v>
      </c>
      <c r="J28" s="312">
        <v>16906.600000000002</v>
      </c>
      <c r="K28" s="312">
        <v>879</v>
      </c>
      <c r="L28" s="312">
        <v>6396.1</v>
      </c>
      <c r="M28" s="312">
        <v>5253</v>
      </c>
      <c r="N28" s="312">
        <v>54619.090000000004</v>
      </c>
      <c r="O28" s="186">
        <f t="shared" si="3"/>
        <v>7321</v>
      </c>
      <c r="P28" s="186">
        <f t="shared" si="3"/>
        <v>78402.240000000005</v>
      </c>
      <c r="Q28" s="186">
        <f t="shared" si="4"/>
        <v>212.84712908918152</v>
      </c>
    </row>
    <row r="29" spans="1:17" ht="12.75" customHeight="1" x14ac:dyDescent="0.2">
      <c r="A29" s="185">
        <v>23</v>
      </c>
      <c r="B29" s="131" t="s">
        <v>30</v>
      </c>
      <c r="C29" s="312">
        <v>540</v>
      </c>
      <c r="D29" s="312">
        <v>9469</v>
      </c>
      <c r="E29" s="312">
        <v>30</v>
      </c>
      <c r="F29" s="312">
        <v>659.82</v>
      </c>
      <c r="G29" s="312">
        <v>104</v>
      </c>
      <c r="H29" s="312">
        <v>1965.98</v>
      </c>
      <c r="I29" s="312">
        <v>371</v>
      </c>
      <c r="J29" s="312">
        <v>8891.75</v>
      </c>
      <c r="K29" s="312">
        <v>3966</v>
      </c>
      <c r="L29" s="312">
        <v>5982.9999999999973</v>
      </c>
      <c r="M29" s="312">
        <v>146021</v>
      </c>
      <c r="N29" s="312">
        <v>101018.06</v>
      </c>
      <c r="O29" s="186">
        <f t="shared" si="3"/>
        <v>150492</v>
      </c>
      <c r="P29" s="186">
        <f t="shared" si="3"/>
        <v>118518.60999999999</v>
      </c>
      <c r="Q29" s="186">
        <f t="shared" si="4"/>
        <v>1251.6486429401202</v>
      </c>
    </row>
    <row r="30" spans="1:17" ht="12.75" customHeight="1" x14ac:dyDescent="0.2">
      <c r="A30" s="185">
        <v>24</v>
      </c>
      <c r="B30" s="131" t="s">
        <v>31</v>
      </c>
      <c r="C30" s="312">
        <v>1097</v>
      </c>
      <c r="D30" s="312">
        <v>15378</v>
      </c>
      <c r="E30" s="312">
        <v>0</v>
      </c>
      <c r="F30" s="312">
        <v>0</v>
      </c>
      <c r="G30" s="312">
        <v>0</v>
      </c>
      <c r="H30" s="312">
        <v>0</v>
      </c>
      <c r="I30" s="312">
        <v>73</v>
      </c>
      <c r="J30" s="312">
        <v>373.66999999999996</v>
      </c>
      <c r="K30" s="312">
        <v>0</v>
      </c>
      <c r="L30" s="312">
        <v>0</v>
      </c>
      <c r="M30" s="312">
        <v>49527</v>
      </c>
      <c r="N30" s="312">
        <v>124922.42</v>
      </c>
      <c r="O30" s="186">
        <f t="shared" si="3"/>
        <v>49600</v>
      </c>
      <c r="P30" s="186">
        <f t="shared" si="3"/>
        <v>125296.09</v>
      </c>
      <c r="Q30" s="186">
        <f t="shared" si="4"/>
        <v>814.77493822343604</v>
      </c>
    </row>
    <row r="31" spans="1:17" ht="12.75" customHeight="1" x14ac:dyDescent="0.2">
      <c r="A31" s="185">
        <v>25</v>
      </c>
      <c r="B31" s="131" t="s">
        <v>32</v>
      </c>
      <c r="C31" s="312">
        <v>80</v>
      </c>
      <c r="D31" s="312">
        <v>1055</v>
      </c>
      <c r="E31" s="312">
        <v>0</v>
      </c>
      <c r="F31" s="312">
        <v>0</v>
      </c>
      <c r="G31" s="312">
        <v>0</v>
      </c>
      <c r="H31" s="312">
        <v>0</v>
      </c>
      <c r="I31" s="312">
        <v>2</v>
      </c>
      <c r="J31" s="312">
        <v>30.1</v>
      </c>
      <c r="K31" s="312">
        <v>56</v>
      </c>
      <c r="L31" s="312">
        <v>86.7</v>
      </c>
      <c r="M31" s="312">
        <v>12</v>
      </c>
      <c r="N31" s="312">
        <v>50.75</v>
      </c>
      <c r="O31" s="186">
        <f t="shared" si="3"/>
        <v>70</v>
      </c>
      <c r="P31" s="186">
        <f t="shared" si="3"/>
        <v>167.55</v>
      </c>
      <c r="Q31" s="186">
        <f t="shared" si="4"/>
        <v>15.881516587677725</v>
      </c>
    </row>
    <row r="32" spans="1:17" ht="12.75" customHeight="1" x14ac:dyDescent="0.2">
      <c r="A32" s="185">
        <v>26</v>
      </c>
      <c r="B32" s="131" t="s">
        <v>33</v>
      </c>
      <c r="C32" s="312">
        <v>99</v>
      </c>
      <c r="D32" s="312">
        <v>1272</v>
      </c>
      <c r="E32" s="312">
        <v>1</v>
      </c>
      <c r="F32" s="312">
        <v>13</v>
      </c>
      <c r="G32" s="312">
        <v>1</v>
      </c>
      <c r="H32" s="312">
        <v>10.8</v>
      </c>
      <c r="I32" s="312">
        <v>8</v>
      </c>
      <c r="J32" s="312">
        <v>158.85999999999999</v>
      </c>
      <c r="K32" s="312">
        <v>11</v>
      </c>
      <c r="L32" s="312">
        <v>166.19</v>
      </c>
      <c r="M32" s="312">
        <v>128</v>
      </c>
      <c r="N32" s="312">
        <v>734.28</v>
      </c>
      <c r="O32" s="186">
        <f t="shared" si="3"/>
        <v>149</v>
      </c>
      <c r="P32" s="186">
        <f t="shared" si="3"/>
        <v>1083.1300000000001</v>
      </c>
      <c r="Q32" s="186">
        <f t="shared" si="4"/>
        <v>85.151729559748432</v>
      </c>
    </row>
    <row r="33" spans="1:17" ht="12.75" customHeight="1" x14ac:dyDescent="0.2">
      <c r="A33" s="185">
        <v>27</v>
      </c>
      <c r="B33" s="131" t="s">
        <v>34</v>
      </c>
      <c r="C33" s="312">
        <v>130</v>
      </c>
      <c r="D33" s="312">
        <v>2240</v>
      </c>
      <c r="E33" s="312">
        <v>61</v>
      </c>
      <c r="F33" s="312">
        <v>223.29</v>
      </c>
      <c r="G33" s="312">
        <v>0</v>
      </c>
      <c r="H33" s="312">
        <v>0</v>
      </c>
      <c r="I33" s="312">
        <v>1</v>
      </c>
      <c r="J33" s="312">
        <v>22.5</v>
      </c>
      <c r="K33" s="312">
        <v>188</v>
      </c>
      <c r="L33" s="312">
        <v>592.68999999999994</v>
      </c>
      <c r="M33" s="312">
        <v>86</v>
      </c>
      <c r="N33" s="312">
        <v>344.12</v>
      </c>
      <c r="O33" s="186">
        <f t="shared" si="3"/>
        <v>336</v>
      </c>
      <c r="P33" s="186">
        <f t="shared" si="3"/>
        <v>1182.5999999999999</v>
      </c>
      <c r="Q33" s="186">
        <f t="shared" si="4"/>
        <v>52.794642857142854</v>
      </c>
    </row>
    <row r="34" spans="1:17" ht="12.75" customHeight="1" x14ac:dyDescent="0.2">
      <c r="A34" s="185">
        <v>28</v>
      </c>
      <c r="B34" s="131" t="s">
        <v>35</v>
      </c>
      <c r="C34" s="312">
        <v>634</v>
      </c>
      <c r="D34" s="312">
        <v>10296</v>
      </c>
      <c r="E34" s="312">
        <v>0</v>
      </c>
      <c r="F34" s="312">
        <v>0</v>
      </c>
      <c r="G34" s="312">
        <v>0</v>
      </c>
      <c r="H34" s="312">
        <v>0</v>
      </c>
      <c r="I34" s="312">
        <v>0</v>
      </c>
      <c r="J34" s="312">
        <v>0</v>
      </c>
      <c r="K34" s="312">
        <v>0</v>
      </c>
      <c r="L34" s="312">
        <v>0</v>
      </c>
      <c r="M34" s="312">
        <v>17988</v>
      </c>
      <c r="N34" s="312">
        <v>71237.62999999999</v>
      </c>
      <c r="O34" s="186">
        <f t="shared" si="3"/>
        <v>17988</v>
      </c>
      <c r="P34" s="186">
        <f t="shared" si="3"/>
        <v>71237.62999999999</v>
      </c>
      <c r="Q34" s="186">
        <f t="shared" si="4"/>
        <v>691.89617327117321</v>
      </c>
    </row>
    <row r="35" spans="1:17" ht="12.75" customHeight="1" x14ac:dyDescent="0.2">
      <c r="A35" s="185">
        <v>29</v>
      </c>
      <c r="B35" s="131" t="s">
        <v>36</v>
      </c>
      <c r="C35" s="312">
        <v>83</v>
      </c>
      <c r="D35" s="312">
        <v>1305</v>
      </c>
      <c r="E35" s="312">
        <v>0</v>
      </c>
      <c r="F35" s="312">
        <v>0</v>
      </c>
      <c r="G35" s="312">
        <v>0</v>
      </c>
      <c r="H35" s="312">
        <v>0</v>
      </c>
      <c r="I35" s="312">
        <v>0</v>
      </c>
      <c r="J35" s="312">
        <v>0</v>
      </c>
      <c r="K35" s="312">
        <v>65</v>
      </c>
      <c r="L35" s="312">
        <v>146.31</v>
      </c>
      <c r="M35" s="312">
        <v>12</v>
      </c>
      <c r="N35" s="312">
        <v>2861.6299999999997</v>
      </c>
      <c r="O35" s="186">
        <f t="shared" si="3"/>
        <v>77</v>
      </c>
      <c r="P35" s="186">
        <f t="shared" si="3"/>
        <v>3007.9399999999996</v>
      </c>
      <c r="Q35" s="186">
        <f t="shared" si="4"/>
        <v>230.49348659003826</v>
      </c>
    </row>
    <row r="36" spans="1:17" ht="12.75" customHeight="1" x14ac:dyDescent="0.2">
      <c r="A36" s="185">
        <v>30</v>
      </c>
      <c r="B36" s="131" t="s">
        <v>37</v>
      </c>
      <c r="C36" s="312">
        <v>391</v>
      </c>
      <c r="D36" s="312">
        <v>6431</v>
      </c>
      <c r="E36" s="312">
        <v>19</v>
      </c>
      <c r="F36" s="312">
        <v>504.38</v>
      </c>
      <c r="G36" s="312">
        <v>0</v>
      </c>
      <c r="H36" s="312">
        <v>0</v>
      </c>
      <c r="I36" s="312">
        <v>77</v>
      </c>
      <c r="J36" s="312">
        <v>1755.19</v>
      </c>
      <c r="K36" s="312">
        <v>0</v>
      </c>
      <c r="L36" s="312">
        <v>0</v>
      </c>
      <c r="M36" s="312">
        <v>139</v>
      </c>
      <c r="N36" s="312">
        <v>4239.3</v>
      </c>
      <c r="O36" s="186">
        <f t="shared" si="3"/>
        <v>235</v>
      </c>
      <c r="P36" s="186">
        <f t="shared" si="3"/>
        <v>6498.8700000000008</v>
      </c>
      <c r="Q36" s="186">
        <f t="shared" si="4"/>
        <v>101.05535686518428</v>
      </c>
    </row>
    <row r="37" spans="1:17" ht="12.75" customHeight="1" x14ac:dyDescent="0.2">
      <c r="A37" s="185">
        <v>31</v>
      </c>
      <c r="B37" s="131" t="s">
        <v>38</v>
      </c>
      <c r="C37" s="312">
        <v>98</v>
      </c>
      <c r="D37" s="312">
        <v>1255</v>
      </c>
      <c r="E37" s="312">
        <v>0</v>
      </c>
      <c r="F37" s="312">
        <v>0</v>
      </c>
      <c r="G37" s="312">
        <v>0</v>
      </c>
      <c r="H37" s="312">
        <v>0</v>
      </c>
      <c r="I37" s="312">
        <v>0</v>
      </c>
      <c r="J37" s="312">
        <v>0</v>
      </c>
      <c r="K37" s="312">
        <v>0</v>
      </c>
      <c r="L37" s="312">
        <v>0</v>
      </c>
      <c r="M37" s="312">
        <v>0</v>
      </c>
      <c r="N37" s="312">
        <v>0</v>
      </c>
      <c r="O37" s="186">
        <f t="shared" si="3"/>
        <v>0</v>
      </c>
      <c r="P37" s="186">
        <f t="shared" si="3"/>
        <v>0</v>
      </c>
      <c r="Q37" s="186">
        <f t="shared" si="4"/>
        <v>0</v>
      </c>
    </row>
    <row r="38" spans="1:17" ht="12.75" customHeight="1" x14ac:dyDescent="0.2">
      <c r="A38" s="185">
        <v>32</v>
      </c>
      <c r="B38" s="131" t="s">
        <v>39</v>
      </c>
      <c r="C38" s="312">
        <v>11</v>
      </c>
      <c r="D38" s="312">
        <v>294</v>
      </c>
      <c r="E38" s="312">
        <v>0</v>
      </c>
      <c r="F38" s="312">
        <v>0</v>
      </c>
      <c r="G38" s="312">
        <v>0</v>
      </c>
      <c r="H38" s="312">
        <v>0</v>
      </c>
      <c r="I38" s="312">
        <v>0</v>
      </c>
      <c r="J38" s="312">
        <v>0</v>
      </c>
      <c r="K38" s="312">
        <v>0</v>
      </c>
      <c r="L38" s="312">
        <v>0</v>
      </c>
      <c r="M38" s="312">
        <v>0</v>
      </c>
      <c r="N38" s="312">
        <v>0</v>
      </c>
      <c r="O38" s="186">
        <f t="shared" si="3"/>
        <v>0</v>
      </c>
      <c r="P38" s="186">
        <f t="shared" si="3"/>
        <v>0</v>
      </c>
      <c r="Q38" s="186">
        <f t="shared" si="4"/>
        <v>0</v>
      </c>
    </row>
    <row r="39" spans="1:17" ht="12.75" customHeight="1" x14ac:dyDescent="0.2">
      <c r="A39" s="185">
        <v>33</v>
      </c>
      <c r="B39" s="131" t="s">
        <v>40</v>
      </c>
      <c r="C39" s="312">
        <v>42</v>
      </c>
      <c r="D39" s="312">
        <v>995</v>
      </c>
      <c r="E39" s="312">
        <v>0</v>
      </c>
      <c r="F39" s="312">
        <v>0</v>
      </c>
      <c r="G39" s="312">
        <v>0</v>
      </c>
      <c r="H39" s="312">
        <v>0</v>
      </c>
      <c r="I39" s="312">
        <v>2</v>
      </c>
      <c r="J39" s="312">
        <v>8</v>
      </c>
      <c r="K39" s="312">
        <v>71</v>
      </c>
      <c r="L39" s="312">
        <v>121.03</v>
      </c>
      <c r="M39" s="312">
        <v>15</v>
      </c>
      <c r="N39" s="312">
        <v>3048.31</v>
      </c>
      <c r="O39" s="186">
        <f t="shared" si="3"/>
        <v>88</v>
      </c>
      <c r="P39" s="186">
        <f t="shared" si="3"/>
        <v>3177.34</v>
      </c>
      <c r="Q39" s="186">
        <f t="shared" si="4"/>
        <v>319.33065326633164</v>
      </c>
    </row>
    <row r="40" spans="1:17" ht="12.75" customHeight="1" x14ac:dyDescent="0.2">
      <c r="A40" s="185">
        <v>34</v>
      </c>
      <c r="B40" s="131" t="s">
        <v>41</v>
      </c>
      <c r="C40" s="312">
        <v>498</v>
      </c>
      <c r="D40" s="312">
        <v>8313</v>
      </c>
      <c r="E40" s="312">
        <v>0</v>
      </c>
      <c r="F40" s="312">
        <v>0</v>
      </c>
      <c r="G40" s="312">
        <v>0</v>
      </c>
      <c r="H40" s="312">
        <v>0</v>
      </c>
      <c r="I40" s="312">
        <v>621</v>
      </c>
      <c r="J40" s="312">
        <v>21652.97</v>
      </c>
      <c r="K40" s="312">
        <v>1539</v>
      </c>
      <c r="L40" s="312">
        <v>6550.130000000001</v>
      </c>
      <c r="M40" s="312">
        <v>41823</v>
      </c>
      <c r="N40" s="312">
        <v>89826.949999999939</v>
      </c>
      <c r="O40" s="186">
        <f t="shared" si="3"/>
        <v>43983</v>
      </c>
      <c r="P40" s="186">
        <f t="shared" si="3"/>
        <v>118030.04999999994</v>
      </c>
      <c r="Q40" s="186">
        <f t="shared" si="4"/>
        <v>1419.8249729339582</v>
      </c>
    </row>
    <row r="41" spans="1:17" ht="12.75" customHeight="1" x14ac:dyDescent="0.2">
      <c r="A41" s="184"/>
      <c r="B41" s="189" t="s">
        <v>110</v>
      </c>
      <c r="C41" s="313">
        <f>SUM(C19:C40)</f>
        <v>32133</v>
      </c>
      <c r="D41" s="313">
        <f t="shared" ref="D41:N41" si="5">SUM(D19:D40)</f>
        <v>571369</v>
      </c>
      <c r="E41" s="313">
        <f t="shared" si="5"/>
        <v>5820</v>
      </c>
      <c r="F41" s="313">
        <f t="shared" si="5"/>
        <v>12962.32</v>
      </c>
      <c r="G41" s="313">
        <f t="shared" si="5"/>
        <v>345</v>
      </c>
      <c r="H41" s="313">
        <f t="shared" si="5"/>
        <v>6379.4900000000007</v>
      </c>
      <c r="I41" s="313">
        <f t="shared" si="5"/>
        <v>6913</v>
      </c>
      <c r="J41" s="313">
        <f t="shared" si="5"/>
        <v>146454.17000000004</v>
      </c>
      <c r="K41" s="313">
        <f t="shared" si="5"/>
        <v>34965</v>
      </c>
      <c r="L41" s="313">
        <f t="shared" si="5"/>
        <v>172083.68000000005</v>
      </c>
      <c r="M41" s="313">
        <f t="shared" si="5"/>
        <v>660911</v>
      </c>
      <c r="N41" s="313">
        <f t="shared" si="5"/>
        <v>1858996.2800000005</v>
      </c>
      <c r="O41" s="313">
        <f>SUM(O19:O40)</f>
        <v>708954</v>
      </c>
      <c r="P41" s="313">
        <f t="shared" ref="P41" si="6">SUM(P19:P40)</f>
        <v>2196875.9400000009</v>
      </c>
      <c r="Q41" s="186">
        <f t="shared" si="4"/>
        <v>384.49337293412856</v>
      </c>
    </row>
    <row r="42" spans="1:17" ht="12.75" customHeight="1" x14ac:dyDescent="0.2">
      <c r="A42" s="184"/>
      <c r="B42" s="189" t="s">
        <v>43</v>
      </c>
      <c r="C42" s="189">
        <f t="shared" ref="C42:N42" si="7">C41+C18</f>
        <v>169216</v>
      </c>
      <c r="D42" s="189">
        <f t="shared" si="7"/>
        <v>2649449</v>
      </c>
      <c r="E42" s="189">
        <f t="shared" si="7"/>
        <v>7911</v>
      </c>
      <c r="F42" s="189">
        <f t="shared" si="7"/>
        <v>534040.73196659994</v>
      </c>
      <c r="G42" s="189">
        <f t="shared" si="7"/>
        <v>1124</v>
      </c>
      <c r="H42" s="189">
        <f t="shared" si="7"/>
        <v>13156.076871200001</v>
      </c>
      <c r="I42" s="189">
        <f t="shared" si="7"/>
        <v>24582</v>
      </c>
      <c r="J42" s="189">
        <f t="shared" si="7"/>
        <v>382432.64455260005</v>
      </c>
      <c r="K42" s="189">
        <f t="shared" si="7"/>
        <v>104527</v>
      </c>
      <c r="L42" s="189">
        <f t="shared" si="7"/>
        <v>398166.1941325001</v>
      </c>
      <c r="M42" s="189">
        <f t="shared" si="7"/>
        <v>913069</v>
      </c>
      <c r="N42" s="189">
        <f t="shared" si="7"/>
        <v>9906377.2657292001</v>
      </c>
      <c r="O42" s="189">
        <f t="shared" si="3"/>
        <v>1051213</v>
      </c>
      <c r="P42" s="189">
        <f t="shared" si="3"/>
        <v>11234172.9132521</v>
      </c>
      <c r="Q42" s="186">
        <f t="shared" si="4"/>
        <v>424.01921732602142</v>
      </c>
    </row>
    <row r="43" spans="1:17" ht="12.75" customHeight="1" x14ac:dyDescent="0.2">
      <c r="A43" s="185">
        <v>35</v>
      </c>
      <c r="B43" s="186" t="s">
        <v>44</v>
      </c>
      <c r="C43" s="312">
        <v>20132</v>
      </c>
      <c r="D43" s="312">
        <v>247749</v>
      </c>
      <c r="E43" s="312">
        <v>0</v>
      </c>
      <c r="F43" s="312">
        <v>0</v>
      </c>
      <c r="G43" s="312">
        <v>0</v>
      </c>
      <c r="H43" s="312">
        <v>0</v>
      </c>
      <c r="I43" s="312">
        <v>14</v>
      </c>
      <c r="J43" s="312">
        <v>440.55</v>
      </c>
      <c r="K43" s="312">
        <v>643</v>
      </c>
      <c r="L43" s="312">
        <v>3485.8589999999999</v>
      </c>
      <c r="M43" s="312">
        <v>10867</v>
      </c>
      <c r="N43" s="312">
        <v>23707.261569999999</v>
      </c>
      <c r="O43" s="186">
        <f t="shared" si="3"/>
        <v>11524</v>
      </c>
      <c r="P43" s="186">
        <f t="shared" ref="O43:P51" si="8">F43+H43+J43+L43+N43</f>
        <v>27633.670569999998</v>
      </c>
      <c r="Q43" s="186">
        <f t="shared" si="4"/>
        <v>11.153897924915944</v>
      </c>
    </row>
    <row r="44" spans="1:17" ht="12.75" customHeight="1" x14ac:dyDescent="0.2">
      <c r="A44" s="185">
        <v>36</v>
      </c>
      <c r="B44" s="186" t="s">
        <v>45</v>
      </c>
      <c r="C44" s="312">
        <v>1671</v>
      </c>
      <c r="D44" s="312">
        <v>31509</v>
      </c>
      <c r="E44" s="312">
        <v>0</v>
      </c>
      <c r="F44" s="312">
        <v>0</v>
      </c>
      <c r="G44" s="312">
        <v>2</v>
      </c>
      <c r="H44" s="312">
        <v>10.01</v>
      </c>
      <c r="I44" s="312">
        <v>25</v>
      </c>
      <c r="J44" s="312">
        <v>592.37699999999995</v>
      </c>
      <c r="K44" s="312">
        <v>699</v>
      </c>
      <c r="L44" s="312">
        <v>2100.6581700000002</v>
      </c>
      <c r="M44" s="312">
        <v>19667</v>
      </c>
      <c r="N44" s="312">
        <v>59520.635244900004</v>
      </c>
      <c r="O44" s="186">
        <f t="shared" si="8"/>
        <v>20393</v>
      </c>
      <c r="P44" s="186">
        <f t="shared" si="8"/>
        <v>62223.680414900002</v>
      </c>
      <c r="Q44" s="186">
        <f t="shared" si="4"/>
        <v>197.47907078898092</v>
      </c>
    </row>
    <row r="45" spans="1:17" ht="12.75" customHeight="1" x14ac:dyDescent="0.2">
      <c r="A45" s="184"/>
      <c r="B45" s="189" t="s">
        <v>46</v>
      </c>
      <c r="C45" s="313">
        <f t="shared" ref="C45:P45" si="9">SUM(C43:C44)</f>
        <v>21803</v>
      </c>
      <c r="D45" s="313">
        <f t="shared" si="9"/>
        <v>279258</v>
      </c>
      <c r="E45" s="313">
        <f t="shared" si="9"/>
        <v>0</v>
      </c>
      <c r="F45" s="313">
        <f t="shared" si="9"/>
        <v>0</v>
      </c>
      <c r="G45" s="313">
        <f t="shared" si="9"/>
        <v>2</v>
      </c>
      <c r="H45" s="313">
        <f t="shared" si="9"/>
        <v>10.01</v>
      </c>
      <c r="I45" s="313">
        <f t="shared" si="9"/>
        <v>39</v>
      </c>
      <c r="J45" s="313">
        <f t="shared" si="9"/>
        <v>1032.9269999999999</v>
      </c>
      <c r="K45" s="313">
        <f t="shared" si="9"/>
        <v>1342</v>
      </c>
      <c r="L45" s="313">
        <f t="shared" si="9"/>
        <v>5586.5171700000001</v>
      </c>
      <c r="M45" s="313">
        <f t="shared" si="9"/>
        <v>30534</v>
      </c>
      <c r="N45" s="313">
        <f t="shared" si="9"/>
        <v>83227.896814899999</v>
      </c>
      <c r="O45" s="313">
        <f t="shared" si="9"/>
        <v>31917</v>
      </c>
      <c r="P45" s="313">
        <f t="shared" si="9"/>
        <v>89857.350984899997</v>
      </c>
      <c r="Q45" s="189">
        <f t="shared" si="4"/>
        <v>32.177180594611436</v>
      </c>
    </row>
    <row r="46" spans="1:17" ht="12.75" customHeight="1" x14ac:dyDescent="0.2">
      <c r="A46" s="185">
        <v>37</v>
      </c>
      <c r="B46" s="186" t="s">
        <v>47</v>
      </c>
      <c r="C46" s="312">
        <v>1847</v>
      </c>
      <c r="D46" s="312">
        <v>26589</v>
      </c>
      <c r="E46" s="312">
        <v>0</v>
      </c>
      <c r="F46" s="312">
        <v>0</v>
      </c>
      <c r="G46" s="312">
        <v>0</v>
      </c>
      <c r="H46" s="312">
        <v>0</v>
      </c>
      <c r="I46" s="312">
        <v>0</v>
      </c>
      <c r="J46" s="312">
        <v>0</v>
      </c>
      <c r="K46" s="312">
        <v>1588</v>
      </c>
      <c r="L46" s="312">
        <v>1588</v>
      </c>
      <c r="M46" s="312">
        <v>0</v>
      </c>
      <c r="N46" s="312">
        <v>0</v>
      </c>
      <c r="O46" s="186">
        <f t="shared" si="8"/>
        <v>1588</v>
      </c>
      <c r="P46" s="186">
        <f t="shared" si="8"/>
        <v>1588</v>
      </c>
      <c r="Q46" s="186">
        <f t="shared" si="4"/>
        <v>5.9723945992703751</v>
      </c>
    </row>
    <row r="47" spans="1:17" ht="12.75" customHeight="1" x14ac:dyDescent="0.2">
      <c r="A47" s="184"/>
      <c r="B47" s="189" t="s">
        <v>48</v>
      </c>
      <c r="C47" s="313">
        <f t="shared" ref="C47:P47" si="10">C46</f>
        <v>1847</v>
      </c>
      <c r="D47" s="313">
        <f t="shared" si="10"/>
        <v>26589</v>
      </c>
      <c r="E47" s="313">
        <f t="shared" si="10"/>
        <v>0</v>
      </c>
      <c r="F47" s="313">
        <f t="shared" si="10"/>
        <v>0</v>
      </c>
      <c r="G47" s="313">
        <f t="shared" si="10"/>
        <v>0</v>
      </c>
      <c r="H47" s="313">
        <f t="shared" si="10"/>
        <v>0</v>
      </c>
      <c r="I47" s="313">
        <f t="shared" si="10"/>
        <v>0</v>
      </c>
      <c r="J47" s="313">
        <f t="shared" si="10"/>
        <v>0</v>
      </c>
      <c r="K47" s="313">
        <f t="shared" si="10"/>
        <v>1588</v>
      </c>
      <c r="L47" s="313">
        <f t="shared" si="10"/>
        <v>1588</v>
      </c>
      <c r="M47" s="313">
        <f t="shared" si="10"/>
        <v>0</v>
      </c>
      <c r="N47" s="313">
        <f t="shared" si="10"/>
        <v>0</v>
      </c>
      <c r="O47" s="313">
        <f t="shared" si="10"/>
        <v>1588</v>
      </c>
      <c r="P47" s="313">
        <f t="shared" si="10"/>
        <v>1588</v>
      </c>
      <c r="Q47" s="189">
        <f t="shared" si="4"/>
        <v>5.9723945992703751</v>
      </c>
    </row>
    <row r="48" spans="1:17" ht="12.75" customHeight="1" x14ac:dyDescent="0.2">
      <c r="A48" s="185">
        <v>38</v>
      </c>
      <c r="B48" s="186" t="s">
        <v>49</v>
      </c>
      <c r="C48" s="312">
        <v>925</v>
      </c>
      <c r="D48" s="312">
        <v>19126</v>
      </c>
      <c r="E48" s="312">
        <v>0</v>
      </c>
      <c r="F48" s="312">
        <v>0</v>
      </c>
      <c r="G48" s="312">
        <v>0</v>
      </c>
      <c r="H48" s="312">
        <v>0</v>
      </c>
      <c r="I48" s="312">
        <v>790</v>
      </c>
      <c r="J48" s="312">
        <v>10393.17022</v>
      </c>
      <c r="K48" s="312">
        <v>0</v>
      </c>
      <c r="L48" s="312">
        <v>0</v>
      </c>
      <c r="M48" s="312">
        <v>18005</v>
      </c>
      <c r="N48" s="312">
        <v>70106.663490000006</v>
      </c>
      <c r="O48" s="186">
        <f t="shared" si="8"/>
        <v>18795</v>
      </c>
      <c r="P48" s="186">
        <f t="shared" si="8"/>
        <v>80499.833710000006</v>
      </c>
      <c r="Q48" s="186">
        <f t="shared" si="4"/>
        <v>420.89215575656175</v>
      </c>
    </row>
    <row r="49" spans="1:17" ht="12.75" customHeight="1" x14ac:dyDescent="0.2">
      <c r="A49" s="185">
        <v>39</v>
      </c>
      <c r="B49" s="186" t="s">
        <v>50</v>
      </c>
      <c r="C49" s="312">
        <v>762</v>
      </c>
      <c r="D49" s="312">
        <v>10680</v>
      </c>
      <c r="E49" s="312">
        <v>0</v>
      </c>
      <c r="F49" s="312">
        <v>0</v>
      </c>
      <c r="G49" s="312">
        <v>0</v>
      </c>
      <c r="H49" s="312">
        <v>0</v>
      </c>
      <c r="I49" s="312">
        <v>0</v>
      </c>
      <c r="J49" s="312">
        <v>0</v>
      </c>
      <c r="K49" s="312">
        <v>0</v>
      </c>
      <c r="L49" s="312">
        <v>0</v>
      </c>
      <c r="M49" s="312">
        <v>1412</v>
      </c>
      <c r="N49" s="312">
        <v>2841.1221399999999</v>
      </c>
      <c r="O49" s="186">
        <f t="shared" si="8"/>
        <v>1412</v>
      </c>
      <c r="P49" s="186">
        <f t="shared" si="8"/>
        <v>2841.1221399999999</v>
      </c>
      <c r="Q49" s="186">
        <f t="shared" si="4"/>
        <v>26.602267228464417</v>
      </c>
    </row>
    <row r="50" spans="1:17" ht="12.75" customHeight="1" x14ac:dyDescent="0.2">
      <c r="A50" s="185">
        <v>40</v>
      </c>
      <c r="B50" s="186" t="s">
        <v>51</v>
      </c>
      <c r="C50" s="312">
        <v>378</v>
      </c>
      <c r="D50" s="312">
        <v>2999</v>
      </c>
      <c r="E50" s="312">
        <v>0</v>
      </c>
      <c r="F50" s="312">
        <v>0</v>
      </c>
      <c r="G50" s="312">
        <v>0</v>
      </c>
      <c r="H50" s="312">
        <v>0</v>
      </c>
      <c r="I50" s="312">
        <v>0</v>
      </c>
      <c r="J50" s="312">
        <v>0</v>
      </c>
      <c r="K50" s="312">
        <v>0</v>
      </c>
      <c r="L50" s="312">
        <v>0</v>
      </c>
      <c r="M50" s="312">
        <v>1772</v>
      </c>
      <c r="N50" s="312">
        <v>1587.34754</v>
      </c>
      <c r="O50" s="186">
        <f t="shared" si="8"/>
        <v>1772</v>
      </c>
      <c r="P50" s="186">
        <f t="shared" si="8"/>
        <v>1587.34754</v>
      </c>
      <c r="Q50" s="186">
        <f t="shared" si="4"/>
        <v>52.929227742580856</v>
      </c>
    </row>
    <row r="51" spans="1:17" ht="12.75" customHeight="1" x14ac:dyDescent="0.2">
      <c r="A51" s="185">
        <v>41</v>
      </c>
      <c r="B51" s="186" t="s">
        <v>52</v>
      </c>
      <c r="C51" s="312">
        <v>261</v>
      </c>
      <c r="D51" s="312">
        <v>3129</v>
      </c>
      <c r="E51" s="312">
        <v>0</v>
      </c>
      <c r="F51" s="312">
        <v>0</v>
      </c>
      <c r="G51" s="312">
        <v>0</v>
      </c>
      <c r="H51" s="312">
        <v>0</v>
      </c>
      <c r="I51" s="312">
        <v>0</v>
      </c>
      <c r="J51" s="312">
        <v>0</v>
      </c>
      <c r="K51" s="312">
        <v>0</v>
      </c>
      <c r="L51" s="312">
        <v>0</v>
      </c>
      <c r="M51" s="312">
        <v>420</v>
      </c>
      <c r="N51" s="312">
        <v>323.21597000000003</v>
      </c>
      <c r="O51" s="186">
        <f t="shared" si="8"/>
        <v>420</v>
      </c>
      <c r="P51" s="186">
        <f t="shared" si="8"/>
        <v>323.21597000000003</v>
      </c>
      <c r="Q51" s="186">
        <f t="shared" si="4"/>
        <v>10.32968903803132</v>
      </c>
    </row>
    <row r="52" spans="1:17" ht="12.75" customHeight="1" x14ac:dyDescent="0.2">
      <c r="A52" s="185">
        <v>42</v>
      </c>
      <c r="B52" s="186" t="s">
        <v>53</v>
      </c>
      <c r="C52" s="312">
        <v>322</v>
      </c>
      <c r="D52" s="312">
        <v>3768</v>
      </c>
      <c r="E52" s="312">
        <v>0</v>
      </c>
      <c r="F52" s="312">
        <v>0</v>
      </c>
      <c r="G52" s="312">
        <v>0</v>
      </c>
      <c r="H52" s="312">
        <v>0</v>
      </c>
      <c r="I52" s="312">
        <v>64</v>
      </c>
      <c r="J52" s="312">
        <v>1278.4091100000001</v>
      </c>
      <c r="K52" s="312">
        <v>0</v>
      </c>
      <c r="L52" s="312">
        <v>0</v>
      </c>
      <c r="M52" s="312">
        <v>5957</v>
      </c>
      <c r="N52" s="312">
        <v>3991.0025900000001</v>
      </c>
      <c r="O52" s="186">
        <f t="shared" ref="O52:P55" si="11">E52+G52+I52+K52+M52</f>
        <v>6021</v>
      </c>
      <c r="P52" s="186">
        <f t="shared" si="11"/>
        <v>5269.4117000000006</v>
      </c>
      <c r="Q52" s="186">
        <f t="shared" si="4"/>
        <v>139.84638269639066</v>
      </c>
    </row>
    <row r="53" spans="1:17" ht="12.75" customHeight="1" x14ac:dyDescent="0.2">
      <c r="A53" s="185">
        <v>43</v>
      </c>
      <c r="B53" s="186" t="s">
        <v>54</v>
      </c>
      <c r="C53" s="312">
        <v>152</v>
      </c>
      <c r="D53" s="312">
        <v>2582</v>
      </c>
      <c r="E53" s="312">
        <v>0</v>
      </c>
      <c r="F53" s="312">
        <v>0</v>
      </c>
      <c r="G53" s="312">
        <v>0</v>
      </c>
      <c r="H53" s="312">
        <v>0</v>
      </c>
      <c r="I53" s="312">
        <v>5</v>
      </c>
      <c r="J53" s="312">
        <v>43.316510000000001</v>
      </c>
      <c r="K53" s="312">
        <v>21</v>
      </c>
      <c r="L53" s="312">
        <v>19.681079799999999</v>
      </c>
      <c r="M53" s="312">
        <v>13</v>
      </c>
      <c r="N53" s="312">
        <v>403.49642740000002</v>
      </c>
      <c r="O53" s="186">
        <f t="shared" si="11"/>
        <v>39</v>
      </c>
      <c r="P53" s="186">
        <f t="shared" si="11"/>
        <v>466.49401720000003</v>
      </c>
      <c r="Q53" s="186">
        <f t="shared" si="4"/>
        <v>18.067157908597988</v>
      </c>
    </row>
    <row r="54" spans="1:17" ht="12.75" customHeight="1" x14ac:dyDescent="0.2">
      <c r="A54" s="185">
        <v>44</v>
      </c>
      <c r="B54" s="186" t="s">
        <v>55</v>
      </c>
      <c r="C54" s="312">
        <v>0</v>
      </c>
      <c r="D54" s="312">
        <v>0</v>
      </c>
      <c r="E54" s="312">
        <v>0</v>
      </c>
      <c r="F54" s="312">
        <v>0</v>
      </c>
      <c r="G54" s="312">
        <v>0</v>
      </c>
      <c r="H54" s="312">
        <v>0</v>
      </c>
      <c r="I54" s="312">
        <v>0</v>
      </c>
      <c r="J54" s="312">
        <v>0</v>
      </c>
      <c r="K54" s="312">
        <v>0</v>
      </c>
      <c r="L54" s="312">
        <v>0</v>
      </c>
      <c r="M54" s="312">
        <v>0</v>
      </c>
      <c r="N54" s="312">
        <v>0</v>
      </c>
      <c r="O54" s="186">
        <f t="shared" si="11"/>
        <v>0</v>
      </c>
      <c r="P54" s="186">
        <f t="shared" si="11"/>
        <v>0</v>
      </c>
      <c r="Q54" s="186" t="e">
        <f t="shared" si="4"/>
        <v>#DIV/0!</v>
      </c>
    </row>
    <row r="55" spans="1:17" ht="12.75" customHeight="1" x14ac:dyDescent="0.2">
      <c r="A55" s="185">
        <v>45</v>
      </c>
      <c r="B55" s="186" t="s">
        <v>56</v>
      </c>
      <c r="C55" s="312">
        <v>492</v>
      </c>
      <c r="D55" s="312">
        <v>2420</v>
      </c>
      <c r="E55" s="312">
        <v>0</v>
      </c>
      <c r="F55" s="312">
        <v>0</v>
      </c>
      <c r="G55" s="312">
        <v>0</v>
      </c>
      <c r="H55" s="312">
        <v>0</v>
      </c>
      <c r="I55" s="312">
        <v>0</v>
      </c>
      <c r="J55" s="312">
        <v>0</v>
      </c>
      <c r="K55" s="312">
        <v>0</v>
      </c>
      <c r="L55" s="312">
        <v>0</v>
      </c>
      <c r="M55" s="312">
        <v>22</v>
      </c>
      <c r="N55" s="312">
        <v>8.15</v>
      </c>
      <c r="O55" s="186">
        <f t="shared" si="11"/>
        <v>22</v>
      </c>
      <c r="P55" s="186">
        <f t="shared" si="11"/>
        <v>8.15</v>
      </c>
      <c r="Q55" s="186">
        <f t="shared" si="4"/>
        <v>0.33677685950413222</v>
      </c>
    </row>
    <row r="56" spans="1:17" ht="12.75" customHeight="1" x14ac:dyDescent="0.2">
      <c r="A56" s="184"/>
      <c r="B56" s="189" t="s">
        <v>57</v>
      </c>
      <c r="C56" s="313">
        <f t="shared" ref="C56:P56" si="12">SUM(C48:C55)</f>
        <v>3292</v>
      </c>
      <c r="D56" s="313">
        <f t="shared" si="12"/>
        <v>44704</v>
      </c>
      <c r="E56" s="313">
        <f t="shared" si="12"/>
        <v>0</v>
      </c>
      <c r="F56" s="313">
        <f t="shared" si="12"/>
        <v>0</v>
      </c>
      <c r="G56" s="313">
        <f t="shared" si="12"/>
        <v>0</v>
      </c>
      <c r="H56" s="313">
        <f t="shared" si="12"/>
        <v>0</v>
      </c>
      <c r="I56" s="313">
        <f t="shared" si="12"/>
        <v>859</v>
      </c>
      <c r="J56" s="313">
        <f t="shared" si="12"/>
        <v>11714.895840000001</v>
      </c>
      <c r="K56" s="313">
        <f t="shared" si="12"/>
        <v>21</v>
      </c>
      <c r="L56" s="313">
        <f t="shared" si="12"/>
        <v>19.681079799999999</v>
      </c>
      <c r="M56" s="313">
        <f t="shared" si="12"/>
        <v>27601</v>
      </c>
      <c r="N56" s="313">
        <f t="shared" si="12"/>
        <v>79260.998157400012</v>
      </c>
      <c r="O56" s="313">
        <f t="shared" si="12"/>
        <v>28481</v>
      </c>
      <c r="P56" s="313">
        <f t="shared" si="12"/>
        <v>90995.575077200017</v>
      </c>
      <c r="Q56" s="189">
        <f t="shared" si="4"/>
        <v>203.55130430654978</v>
      </c>
    </row>
    <row r="57" spans="1:17" ht="12.75" customHeight="1" x14ac:dyDescent="0.2">
      <c r="A57" s="189"/>
      <c r="B57" s="189" t="s">
        <v>6</v>
      </c>
      <c r="C57" s="313">
        <f t="shared" ref="C57:P57" si="13">C56+C47+C45+C42</f>
        <v>196158</v>
      </c>
      <c r="D57" s="313">
        <f t="shared" si="13"/>
        <v>3000000</v>
      </c>
      <c r="E57" s="313">
        <f t="shared" si="13"/>
        <v>7911</v>
      </c>
      <c r="F57" s="313">
        <f t="shared" si="13"/>
        <v>534040.73196659994</v>
      </c>
      <c r="G57" s="313">
        <f t="shared" si="13"/>
        <v>1126</v>
      </c>
      <c r="H57" s="313">
        <f t="shared" si="13"/>
        <v>13166.086871200001</v>
      </c>
      <c r="I57" s="313">
        <f t="shared" si="13"/>
        <v>25480</v>
      </c>
      <c r="J57" s="313">
        <f t="shared" si="13"/>
        <v>395180.46739260003</v>
      </c>
      <c r="K57" s="313">
        <f t="shared" si="13"/>
        <v>107478</v>
      </c>
      <c r="L57" s="313">
        <f t="shared" si="13"/>
        <v>405360.39238230011</v>
      </c>
      <c r="M57" s="313">
        <f t="shared" si="13"/>
        <v>971204</v>
      </c>
      <c r="N57" s="313">
        <f t="shared" si="13"/>
        <v>10068866.1607015</v>
      </c>
      <c r="O57" s="313">
        <f t="shared" si="13"/>
        <v>1113199</v>
      </c>
      <c r="P57" s="313">
        <f t="shared" si="13"/>
        <v>11416613.8393142</v>
      </c>
      <c r="Q57" s="189">
        <f t="shared" si="4"/>
        <v>380.55379464380667</v>
      </c>
    </row>
    <row r="58" spans="1:17" ht="13.5" customHeight="1" x14ac:dyDescent="0.2">
      <c r="A58" s="84"/>
      <c r="B58" s="84"/>
      <c r="C58" s="151"/>
      <c r="D58" s="151"/>
      <c r="E58" s="151"/>
      <c r="F58" s="151"/>
      <c r="G58" s="151"/>
      <c r="H58" s="152" t="s">
        <v>60</v>
      </c>
      <c r="I58" s="151"/>
      <c r="J58" s="151"/>
      <c r="K58" s="151"/>
      <c r="L58" s="151"/>
      <c r="M58" s="151"/>
      <c r="N58" s="151"/>
      <c r="O58" s="151"/>
      <c r="P58" s="151"/>
      <c r="Q58" s="151"/>
    </row>
    <row r="59" spans="1:17" ht="13.5" customHeight="1" x14ac:dyDescent="0.2">
      <c r="A59" s="84"/>
      <c r="B59" s="84"/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2"/>
      <c r="P59" s="152"/>
      <c r="Q59" s="151"/>
    </row>
    <row r="60" spans="1:17" ht="13.5" customHeight="1" x14ac:dyDescent="0.2">
      <c r="A60" s="84"/>
      <c r="B60" s="84"/>
      <c r="C60" s="151"/>
      <c r="D60" s="151"/>
      <c r="E60" s="151"/>
      <c r="F60" s="151"/>
      <c r="G60" s="151"/>
      <c r="H60" s="151"/>
      <c r="I60" s="151"/>
      <c r="J60" s="151"/>
      <c r="K60" s="151"/>
      <c r="L60" s="151"/>
      <c r="M60" s="151"/>
      <c r="N60" s="151"/>
      <c r="O60" s="152"/>
      <c r="P60" s="152"/>
      <c r="Q60" s="151"/>
    </row>
    <row r="61" spans="1:17" ht="13.5" customHeight="1" x14ac:dyDescent="0.2">
      <c r="A61" s="84"/>
      <c r="B61" s="84"/>
      <c r="C61" s="151"/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2"/>
      <c r="P61" s="152"/>
      <c r="Q61" s="151"/>
    </row>
    <row r="62" spans="1:17" ht="13.5" customHeight="1" x14ac:dyDescent="0.2">
      <c r="A62" s="84"/>
      <c r="B62" s="84"/>
      <c r="C62" s="151"/>
      <c r="D62" s="151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</row>
    <row r="63" spans="1:17" ht="13.5" customHeight="1" x14ac:dyDescent="0.2">
      <c r="A63" s="84"/>
      <c r="B63" s="84"/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1"/>
      <c r="O63" s="152"/>
      <c r="P63" s="152"/>
      <c r="Q63" s="151"/>
    </row>
    <row r="64" spans="1:17" ht="13.5" customHeight="1" x14ac:dyDescent="0.2">
      <c r="A64" s="84"/>
      <c r="B64" s="84"/>
      <c r="C64" s="151"/>
      <c r="D64" s="151"/>
      <c r="E64" s="151"/>
      <c r="F64" s="151"/>
      <c r="G64" s="151"/>
      <c r="H64" s="151"/>
      <c r="I64" s="151"/>
      <c r="J64" s="151"/>
      <c r="K64" s="151"/>
      <c r="L64" s="151"/>
      <c r="M64" s="151"/>
      <c r="N64" s="151"/>
      <c r="O64" s="152"/>
      <c r="P64" s="152"/>
      <c r="Q64" s="151"/>
    </row>
    <row r="65" spans="1:17" ht="13.5" customHeight="1" x14ac:dyDescent="0.2">
      <c r="A65" s="84"/>
      <c r="B65" s="84"/>
      <c r="C65" s="151"/>
      <c r="D65" s="151"/>
      <c r="E65" s="151"/>
      <c r="F65" s="151"/>
      <c r="G65" s="151"/>
      <c r="H65" s="151"/>
      <c r="I65" s="151"/>
      <c r="J65" s="151"/>
      <c r="K65" s="151"/>
      <c r="L65" s="151"/>
      <c r="M65" s="151"/>
      <c r="N65" s="151"/>
      <c r="O65" s="152"/>
      <c r="P65" s="152"/>
      <c r="Q65" s="151"/>
    </row>
    <row r="66" spans="1:17" ht="13.5" customHeight="1" x14ac:dyDescent="0.2">
      <c r="A66" s="84"/>
      <c r="B66" s="84"/>
      <c r="C66" s="151"/>
      <c r="D66" s="151"/>
      <c r="E66" s="151"/>
      <c r="F66" s="151"/>
      <c r="G66" s="151"/>
      <c r="H66" s="151"/>
      <c r="I66" s="151"/>
      <c r="J66" s="151"/>
      <c r="K66" s="151"/>
      <c r="L66" s="151"/>
      <c r="M66" s="151"/>
      <c r="N66" s="151"/>
      <c r="O66" s="152"/>
      <c r="P66" s="152"/>
      <c r="Q66" s="151"/>
    </row>
    <row r="67" spans="1:17" ht="13.5" customHeight="1" x14ac:dyDescent="0.2">
      <c r="A67" s="84"/>
      <c r="B67" s="84"/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52"/>
      <c r="P67" s="152"/>
      <c r="Q67" s="151"/>
    </row>
    <row r="68" spans="1:17" ht="13.5" customHeight="1" x14ac:dyDescent="0.2">
      <c r="A68" s="84"/>
      <c r="B68" s="84"/>
      <c r="C68" s="151"/>
      <c r="D68" s="151"/>
      <c r="E68" s="151"/>
      <c r="F68" s="151"/>
      <c r="G68" s="151"/>
      <c r="H68" s="151"/>
      <c r="I68" s="151"/>
      <c r="J68" s="151"/>
      <c r="K68" s="151"/>
      <c r="L68" s="151"/>
      <c r="M68" s="151"/>
      <c r="N68" s="151"/>
      <c r="O68" s="152"/>
      <c r="P68" s="152"/>
      <c r="Q68" s="151"/>
    </row>
    <row r="69" spans="1:17" ht="13.5" customHeight="1" x14ac:dyDescent="0.2">
      <c r="A69" s="84"/>
      <c r="B69" s="84"/>
      <c r="C69" s="151"/>
      <c r="D69" s="151"/>
      <c r="E69" s="151"/>
      <c r="F69" s="151"/>
      <c r="G69" s="151"/>
      <c r="H69" s="151"/>
      <c r="I69" s="151"/>
      <c r="J69" s="151"/>
      <c r="K69" s="151"/>
      <c r="L69" s="151"/>
      <c r="M69" s="151"/>
      <c r="N69" s="151"/>
      <c r="O69" s="152"/>
      <c r="P69" s="152"/>
      <c r="Q69" s="151"/>
    </row>
    <row r="70" spans="1:17" ht="13.5" customHeight="1" x14ac:dyDescent="0.2">
      <c r="A70" s="84"/>
      <c r="B70" s="84"/>
      <c r="C70" s="151"/>
      <c r="D70" s="151"/>
      <c r="E70" s="151"/>
      <c r="F70" s="151"/>
      <c r="G70" s="151"/>
      <c r="H70" s="151"/>
      <c r="I70" s="151"/>
      <c r="J70" s="151"/>
      <c r="K70" s="151"/>
      <c r="L70" s="151"/>
      <c r="M70" s="151"/>
      <c r="N70" s="151"/>
      <c r="O70" s="152"/>
      <c r="P70" s="152"/>
      <c r="Q70" s="151"/>
    </row>
    <row r="71" spans="1:17" ht="13.5" customHeight="1" x14ac:dyDescent="0.2">
      <c r="A71" s="84"/>
      <c r="B71" s="84"/>
      <c r="C71" s="151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1"/>
      <c r="O71" s="152"/>
      <c r="P71" s="152"/>
      <c r="Q71" s="151"/>
    </row>
    <row r="72" spans="1:17" ht="13.5" customHeight="1" x14ac:dyDescent="0.2">
      <c r="A72" s="84"/>
      <c r="B72" s="84"/>
      <c r="C72" s="151"/>
      <c r="D72" s="151"/>
      <c r="E72" s="151"/>
      <c r="F72" s="151"/>
      <c r="G72" s="151"/>
      <c r="H72" s="151"/>
      <c r="I72" s="151"/>
      <c r="J72" s="151"/>
      <c r="K72" s="151"/>
      <c r="L72" s="151"/>
      <c r="M72" s="151"/>
      <c r="N72" s="151"/>
      <c r="O72" s="152"/>
      <c r="P72" s="152"/>
      <c r="Q72" s="151"/>
    </row>
    <row r="73" spans="1:17" ht="13.5" customHeight="1" x14ac:dyDescent="0.2">
      <c r="A73" s="84"/>
      <c r="B73" s="84"/>
      <c r="C73" s="151"/>
      <c r="D73" s="151"/>
      <c r="E73" s="151"/>
      <c r="F73" s="151"/>
      <c r="G73" s="151"/>
      <c r="H73" s="151"/>
      <c r="I73" s="151"/>
      <c r="J73" s="151"/>
      <c r="K73" s="151"/>
      <c r="L73" s="151"/>
      <c r="M73" s="151"/>
      <c r="N73" s="151"/>
      <c r="O73" s="152"/>
      <c r="P73" s="152"/>
      <c r="Q73" s="151"/>
    </row>
    <row r="74" spans="1:17" ht="13.5" customHeight="1" x14ac:dyDescent="0.2">
      <c r="A74" s="84"/>
      <c r="B74" s="84"/>
      <c r="C74" s="151"/>
      <c r="D74" s="151"/>
      <c r="E74" s="151"/>
      <c r="F74" s="151"/>
      <c r="G74" s="151"/>
      <c r="H74" s="151"/>
      <c r="I74" s="151"/>
      <c r="J74" s="151"/>
      <c r="K74" s="151"/>
      <c r="L74" s="151"/>
      <c r="M74" s="151"/>
      <c r="N74" s="151"/>
      <c r="O74" s="152"/>
      <c r="P74" s="152"/>
      <c r="Q74" s="151"/>
    </row>
    <row r="75" spans="1:17" ht="13.5" customHeight="1" x14ac:dyDescent="0.2">
      <c r="A75" s="84"/>
      <c r="B75" s="84"/>
      <c r="C75" s="151"/>
      <c r="D75" s="151"/>
      <c r="E75" s="151"/>
      <c r="F75" s="151"/>
      <c r="G75" s="151"/>
      <c r="H75" s="151"/>
      <c r="I75" s="151"/>
      <c r="J75" s="151"/>
      <c r="K75" s="151"/>
      <c r="L75" s="151"/>
      <c r="M75" s="151"/>
      <c r="N75" s="151"/>
      <c r="O75" s="152"/>
      <c r="P75" s="152"/>
      <c r="Q75" s="151"/>
    </row>
    <row r="76" spans="1:17" ht="13.5" customHeight="1" x14ac:dyDescent="0.2">
      <c r="A76" s="84"/>
      <c r="B76" s="84"/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2"/>
      <c r="P76" s="152"/>
      <c r="Q76" s="151"/>
    </row>
    <row r="77" spans="1:17" ht="13.5" customHeight="1" x14ac:dyDescent="0.2">
      <c r="A77" s="84"/>
      <c r="B77" s="84"/>
      <c r="C77" s="151"/>
      <c r="D77" s="151"/>
      <c r="E77" s="151"/>
      <c r="F77" s="151"/>
      <c r="G77" s="151"/>
      <c r="H77" s="151"/>
      <c r="I77" s="151"/>
      <c r="J77" s="151"/>
      <c r="K77" s="151"/>
      <c r="L77" s="151"/>
      <c r="M77" s="151"/>
      <c r="N77" s="151"/>
      <c r="O77" s="152"/>
      <c r="P77" s="152"/>
      <c r="Q77" s="151"/>
    </row>
    <row r="78" spans="1:17" ht="13.5" customHeight="1" x14ac:dyDescent="0.2">
      <c r="A78" s="84"/>
      <c r="B78" s="84"/>
      <c r="C78" s="151"/>
      <c r="D78" s="151"/>
      <c r="E78" s="151"/>
      <c r="F78" s="151"/>
      <c r="G78" s="151"/>
      <c r="H78" s="151"/>
      <c r="I78" s="151"/>
      <c r="J78" s="151"/>
      <c r="K78" s="151"/>
      <c r="L78" s="151"/>
      <c r="M78" s="151"/>
      <c r="N78" s="151"/>
      <c r="O78" s="152"/>
      <c r="P78" s="152"/>
      <c r="Q78" s="151"/>
    </row>
    <row r="79" spans="1:17" ht="13.5" customHeight="1" x14ac:dyDescent="0.2">
      <c r="A79" s="84"/>
      <c r="B79" s="84"/>
      <c r="C79" s="151"/>
      <c r="D79" s="151"/>
      <c r="E79" s="151"/>
      <c r="F79" s="151"/>
      <c r="G79" s="151"/>
      <c r="H79" s="151"/>
      <c r="I79" s="151"/>
      <c r="J79" s="151"/>
      <c r="K79" s="151"/>
      <c r="L79" s="151"/>
      <c r="M79" s="151"/>
      <c r="N79" s="151"/>
      <c r="O79" s="152"/>
      <c r="P79" s="152"/>
      <c r="Q79" s="151"/>
    </row>
    <row r="80" spans="1:17" ht="13.5" customHeight="1" x14ac:dyDescent="0.2">
      <c r="A80" s="84"/>
      <c r="B80" s="84"/>
      <c r="C80" s="151"/>
      <c r="D80" s="151"/>
      <c r="E80" s="151"/>
      <c r="F80" s="151"/>
      <c r="G80" s="151"/>
      <c r="H80" s="151"/>
      <c r="I80" s="151"/>
      <c r="J80" s="151"/>
      <c r="K80" s="151"/>
      <c r="L80" s="151"/>
      <c r="M80" s="151"/>
      <c r="N80" s="151"/>
      <c r="O80" s="152"/>
      <c r="P80" s="152"/>
      <c r="Q80" s="151"/>
    </row>
    <row r="81" spans="1:17" ht="13.5" customHeight="1" x14ac:dyDescent="0.2">
      <c r="A81" s="84"/>
      <c r="B81" s="84"/>
      <c r="C81" s="151"/>
      <c r="D81" s="151"/>
      <c r="E81" s="151"/>
      <c r="F81" s="151"/>
      <c r="G81" s="151"/>
      <c r="H81" s="151"/>
      <c r="I81" s="151"/>
      <c r="J81" s="151"/>
      <c r="K81" s="151"/>
      <c r="L81" s="151"/>
      <c r="M81" s="151"/>
      <c r="N81" s="151"/>
      <c r="O81" s="152"/>
      <c r="P81" s="152"/>
      <c r="Q81" s="151"/>
    </row>
    <row r="82" spans="1:17" ht="13.5" customHeight="1" x14ac:dyDescent="0.2">
      <c r="A82" s="84"/>
      <c r="B82" s="84"/>
      <c r="C82" s="151"/>
      <c r="D82" s="151"/>
      <c r="E82" s="151"/>
      <c r="F82" s="151"/>
      <c r="G82" s="151"/>
      <c r="H82" s="151"/>
      <c r="I82" s="151"/>
      <c r="J82" s="151"/>
      <c r="K82" s="151"/>
      <c r="L82" s="151"/>
      <c r="M82" s="151"/>
      <c r="N82" s="151"/>
      <c r="O82" s="152"/>
      <c r="P82" s="152"/>
      <c r="Q82" s="151"/>
    </row>
    <row r="83" spans="1:17" ht="13.5" customHeight="1" x14ac:dyDescent="0.2">
      <c r="A83" s="84"/>
      <c r="B83" s="84"/>
      <c r="C83" s="151"/>
      <c r="D83" s="151"/>
      <c r="E83" s="151"/>
      <c r="F83" s="151"/>
      <c r="G83" s="151"/>
      <c r="H83" s="151"/>
      <c r="I83" s="151"/>
      <c r="J83" s="151"/>
      <c r="K83" s="151"/>
      <c r="L83" s="151"/>
      <c r="M83" s="151"/>
      <c r="N83" s="151"/>
      <c r="O83" s="152"/>
      <c r="P83" s="152"/>
      <c r="Q83" s="151"/>
    </row>
    <row r="84" spans="1:17" ht="13.5" customHeight="1" x14ac:dyDescent="0.2">
      <c r="A84" s="84"/>
      <c r="B84" s="84"/>
      <c r="C84" s="151"/>
      <c r="D84" s="151"/>
      <c r="E84" s="151"/>
      <c r="F84" s="151"/>
      <c r="G84" s="151"/>
      <c r="H84" s="151"/>
      <c r="I84" s="151"/>
      <c r="J84" s="151"/>
      <c r="K84" s="151"/>
      <c r="L84" s="151"/>
      <c r="M84" s="151"/>
      <c r="N84" s="151"/>
      <c r="O84" s="152"/>
      <c r="P84" s="152"/>
      <c r="Q84" s="151"/>
    </row>
    <row r="85" spans="1:17" ht="13.5" customHeight="1" x14ac:dyDescent="0.2">
      <c r="A85" s="84"/>
      <c r="B85" s="84"/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1"/>
      <c r="O85" s="152"/>
      <c r="P85" s="152"/>
      <c r="Q85" s="151"/>
    </row>
    <row r="86" spans="1:17" ht="13.5" customHeight="1" x14ac:dyDescent="0.2">
      <c r="A86" s="84"/>
      <c r="B86" s="84"/>
      <c r="C86" s="151"/>
      <c r="D86" s="151"/>
      <c r="E86" s="151"/>
      <c r="F86" s="151"/>
      <c r="G86" s="151"/>
      <c r="H86" s="151"/>
      <c r="I86" s="151"/>
      <c r="J86" s="151"/>
      <c r="K86" s="151"/>
      <c r="L86" s="151"/>
      <c r="M86" s="151"/>
      <c r="N86" s="151"/>
      <c r="O86" s="152"/>
      <c r="P86" s="152"/>
      <c r="Q86" s="151"/>
    </row>
    <row r="87" spans="1:17" ht="13.5" customHeight="1" x14ac:dyDescent="0.2">
      <c r="A87" s="84"/>
      <c r="B87" s="84"/>
      <c r="C87" s="151"/>
      <c r="D87" s="151"/>
      <c r="E87" s="151"/>
      <c r="F87" s="151"/>
      <c r="G87" s="151"/>
      <c r="H87" s="151"/>
      <c r="I87" s="151"/>
      <c r="J87" s="151"/>
      <c r="K87" s="151"/>
      <c r="L87" s="151"/>
      <c r="M87" s="151"/>
      <c r="N87" s="151"/>
      <c r="O87" s="152"/>
      <c r="P87" s="152"/>
      <c r="Q87" s="151"/>
    </row>
    <row r="88" spans="1:17" ht="13.5" customHeight="1" x14ac:dyDescent="0.2">
      <c r="A88" s="84"/>
      <c r="B88" s="84"/>
      <c r="C88" s="151"/>
      <c r="D88" s="151"/>
      <c r="E88" s="151"/>
      <c r="F88" s="151"/>
      <c r="G88" s="151"/>
      <c r="H88" s="151"/>
      <c r="I88" s="151"/>
      <c r="J88" s="151"/>
      <c r="K88" s="151"/>
      <c r="L88" s="151"/>
      <c r="M88" s="151"/>
      <c r="N88" s="151"/>
      <c r="O88" s="152"/>
      <c r="P88" s="152"/>
      <c r="Q88" s="151"/>
    </row>
    <row r="89" spans="1:17" ht="13.5" customHeight="1" x14ac:dyDescent="0.2">
      <c r="A89" s="84"/>
      <c r="B89" s="84"/>
      <c r="C89" s="151"/>
      <c r="D89" s="151"/>
      <c r="E89" s="151"/>
      <c r="F89" s="151"/>
      <c r="G89" s="151"/>
      <c r="H89" s="151"/>
      <c r="I89" s="151"/>
      <c r="J89" s="151"/>
      <c r="K89" s="151"/>
      <c r="L89" s="151"/>
      <c r="M89" s="151"/>
      <c r="N89" s="151"/>
      <c r="O89" s="152"/>
      <c r="P89" s="152"/>
      <c r="Q89" s="151"/>
    </row>
    <row r="90" spans="1:17" ht="13.5" customHeight="1" x14ac:dyDescent="0.2">
      <c r="A90" s="84"/>
      <c r="B90" s="84"/>
      <c r="C90" s="151"/>
      <c r="D90" s="151"/>
      <c r="E90" s="151"/>
      <c r="F90" s="151"/>
      <c r="G90" s="151"/>
      <c r="H90" s="151"/>
      <c r="I90" s="151"/>
      <c r="J90" s="151"/>
      <c r="K90" s="151"/>
      <c r="L90" s="151"/>
      <c r="M90" s="151"/>
      <c r="N90" s="151"/>
      <c r="O90" s="152"/>
      <c r="P90" s="152"/>
      <c r="Q90" s="151"/>
    </row>
    <row r="91" spans="1:17" ht="13.5" customHeight="1" x14ac:dyDescent="0.2">
      <c r="A91" s="84"/>
      <c r="B91" s="84"/>
      <c r="C91" s="151"/>
      <c r="D91" s="151"/>
      <c r="E91" s="151"/>
      <c r="F91" s="151"/>
      <c r="G91" s="151"/>
      <c r="H91" s="151"/>
      <c r="I91" s="151"/>
      <c r="J91" s="151"/>
      <c r="K91" s="151"/>
      <c r="L91" s="151"/>
      <c r="M91" s="151"/>
      <c r="N91" s="151"/>
      <c r="O91" s="152"/>
      <c r="P91" s="152"/>
      <c r="Q91" s="151"/>
    </row>
    <row r="92" spans="1:17" ht="13.5" customHeight="1" x14ac:dyDescent="0.2">
      <c r="A92" s="84"/>
      <c r="B92" s="84"/>
      <c r="C92" s="151"/>
      <c r="D92" s="151"/>
      <c r="E92" s="151"/>
      <c r="F92" s="151"/>
      <c r="G92" s="151"/>
      <c r="H92" s="151"/>
      <c r="I92" s="151"/>
      <c r="J92" s="151"/>
      <c r="K92" s="151"/>
      <c r="L92" s="151"/>
      <c r="M92" s="151"/>
      <c r="N92" s="151"/>
      <c r="O92" s="152"/>
      <c r="P92" s="152"/>
      <c r="Q92" s="151"/>
    </row>
    <row r="93" spans="1:17" ht="13.5" customHeight="1" x14ac:dyDescent="0.2">
      <c r="A93" s="84"/>
      <c r="B93" s="84"/>
      <c r="C93" s="151"/>
      <c r="D93" s="151"/>
      <c r="E93" s="151"/>
      <c r="F93" s="151"/>
      <c r="G93" s="151"/>
      <c r="H93" s="151"/>
      <c r="I93" s="151"/>
      <c r="J93" s="151"/>
      <c r="K93" s="151"/>
      <c r="L93" s="151"/>
      <c r="M93" s="151"/>
      <c r="N93" s="151"/>
      <c r="O93" s="152"/>
      <c r="P93" s="152"/>
      <c r="Q93" s="151"/>
    </row>
    <row r="94" spans="1:17" ht="13.5" customHeight="1" x14ac:dyDescent="0.2">
      <c r="A94" s="84"/>
      <c r="B94" s="84"/>
      <c r="C94" s="151"/>
      <c r="D94" s="151"/>
      <c r="E94" s="151"/>
      <c r="F94" s="151"/>
      <c r="G94" s="151"/>
      <c r="H94" s="151"/>
      <c r="I94" s="151"/>
      <c r="J94" s="151"/>
      <c r="K94" s="151"/>
      <c r="L94" s="151"/>
      <c r="M94" s="151"/>
      <c r="N94" s="151"/>
      <c r="O94" s="152"/>
      <c r="P94" s="152"/>
      <c r="Q94" s="151"/>
    </row>
    <row r="95" spans="1:17" ht="13.5" customHeight="1" x14ac:dyDescent="0.2">
      <c r="A95" s="84"/>
      <c r="B95" s="84"/>
      <c r="C95" s="151"/>
      <c r="D95" s="151"/>
      <c r="E95" s="151"/>
      <c r="F95" s="151"/>
      <c r="G95" s="151"/>
      <c r="H95" s="151"/>
      <c r="I95" s="151"/>
      <c r="J95" s="151"/>
      <c r="K95" s="151"/>
      <c r="L95" s="151"/>
      <c r="M95" s="151"/>
      <c r="N95" s="151"/>
      <c r="O95" s="152"/>
      <c r="P95" s="152"/>
      <c r="Q95" s="151"/>
    </row>
    <row r="96" spans="1:17" ht="13.5" customHeight="1" x14ac:dyDescent="0.2">
      <c r="A96" s="84"/>
      <c r="B96" s="84"/>
      <c r="C96" s="151"/>
      <c r="D96" s="151"/>
      <c r="E96" s="151"/>
      <c r="F96" s="151"/>
      <c r="G96" s="151"/>
      <c r="H96" s="151"/>
      <c r="I96" s="151"/>
      <c r="J96" s="151"/>
      <c r="K96" s="151"/>
      <c r="L96" s="151"/>
      <c r="M96" s="151"/>
      <c r="N96" s="151"/>
      <c r="O96" s="152"/>
      <c r="P96" s="152"/>
      <c r="Q96" s="151"/>
    </row>
    <row r="97" spans="1:17" ht="13.5" customHeight="1" x14ac:dyDescent="0.2">
      <c r="A97" s="84"/>
      <c r="B97" s="84"/>
      <c r="C97" s="151"/>
      <c r="D97" s="151"/>
      <c r="E97" s="151"/>
      <c r="F97" s="151"/>
      <c r="G97" s="151"/>
      <c r="H97" s="151"/>
      <c r="I97" s="151"/>
      <c r="J97" s="151"/>
      <c r="K97" s="151"/>
      <c r="L97" s="151"/>
      <c r="M97" s="151"/>
      <c r="N97" s="151"/>
      <c r="O97" s="152"/>
      <c r="P97" s="152"/>
      <c r="Q97" s="151"/>
    </row>
    <row r="98" spans="1:17" ht="13.5" customHeight="1" x14ac:dyDescent="0.2">
      <c r="A98" s="84"/>
      <c r="B98" s="84"/>
      <c r="C98" s="151"/>
      <c r="D98" s="151"/>
      <c r="E98" s="151"/>
      <c r="F98" s="151"/>
      <c r="G98" s="151"/>
      <c r="H98" s="151"/>
      <c r="I98" s="151"/>
      <c r="J98" s="151"/>
      <c r="K98" s="151"/>
      <c r="L98" s="151"/>
      <c r="M98" s="151"/>
      <c r="N98" s="151"/>
      <c r="O98" s="152"/>
      <c r="P98" s="152"/>
      <c r="Q98" s="151"/>
    </row>
    <row r="99" spans="1:17" ht="13.5" customHeight="1" x14ac:dyDescent="0.2">
      <c r="A99" s="84"/>
      <c r="B99" s="84"/>
      <c r="C99" s="151"/>
      <c r="D99" s="151"/>
      <c r="E99" s="151"/>
      <c r="F99" s="151"/>
      <c r="G99" s="151"/>
      <c r="H99" s="151"/>
      <c r="I99" s="151"/>
      <c r="J99" s="151"/>
      <c r="K99" s="151"/>
      <c r="L99" s="151"/>
      <c r="M99" s="151"/>
      <c r="N99" s="151"/>
      <c r="O99" s="152"/>
      <c r="P99" s="152"/>
      <c r="Q99" s="151"/>
    </row>
    <row r="100" spans="1:17" ht="13.5" customHeight="1" x14ac:dyDescent="0.2">
      <c r="A100" s="84"/>
      <c r="B100" s="84"/>
      <c r="C100" s="151"/>
      <c r="D100" s="151"/>
      <c r="E100" s="151"/>
      <c r="F100" s="151"/>
      <c r="G100" s="151"/>
      <c r="H100" s="151"/>
      <c r="I100" s="151"/>
      <c r="J100" s="151"/>
      <c r="K100" s="151"/>
      <c r="L100" s="151"/>
      <c r="M100" s="151"/>
      <c r="N100" s="151"/>
      <c r="O100" s="152"/>
      <c r="P100" s="152"/>
      <c r="Q100" s="151"/>
    </row>
  </sheetData>
  <mergeCells count="13">
    <mergeCell ref="A1:Q1"/>
    <mergeCell ref="A3:A5"/>
    <mergeCell ref="B3:B5"/>
    <mergeCell ref="C3:D3"/>
    <mergeCell ref="E3:F4"/>
    <mergeCell ref="C4:C5"/>
    <mergeCell ref="D4:D5"/>
    <mergeCell ref="Q3:Q5"/>
    <mergeCell ref="O3:P4"/>
    <mergeCell ref="G3:H4"/>
    <mergeCell ref="I3:J4"/>
    <mergeCell ref="K3:L4"/>
    <mergeCell ref="M3:N4"/>
  </mergeCells>
  <pageMargins left="1.45" right="0.7" top="0.25" bottom="0" header="0" footer="0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BFDF"/>
  </sheetPr>
  <dimension ref="A1:J10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H1" sqref="H1:I1048576"/>
    </sheetView>
  </sheetViews>
  <sheetFormatPr defaultColWidth="14.42578125" defaultRowHeight="15" customHeight="1" x14ac:dyDescent="0.2"/>
  <cols>
    <col min="1" max="1" width="6" style="109" customWidth="1"/>
    <col min="2" max="2" width="29.140625" style="109" customWidth="1"/>
    <col min="3" max="3" width="10.140625" style="109" customWidth="1"/>
    <col min="4" max="4" width="11.85546875" style="109" customWidth="1"/>
    <col min="5" max="5" width="11.5703125" style="109" customWidth="1"/>
    <col min="6" max="6" width="13.5703125" style="109" customWidth="1"/>
    <col min="7" max="7" width="9.7109375" style="109" customWidth="1"/>
    <col min="8" max="8" width="13.140625" style="109" customWidth="1"/>
    <col min="9" max="10" width="9.140625" style="109" customWidth="1"/>
    <col min="11" max="16384" width="14.42578125" style="109"/>
  </cols>
  <sheetData>
    <row r="1" spans="1:10" ht="18.75" customHeight="1" x14ac:dyDescent="0.2">
      <c r="A1" s="441" t="s">
        <v>1042</v>
      </c>
      <c r="B1" s="375"/>
      <c r="C1" s="375"/>
      <c r="D1" s="375"/>
      <c r="E1" s="375"/>
      <c r="F1" s="375"/>
      <c r="G1" s="375"/>
      <c r="H1" s="191"/>
      <c r="I1" s="191"/>
      <c r="J1" s="191"/>
    </row>
    <row r="2" spans="1:10" ht="13.5" customHeight="1" x14ac:dyDescent="0.2">
      <c r="A2" s="385" t="s">
        <v>155</v>
      </c>
      <c r="B2" s="375"/>
      <c r="C2" s="375"/>
      <c r="D2" s="375"/>
      <c r="E2" s="375"/>
      <c r="F2" s="375"/>
      <c r="G2" s="192"/>
      <c r="H2" s="191"/>
      <c r="I2" s="191"/>
      <c r="J2" s="191"/>
    </row>
    <row r="3" spans="1:10" ht="25.5" customHeight="1" x14ac:dyDescent="0.2">
      <c r="A3" s="112"/>
      <c r="B3" s="193" t="s">
        <v>62</v>
      </c>
      <c r="C3" s="389"/>
      <c r="D3" s="375"/>
      <c r="E3" s="440" t="s">
        <v>156</v>
      </c>
      <c r="F3" s="375"/>
      <c r="G3" s="192"/>
      <c r="H3" s="191"/>
      <c r="I3" s="191"/>
      <c r="J3" s="191"/>
    </row>
    <row r="4" spans="1:10" ht="13.5" customHeight="1" x14ac:dyDescent="0.2">
      <c r="A4" s="425" t="s">
        <v>157</v>
      </c>
      <c r="B4" s="425" t="s">
        <v>2</v>
      </c>
      <c r="C4" s="423" t="s">
        <v>158</v>
      </c>
      <c r="D4" s="424"/>
      <c r="E4" s="423" t="s">
        <v>159</v>
      </c>
      <c r="F4" s="424"/>
      <c r="G4" s="425" t="s">
        <v>160</v>
      </c>
      <c r="H4" s="191"/>
      <c r="I4" s="191"/>
      <c r="J4" s="191"/>
    </row>
    <row r="5" spans="1:10" ht="13.5" customHeight="1" x14ac:dyDescent="0.2">
      <c r="A5" s="427"/>
      <c r="B5" s="427"/>
      <c r="C5" s="130" t="s">
        <v>89</v>
      </c>
      <c r="D5" s="130" t="s">
        <v>90</v>
      </c>
      <c r="E5" s="130" t="s">
        <v>89</v>
      </c>
      <c r="F5" s="130" t="s">
        <v>90</v>
      </c>
      <c r="G5" s="427"/>
      <c r="H5" s="191"/>
      <c r="I5" s="191"/>
      <c r="J5" s="191"/>
    </row>
    <row r="6" spans="1:10" ht="13.5" customHeight="1" x14ac:dyDescent="0.25">
      <c r="A6" s="170">
        <v>1</v>
      </c>
      <c r="B6" s="131" t="s">
        <v>8</v>
      </c>
      <c r="C6" s="132">
        <f>NPA_PS_14!O6+NPA_NPS_15!I6</f>
        <v>70621</v>
      </c>
      <c r="D6" s="132">
        <f>NPA_PS_14!P6+NPA_NPS_15!J6</f>
        <v>189485.8449429</v>
      </c>
      <c r="E6" s="132">
        <f>'Pri Sec_outstanding_6'!O6+NPS_OS_8!M6</f>
        <v>341810</v>
      </c>
      <c r="F6" s="132">
        <f>'Pri Sec_outstanding_6'!P6+NPS_OS_8!N6</f>
        <v>1666572.4670936</v>
      </c>
      <c r="G6" s="194">
        <f t="shared" ref="G6:G37" si="0">D6*100/F6</f>
        <v>11.369793314379644</v>
      </c>
      <c r="H6" s="192"/>
      <c r="I6" s="191"/>
      <c r="J6" s="191"/>
    </row>
    <row r="7" spans="1:10" ht="13.5" customHeight="1" x14ac:dyDescent="0.25">
      <c r="A7" s="170">
        <v>2</v>
      </c>
      <c r="B7" s="131" t="s">
        <v>9</v>
      </c>
      <c r="C7" s="132">
        <f>NPA_PS_14!O7+NPA_NPS_15!I7</f>
        <v>173730</v>
      </c>
      <c r="D7" s="132">
        <f>NPA_PS_14!P7+NPA_NPS_15!J7</f>
        <v>295759.78376289998</v>
      </c>
      <c r="E7" s="132">
        <f>'Pri Sec_outstanding_6'!O7+NPS_OS_8!M7</f>
        <v>927522</v>
      </c>
      <c r="F7" s="132">
        <f>'Pri Sec_outstanding_6'!P7+NPS_OS_8!N7</f>
        <v>2815565.8101461004</v>
      </c>
      <c r="G7" s="194">
        <f t="shared" si="0"/>
        <v>10.50445287753913</v>
      </c>
      <c r="H7" s="192"/>
      <c r="I7" s="191"/>
      <c r="J7" s="191"/>
    </row>
    <row r="8" spans="1:10" ht="13.5" customHeight="1" x14ac:dyDescent="0.25">
      <c r="A8" s="170">
        <v>3</v>
      </c>
      <c r="B8" s="131" t="s">
        <v>10</v>
      </c>
      <c r="C8" s="132">
        <f>NPA_PS_14!O8+NPA_NPS_15!I8</f>
        <v>35371</v>
      </c>
      <c r="D8" s="132">
        <f>NPA_PS_14!P8+NPA_NPS_15!J8</f>
        <v>30366.02318</v>
      </c>
      <c r="E8" s="132">
        <f>'Pri Sec_outstanding_6'!O8+NPS_OS_8!M8</f>
        <v>126972</v>
      </c>
      <c r="F8" s="132">
        <f>'Pri Sec_outstanding_6'!P8+NPS_OS_8!N8</f>
        <v>686926.07160999998</v>
      </c>
      <c r="G8" s="194">
        <f t="shared" si="0"/>
        <v>4.4205664095451906</v>
      </c>
      <c r="H8" s="192"/>
      <c r="I8" s="192"/>
      <c r="J8" s="191"/>
    </row>
    <row r="9" spans="1:10" ht="13.5" customHeight="1" x14ac:dyDescent="0.25">
      <c r="A9" s="170">
        <v>4</v>
      </c>
      <c r="B9" s="131" t="s">
        <v>11</v>
      </c>
      <c r="C9" s="132">
        <f>NPA_PS_14!O9+NPA_NPS_15!I9</f>
        <v>49828</v>
      </c>
      <c r="D9" s="132">
        <f>NPA_PS_14!P9+NPA_NPS_15!J9</f>
        <v>121872.01315939995</v>
      </c>
      <c r="E9" s="132">
        <f>'Pri Sec_outstanding_6'!O9+NPS_OS_8!M9</f>
        <v>275740</v>
      </c>
      <c r="F9" s="132">
        <f>'Pri Sec_outstanding_6'!P9+NPS_OS_8!N9</f>
        <v>1741733.5280550001</v>
      </c>
      <c r="G9" s="194">
        <f t="shared" si="0"/>
        <v>6.9971675458010418</v>
      </c>
      <c r="H9" s="192"/>
      <c r="I9" s="192"/>
      <c r="J9" s="191"/>
    </row>
    <row r="10" spans="1:10" ht="13.5" customHeight="1" x14ac:dyDescent="0.25">
      <c r="A10" s="170">
        <v>5</v>
      </c>
      <c r="B10" s="131" t="s">
        <v>12</v>
      </c>
      <c r="C10" s="132">
        <f>NPA_PS_14!O10+NPA_NPS_15!I10</f>
        <v>141155</v>
      </c>
      <c r="D10" s="132">
        <f>NPA_PS_14!P10+NPA_NPS_15!J10</f>
        <v>200089.44502810002</v>
      </c>
      <c r="E10" s="132">
        <f>'Pri Sec_outstanding_6'!O10+NPS_OS_8!M10</f>
        <v>645491</v>
      </c>
      <c r="F10" s="132">
        <f>'Pri Sec_outstanding_6'!P10+NPS_OS_8!N10</f>
        <v>1901857.3558801003</v>
      </c>
      <c r="G10" s="194">
        <f t="shared" si="0"/>
        <v>10.520738814058269</v>
      </c>
      <c r="H10" s="192"/>
      <c r="I10" s="192"/>
      <c r="J10" s="191"/>
    </row>
    <row r="11" spans="1:10" ht="13.5" customHeight="1" x14ac:dyDescent="0.25">
      <c r="A11" s="170">
        <v>6</v>
      </c>
      <c r="B11" s="131" t="s">
        <v>13</v>
      </c>
      <c r="C11" s="132">
        <f>NPA_PS_14!O11+NPA_NPS_15!I11</f>
        <v>56327</v>
      </c>
      <c r="D11" s="132">
        <f>NPA_PS_14!P11+NPA_NPS_15!J11</f>
        <v>102019.90658100003</v>
      </c>
      <c r="E11" s="132">
        <f>'Pri Sec_outstanding_6'!O11+NPS_OS_8!M11</f>
        <v>161353</v>
      </c>
      <c r="F11" s="132">
        <f>'Pri Sec_outstanding_6'!P11+NPS_OS_8!N11</f>
        <v>1065268.9487690001</v>
      </c>
      <c r="G11" s="194">
        <f t="shared" si="0"/>
        <v>9.5769154539698036</v>
      </c>
      <c r="H11" s="192"/>
      <c r="I11" s="192"/>
      <c r="J11" s="191"/>
    </row>
    <row r="12" spans="1:10" ht="13.5" customHeight="1" x14ac:dyDescent="0.25">
      <c r="A12" s="170">
        <v>7</v>
      </c>
      <c r="B12" s="131" t="s">
        <v>14</v>
      </c>
      <c r="C12" s="132">
        <f>NPA_PS_14!O12+NPA_NPS_15!I12</f>
        <v>3708</v>
      </c>
      <c r="D12" s="132">
        <f>NPA_PS_14!P12+NPA_NPS_15!J12</f>
        <v>14672.773094500002</v>
      </c>
      <c r="E12" s="132">
        <f>'Pri Sec_outstanding_6'!O12+NPS_OS_8!M12</f>
        <v>31035</v>
      </c>
      <c r="F12" s="132">
        <f>'Pri Sec_outstanding_6'!P12+NPS_OS_8!N12</f>
        <v>132770.02595539999</v>
      </c>
      <c r="G12" s="194">
        <f t="shared" si="0"/>
        <v>11.051269282291825</v>
      </c>
      <c r="H12" s="192"/>
      <c r="I12" s="192"/>
      <c r="J12" s="191"/>
    </row>
    <row r="13" spans="1:10" ht="13.5" customHeight="1" x14ac:dyDescent="0.25">
      <c r="A13" s="170">
        <v>8</v>
      </c>
      <c r="B13" s="131" t="s">
        <v>982</v>
      </c>
      <c r="C13" s="132">
        <f>NPA_PS_14!O13+NPA_NPS_15!I13</f>
        <v>6157</v>
      </c>
      <c r="D13" s="132">
        <f>NPA_PS_14!P13+NPA_NPS_15!J13</f>
        <v>9225.620719999999</v>
      </c>
      <c r="E13" s="132">
        <f>'Pri Sec_outstanding_6'!O13+NPS_OS_8!M13</f>
        <v>19475</v>
      </c>
      <c r="F13" s="132">
        <f>'Pri Sec_outstanding_6'!P13+NPS_OS_8!N13</f>
        <v>105436.11603</v>
      </c>
      <c r="G13" s="194">
        <f t="shared" si="0"/>
        <v>8.7499626004575219</v>
      </c>
      <c r="H13" s="192"/>
      <c r="I13" s="192"/>
      <c r="J13" s="191"/>
    </row>
    <row r="14" spans="1:10" ht="13.5" customHeight="1" x14ac:dyDescent="0.25">
      <c r="A14" s="170">
        <v>9</v>
      </c>
      <c r="B14" s="131" t="s">
        <v>15</v>
      </c>
      <c r="C14" s="132">
        <f>NPA_PS_14!O14+NPA_NPS_15!I14</f>
        <v>157704</v>
      </c>
      <c r="D14" s="132">
        <f>NPA_PS_14!P14+NPA_NPS_15!J14</f>
        <v>480099.39134239993</v>
      </c>
      <c r="E14" s="132">
        <f>'Pri Sec_outstanding_6'!O14+NPS_OS_8!M14</f>
        <v>378934</v>
      </c>
      <c r="F14" s="132">
        <f>'Pri Sec_outstanding_6'!P14+NPS_OS_8!N14</f>
        <v>2742337.8658436998</v>
      </c>
      <c r="G14" s="194">
        <f t="shared" si="0"/>
        <v>17.506938051730323</v>
      </c>
      <c r="H14" s="192"/>
      <c r="I14" s="192"/>
      <c r="J14" s="191"/>
    </row>
    <row r="15" spans="1:10" ht="13.5" customHeight="1" x14ac:dyDescent="0.25">
      <c r="A15" s="170">
        <v>10</v>
      </c>
      <c r="B15" s="131" t="s">
        <v>16</v>
      </c>
      <c r="C15" s="132">
        <f>NPA_PS_14!O15+NPA_NPS_15!I15</f>
        <v>324883</v>
      </c>
      <c r="D15" s="132">
        <f>NPA_PS_14!P15+NPA_NPS_15!J15</f>
        <v>519500.85505399993</v>
      </c>
      <c r="E15" s="132">
        <f>'Pri Sec_outstanding_6'!O15+NPS_OS_8!M15</f>
        <v>1831254</v>
      </c>
      <c r="F15" s="132">
        <f>'Pri Sec_outstanding_6'!P15+NPS_OS_8!N15</f>
        <v>8171540.3180006994</v>
      </c>
      <c r="G15" s="194">
        <f t="shared" si="0"/>
        <v>6.3574410066804186</v>
      </c>
      <c r="H15" s="192"/>
      <c r="I15" s="192"/>
      <c r="J15" s="191"/>
    </row>
    <row r="16" spans="1:10" ht="13.5" customHeight="1" x14ac:dyDescent="0.25">
      <c r="A16" s="170">
        <v>11</v>
      </c>
      <c r="B16" s="131" t="s">
        <v>17</v>
      </c>
      <c r="C16" s="132">
        <f>NPA_PS_14!O16+NPA_NPS_15!I16</f>
        <v>25339</v>
      </c>
      <c r="D16" s="132">
        <f>NPA_PS_14!P16+NPA_NPS_15!J16</f>
        <v>70912.385148800022</v>
      </c>
      <c r="E16" s="132">
        <f>'Pri Sec_outstanding_6'!O16+NPS_OS_8!M16</f>
        <v>111074</v>
      </c>
      <c r="F16" s="132">
        <f>'Pri Sec_outstanding_6'!P16+NPS_OS_8!N16</f>
        <v>673632.0505291</v>
      </c>
      <c r="G16" s="194">
        <f t="shared" si="0"/>
        <v>10.526872213562633</v>
      </c>
      <c r="H16" s="192"/>
      <c r="I16" s="192"/>
      <c r="J16" s="191"/>
    </row>
    <row r="17" spans="1:10" ht="13.5" customHeight="1" x14ac:dyDescent="0.25">
      <c r="A17" s="170">
        <v>12</v>
      </c>
      <c r="B17" s="131" t="s">
        <v>18</v>
      </c>
      <c r="C17" s="132">
        <f>NPA_PS_14!O17+NPA_NPS_15!I17</f>
        <v>105413</v>
      </c>
      <c r="D17" s="132">
        <f>NPA_PS_14!P17+NPA_NPS_15!J17</f>
        <v>218838.21507919999</v>
      </c>
      <c r="E17" s="132">
        <f>'Pri Sec_outstanding_6'!O17+NPS_OS_8!M17</f>
        <v>400983</v>
      </c>
      <c r="F17" s="132">
        <f>'Pri Sec_outstanding_6'!P17+NPS_OS_8!N17</f>
        <v>1681444.0440790998</v>
      </c>
      <c r="G17" s="194">
        <f t="shared" si="0"/>
        <v>13.01489727533896</v>
      </c>
      <c r="H17" s="192"/>
      <c r="I17" s="192"/>
      <c r="J17" s="191"/>
    </row>
    <row r="18" spans="1:10" ht="13.5" customHeight="1" x14ac:dyDescent="0.2">
      <c r="A18" s="169"/>
      <c r="B18" s="133" t="s">
        <v>19</v>
      </c>
      <c r="C18" s="171">
        <f t="shared" ref="C18:F18" si="1">SUM(C6:C17)</f>
        <v>1150236</v>
      </c>
      <c r="D18" s="171">
        <f t="shared" si="1"/>
        <v>2252842.2570931995</v>
      </c>
      <c r="E18" s="171">
        <f t="shared" si="1"/>
        <v>5251643</v>
      </c>
      <c r="F18" s="171">
        <f t="shared" si="1"/>
        <v>23385084.601991799</v>
      </c>
      <c r="G18" s="195">
        <f t="shared" si="0"/>
        <v>9.6336716134921154</v>
      </c>
      <c r="H18" s="192"/>
      <c r="I18" s="192"/>
      <c r="J18" s="193"/>
    </row>
    <row r="19" spans="1:10" ht="13.5" customHeight="1" x14ac:dyDescent="0.25">
      <c r="A19" s="170">
        <v>13</v>
      </c>
      <c r="B19" s="131" t="s">
        <v>20</v>
      </c>
      <c r="C19" s="132">
        <v>21708</v>
      </c>
      <c r="D19" s="132">
        <v>46890.823370700004</v>
      </c>
      <c r="E19" s="132">
        <f>'Pri Sec_outstanding_6'!O19+NPS_OS_8!M19</f>
        <v>297356</v>
      </c>
      <c r="F19" s="132">
        <f>'Pri Sec_outstanding_6'!P19+NPS_OS_8!N19</f>
        <v>1351311.6652246001</v>
      </c>
      <c r="G19" s="194">
        <f t="shared" si="0"/>
        <v>3.4700228361387175</v>
      </c>
      <c r="H19" s="192"/>
      <c r="I19" s="192"/>
      <c r="J19" s="191"/>
    </row>
    <row r="20" spans="1:10" ht="13.5" customHeight="1" x14ac:dyDescent="0.25">
      <c r="A20" s="170">
        <v>14</v>
      </c>
      <c r="B20" s="131" t="s">
        <v>21</v>
      </c>
      <c r="C20" s="132">
        <v>53014</v>
      </c>
      <c r="D20" s="132">
        <v>36115.581099399991</v>
      </c>
      <c r="E20" s="132">
        <f>'Pri Sec_outstanding_6'!O20+NPS_OS_8!M20</f>
        <v>663310</v>
      </c>
      <c r="F20" s="132">
        <f>'Pri Sec_outstanding_6'!P20+NPS_OS_8!N20</f>
        <v>782792.01448640006</v>
      </c>
      <c r="G20" s="194">
        <f t="shared" si="0"/>
        <v>4.613687982381359</v>
      </c>
      <c r="H20" s="192"/>
      <c r="I20" s="192"/>
      <c r="J20" s="191"/>
    </row>
    <row r="21" spans="1:10" ht="13.5" customHeight="1" x14ac:dyDescent="0.25">
      <c r="A21" s="170">
        <v>15</v>
      </c>
      <c r="B21" s="131" t="s">
        <v>22</v>
      </c>
      <c r="C21" s="132">
        <v>1</v>
      </c>
      <c r="D21" s="132">
        <v>9.5119999999999996E-2</v>
      </c>
      <c r="E21" s="132">
        <f>'Pri Sec_outstanding_6'!O21+NPS_OS_8!M21</f>
        <v>669</v>
      </c>
      <c r="F21" s="132">
        <f>'Pri Sec_outstanding_6'!P21+NPS_OS_8!N21</f>
        <v>1332.7583450999998</v>
      </c>
      <c r="G21" s="194">
        <f t="shared" si="0"/>
        <v>7.1370778018173238E-3</v>
      </c>
      <c r="H21" s="192"/>
      <c r="I21" s="192"/>
      <c r="J21" s="191"/>
    </row>
    <row r="22" spans="1:10" ht="13.5" customHeight="1" x14ac:dyDescent="0.25">
      <c r="A22" s="170">
        <v>16</v>
      </c>
      <c r="B22" s="131" t="s">
        <v>23</v>
      </c>
      <c r="C22" s="132">
        <v>0</v>
      </c>
      <c r="D22" s="132">
        <v>0</v>
      </c>
      <c r="E22" s="132">
        <f>'Pri Sec_outstanding_6'!O22+NPS_OS_8!M22</f>
        <v>588</v>
      </c>
      <c r="F22" s="132">
        <f>'Pri Sec_outstanding_6'!P22+NPS_OS_8!N22</f>
        <v>13841.59</v>
      </c>
      <c r="G22" s="194">
        <f t="shared" si="0"/>
        <v>0</v>
      </c>
      <c r="H22" s="192"/>
      <c r="I22" s="192"/>
      <c r="J22" s="191"/>
    </row>
    <row r="23" spans="1:10" ht="13.5" customHeight="1" x14ac:dyDescent="0.25">
      <c r="A23" s="170">
        <v>17</v>
      </c>
      <c r="B23" s="131" t="s">
        <v>24</v>
      </c>
      <c r="C23" s="132">
        <v>4184</v>
      </c>
      <c r="D23" s="132">
        <v>5505.5815030000003</v>
      </c>
      <c r="E23" s="132">
        <f>'Pri Sec_outstanding_6'!O23+NPS_OS_8!M23</f>
        <v>53969</v>
      </c>
      <c r="F23" s="132">
        <f>'Pri Sec_outstanding_6'!P23+NPS_OS_8!N23</f>
        <v>140407.72580369998</v>
      </c>
      <c r="G23" s="194">
        <f t="shared" si="0"/>
        <v>3.9211385780132892</v>
      </c>
      <c r="H23" s="192"/>
      <c r="I23" s="192"/>
      <c r="J23" s="191"/>
    </row>
    <row r="24" spans="1:10" ht="13.5" customHeight="1" x14ac:dyDescent="0.25">
      <c r="A24" s="170">
        <v>18</v>
      </c>
      <c r="B24" s="131" t="s">
        <v>25</v>
      </c>
      <c r="C24" s="132">
        <v>0</v>
      </c>
      <c r="D24" s="132">
        <v>0</v>
      </c>
      <c r="E24" s="132">
        <f>'Pri Sec_outstanding_6'!O24+NPS_OS_8!M24</f>
        <v>205</v>
      </c>
      <c r="F24" s="132">
        <f>'Pri Sec_outstanding_6'!P24+NPS_OS_8!N24</f>
        <v>560.44162519999998</v>
      </c>
      <c r="G24" s="194">
        <f t="shared" si="0"/>
        <v>0</v>
      </c>
      <c r="H24" s="192"/>
      <c r="I24" s="192"/>
      <c r="J24" s="191"/>
    </row>
    <row r="25" spans="1:10" ht="13.5" customHeight="1" x14ac:dyDescent="0.25">
      <c r="A25" s="170">
        <v>19</v>
      </c>
      <c r="B25" s="131" t="s">
        <v>26</v>
      </c>
      <c r="C25" s="132">
        <v>268</v>
      </c>
      <c r="D25" s="132">
        <v>946.68952760000002</v>
      </c>
      <c r="E25" s="132">
        <f>'Pri Sec_outstanding_6'!O25+NPS_OS_8!M25</f>
        <v>14459</v>
      </c>
      <c r="F25" s="132">
        <f>'Pri Sec_outstanding_6'!P25+NPS_OS_8!N25</f>
        <v>48975.000520200003</v>
      </c>
      <c r="G25" s="194">
        <f t="shared" si="0"/>
        <v>1.9330056509331384</v>
      </c>
      <c r="H25" s="192"/>
      <c r="I25" s="192"/>
      <c r="J25" s="191"/>
    </row>
    <row r="26" spans="1:10" ht="13.5" customHeight="1" x14ac:dyDescent="0.25">
      <c r="A26" s="170">
        <v>20</v>
      </c>
      <c r="B26" s="131" t="s">
        <v>27</v>
      </c>
      <c r="C26" s="132">
        <v>50637</v>
      </c>
      <c r="D26" s="132">
        <v>66608.725689999992</v>
      </c>
      <c r="E26" s="132">
        <f>'Pri Sec_outstanding_6'!O26+NPS_OS_8!M26</f>
        <v>1349943</v>
      </c>
      <c r="F26" s="132">
        <f>'Pri Sec_outstanding_6'!P26+NPS_OS_8!N26</f>
        <v>3245303.3506899998</v>
      </c>
      <c r="G26" s="194">
        <f t="shared" si="0"/>
        <v>2.0524653165577877</v>
      </c>
      <c r="H26" s="192"/>
      <c r="I26" s="192"/>
      <c r="J26" s="191"/>
    </row>
    <row r="27" spans="1:10" ht="13.5" customHeight="1" x14ac:dyDescent="0.25">
      <c r="A27" s="170">
        <v>21</v>
      </c>
      <c r="B27" s="131" t="s">
        <v>28</v>
      </c>
      <c r="C27" s="132">
        <v>23137</v>
      </c>
      <c r="D27" s="132">
        <v>71478.448820499994</v>
      </c>
      <c r="E27" s="132">
        <f>'Pri Sec_outstanding_6'!O27+NPS_OS_8!M27</f>
        <v>569972</v>
      </c>
      <c r="F27" s="132">
        <f>'Pri Sec_outstanding_6'!P27+NPS_OS_8!N27</f>
        <v>2629959.6155337999</v>
      </c>
      <c r="G27" s="194">
        <f t="shared" si="0"/>
        <v>2.7178534757079187</v>
      </c>
      <c r="H27" s="192"/>
      <c r="I27" s="192"/>
      <c r="J27" s="191"/>
    </row>
    <row r="28" spans="1:10" ht="13.5" customHeight="1" x14ac:dyDescent="0.25">
      <c r="A28" s="170">
        <v>22</v>
      </c>
      <c r="B28" s="131" t="s">
        <v>29</v>
      </c>
      <c r="C28" s="132">
        <v>11709</v>
      </c>
      <c r="D28" s="132">
        <v>30670.000019000003</v>
      </c>
      <c r="E28" s="132">
        <f>'Pri Sec_outstanding_6'!O28+NPS_OS_8!M28</f>
        <v>97565</v>
      </c>
      <c r="F28" s="132">
        <f>'Pri Sec_outstanding_6'!P28+NPS_OS_8!N28</f>
        <v>388240.56179289997</v>
      </c>
      <c r="G28" s="194">
        <f t="shared" si="0"/>
        <v>7.8997413040424078</v>
      </c>
      <c r="H28" s="192"/>
      <c r="I28" s="192"/>
      <c r="J28" s="191"/>
    </row>
    <row r="29" spans="1:10" ht="13.5" customHeight="1" x14ac:dyDescent="0.25">
      <c r="A29" s="170">
        <v>23</v>
      </c>
      <c r="B29" s="131" t="s">
        <v>30</v>
      </c>
      <c r="C29" s="132">
        <v>16388</v>
      </c>
      <c r="D29" s="132">
        <v>10426.516882099999</v>
      </c>
      <c r="E29" s="132">
        <f>'Pri Sec_outstanding_6'!O29+NPS_OS_8!M29</f>
        <v>501752</v>
      </c>
      <c r="F29" s="132">
        <f>'Pri Sec_outstanding_6'!P29+NPS_OS_8!N29</f>
        <v>466416.49687999999</v>
      </c>
      <c r="G29" s="194">
        <f t="shared" si="0"/>
        <v>2.2354519944826357</v>
      </c>
      <c r="H29" s="192"/>
      <c r="I29" s="192"/>
      <c r="J29" s="191"/>
    </row>
    <row r="30" spans="1:10" ht="13.5" customHeight="1" x14ac:dyDescent="0.25">
      <c r="A30" s="170">
        <v>24</v>
      </c>
      <c r="B30" s="131" t="s">
        <v>31</v>
      </c>
      <c r="C30" s="132">
        <v>29854</v>
      </c>
      <c r="D30" s="132">
        <v>2470.0346800000002</v>
      </c>
      <c r="E30" s="132">
        <f>'Pri Sec_outstanding_6'!O30+NPS_OS_8!M30</f>
        <v>959723</v>
      </c>
      <c r="F30" s="132">
        <f>'Pri Sec_outstanding_6'!P30+NPS_OS_8!N30</f>
        <v>783302.82890000008</v>
      </c>
      <c r="G30" s="194">
        <f t="shared" si="0"/>
        <v>0.31533585592544</v>
      </c>
      <c r="H30" s="192"/>
      <c r="I30" s="192"/>
      <c r="J30" s="191"/>
    </row>
    <row r="31" spans="1:10" ht="13.5" customHeight="1" x14ac:dyDescent="0.25">
      <c r="A31" s="170">
        <v>25</v>
      </c>
      <c r="B31" s="131" t="s">
        <v>32</v>
      </c>
      <c r="C31" s="132">
        <v>255</v>
      </c>
      <c r="D31" s="132">
        <v>868.29581320000011</v>
      </c>
      <c r="E31" s="132">
        <f>'Pri Sec_outstanding_6'!O31+NPS_OS_8!M31</f>
        <v>784</v>
      </c>
      <c r="F31" s="132">
        <f>'Pri Sec_outstanding_6'!P31+NPS_OS_8!N31</f>
        <v>4040.0532122</v>
      </c>
      <c r="G31" s="194">
        <f t="shared" si="0"/>
        <v>21.492187542925258</v>
      </c>
      <c r="H31" s="192"/>
      <c r="I31" s="192"/>
      <c r="J31" s="191"/>
    </row>
    <row r="32" spans="1:10" ht="13.5" customHeight="1" x14ac:dyDescent="0.25">
      <c r="A32" s="170">
        <v>26</v>
      </c>
      <c r="B32" s="131" t="s">
        <v>33</v>
      </c>
      <c r="C32" s="132">
        <v>557</v>
      </c>
      <c r="D32" s="132">
        <v>5051.1911793000008</v>
      </c>
      <c r="E32" s="132">
        <f>'Pri Sec_outstanding_6'!O32+NPS_OS_8!M32</f>
        <v>2053</v>
      </c>
      <c r="F32" s="132">
        <f>'Pri Sec_outstanding_6'!P32+NPS_OS_8!N32</f>
        <v>40160.883580299997</v>
      </c>
      <c r="G32" s="194">
        <f t="shared" si="0"/>
        <v>12.577390557656324</v>
      </c>
      <c r="H32" s="192"/>
      <c r="I32" s="192"/>
      <c r="J32" s="191"/>
    </row>
    <row r="33" spans="1:10" ht="13.5" customHeight="1" x14ac:dyDescent="0.25">
      <c r="A33" s="170">
        <v>27</v>
      </c>
      <c r="B33" s="131" t="s">
        <v>34</v>
      </c>
      <c r="C33" s="132">
        <v>36</v>
      </c>
      <c r="D33" s="132">
        <v>97.997738199999986</v>
      </c>
      <c r="E33" s="132">
        <f>'Pri Sec_outstanding_6'!O33+NPS_OS_8!M33</f>
        <v>953</v>
      </c>
      <c r="F33" s="132">
        <f>'Pri Sec_outstanding_6'!P33+NPS_OS_8!N33</f>
        <v>11329.681069900002</v>
      </c>
      <c r="G33" s="194">
        <f t="shared" si="0"/>
        <v>0.86496466754350509</v>
      </c>
      <c r="H33" s="192"/>
      <c r="I33" s="192"/>
      <c r="J33" s="191"/>
    </row>
    <row r="34" spans="1:10" ht="13.5" customHeight="1" x14ac:dyDescent="0.25">
      <c r="A34" s="170">
        <v>28</v>
      </c>
      <c r="B34" s="131" t="s">
        <v>35</v>
      </c>
      <c r="C34" s="132">
        <v>6286</v>
      </c>
      <c r="D34" s="132">
        <v>20035.2237436</v>
      </c>
      <c r="E34" s="132">
        <f>'Pri Sec_outstanding_6'!O34+NPS_OS_8!M34</f>
        <v>297508</v>
      </c>
      <c r="F34" s="132">
        <f>'Pri Sec_outstanding_6'!P34+NPS_OS_8!N34</f>
        <v>768795.58926269994</v>
      </c>
      <c r="G34" s="194">
        <f t="shared" si="0"/>
        <v>2.6060534195850984</v>
      </c>
      <c r="H34" s="192"/>
      <c r="I34" s="192"/>
      <c r="J34" s="191"/>
    </row>
    <row r="35" spans="1:10" ht="13.5" customHeight="1" x14ac:dyDescent="0.25">
      <c r="A35" s="170">
        <v>29</v>
      </c>
      <c r="B35" s="131" t="s">
        <v>36</v>
      </c>
      <c r="C35" s="132">
        <v>18</v>
      </c>
      <c r="D35" s="132">
        <v>1006.7910708000001</v>
      </c>
      <c r="E35" s="132">
        <f>'Pri Sec_outstanding_6'!O35+NPS_OS_8!M35</f>
        <v>219</v>
      </c>
      <c r="F35" s="132">
        <f>'Pri Sec_outstanding_6'!P35+NPS_OS_8!N35</f>
        <v>4261.6748612000001</v>
      </c>
      <c r="G35" s="194">
        <f t="shared" si="0"/>
        <v>23.62430508169993</v>
      </c>
      <c r="H35" s="192"/>
      <c r="I35" s="192"/>
      <c r="J35" s="191"/>
    </row>
    <row r="36" spans="1:10" ht="13.5" customHeight="1" x14ac:dyDescent="0.25">
      <c r="A36" s="170">
        <v>30</v>
      </c>
      <c r="B36" s="131" t="s">
        <v>37</v>
      </c>
      <c r="C36" s="132">
        <v>28602</v>
      </c>
      <c r="D36" s="132">
        <v>7549.4589295999995</v>
      </c>
      <c r="E36" s="132">
        <f>'Pri Sec_outstanding_6'!O36+NPS_OS_8!M36</f>
        <v>138192</v>
      </c>
      <c r="F36" s="132">
        <f>'Pri Sec_outstanding_6'!P36+NPS_OS_8!N36</f>
        <v>73811.923513800008</v>
      </c>
      <c r="G36" s="194">
        <f t="shared" si="0"/>
        <v>10.227966662037387</v>
      </c>
      <c r="H36" s="192"/>
      <c r="I36" s="192"/>
      <c r="J36" s="191"/>
    </row>
    <row r="37" spans="1:10" ht="13.5" customHeight="1" x14ac:dyDescent="0.25">
      <c r="A37" s="170">
        <v>31</v>
      </c>
      <c r="B37" s="131" t="s">
        <v>38</v>
      </c>
      <c r="C37" s="132">
        <v>7</v>
      </c>
      <c r="D37" s="132">
        <v>7.0155043999999993</v>
      </c>
      <c r="E37" s="132">
        <f>'Pri Sec_outstanding_6'!O37+NPS_OS_8!M37</f>
        <v>1313</v>
      </c>
      <c r="F37" s="132">
        <f>'Pri Sec_outstanding_6'!P37+NPS_OS_8!N37</f>
        <v>20850.581638199998</v>
      </c>
      <c r="G37" s="194">
        <f t="shared" si="0"/>
        <v>3.3646564502291934E-2</v>
      </c>
      <c r="H37" s="192"/>
      <c r="I37" s="192"/>
      <c r="J37" s="191"/>
    </row>
    <row r="38" spans="1:10" ht="13.5" customHeight="1" x14ac:dyDescent="0.25">
      <c r="A38" s="170">
        <v>32</v>
      </c>
      <c r="B38" s="131" t="s">
        <v>39</v>
      </c>
      <c r="C38" s="132">
        <v>0</v>
      </c>
      <c r="D38" s="132">
        <v>0</v>
      </c>
      <c r="E38" s="132">
        <f>'Pri Sec_outstanding_6'!O38+NPS_OS_8!M38</f>
        <v>0</v>
      </c>
      <c r="F38" s="132">
        <f>'Pri Sec_outstanding_6'!P38+NPS_OS_8!N38</f>
        <v>0</v>
      </c>
      <c r="G38" s="194">
        <v>0</v>
      </c>
      <c r="H38" s="192"/>
      <c r="I38" s="192"/>
      <c r="J38" s="191"/>
    </row>
    <row r="39" spans="1:10" ht="13.5" customHeight="1" x14ac:dyDescent="0.25">
      <c r="A39" s="170">
        <v>33</v>
      </c>
      <c r="B39" s="131" t="s">
        <v>40</v>
      </c>
      <c r="C39" s="132">
        <v>9</v>
      </c>
      <c r="D39" s="132">
        <v>336.97894170000001</v>
      </c>
      <c r="E39" s="132">
        <f>'Pri Sec_outstanding_6'!O39+NPS_OS_8!M39</f>
        <v>818</v>
      </c>
      <c r="F39" s="132">
        <f>'Pri Sec_outstanding_6'!P39+NPS_OS_8!N39</f>
        <v>6286.5130273000004</v>
      </c>
      <c r="G39" s="194">
        <f t="shared" ref="G39:G57" si="2">D39*100/F39</f>
        <v>5.3603474650672815</v>
      </c>
      <c r="H39" s="192"/>
      <c r="I39" s="192"/>
      <c r="J39" s="191"/>
    </row>
    <row r="40" spans="1:10" ht="13.5" customHeight="1" x14ac:dyDescent="0.25">
      <c r="A40" s="170">
        <v>34</v>
      </c>
      <c r="B40" s="131" t="s">
        <v>41</v>
      </c>
      <c r="C40" s="132">
        <v>12495</v>
      </c>
      <c r="D40" s="132">
        <v>3649.5781016000001</v>
      </c>
      <c r="E40" s="132">
        <f>'Pri Sec_outstanding_6'!O40+NPS_OS_8!M40</f>
        <v>157310</v>
      </c>
      <c r="F40" s="132">
        <f>'Pri Sec_outstanding_6'!P40+NPS_OS_8!N40</f>
        <v>351386.77370000002</v>
      </c>
      <c r="G40" s="194">
        <f t="shared" si="2"/>
        <v>1.0386213639093496</v>
      </c>
      <c r="H40" s="192"/>
      <c r="I40" s="192"/>
      <c r="J40" s="191"/>
    </row>
    <row r="41" spans="1:10" ht="13.5" customHeight="1" x14ac:dyDescent="0.2">
      <c r="A41" s="169"/>
      <c r="B41" s="133" t="s">
        <v>110</v>
      </c>
      <c r="C41" s="171">
        <f t="shared" ref="C41" si="3">SUM(C19:C40)</f>
        <v>259165</v>
      </c>
      <c r="D41" s="171">
        <f t="shared" ref="D41:F41" si="4">SUM(D19:D40)</f>
        <v>309715.02773470001</v>
      </c>
      <c r="E41" s="171">
        <f t="shared" si="4"/>
        <v>5108661</v>
      </c>
      <c r="F41" s="171">
        <f t="shared" si="4"/>
        <v>11133367.723667499</v>
      </c>
      <c r="G41" s="195">
        <f t="shared" si="2"/>
        <v>2.7818629135576169</v>
      </c>
      <c r="H41" s="192"/>
      <c r="I41" s="192"/>
      <c r="J41" s="193"/>
    </row>
    <row r="42" spans="1:10" ht="13.5" customHeight="1" x14ac:dyDescent="0.2">
      <c r="A42" s="169"/>
      <c r="B42" s="133" t="s">
        <v>43</v>
      </c>
      <c r="C42" s="171">
        <f t="shared" ref="C42" si="5">C41+C18</f>
        <v>1409401</v>
      </c>
      <c r="D42" s="171">
        <f t="shared" ref="D42:F42" si="6">D41+D18</f>
        <v>2562557.2848278997</v>
      </c>
      <c r="E42" s="171">
        <f t="shared" si="6"/>
        <v>10360304</v>
      </c>
      <c r="F42" s="171">
        <f t="shared" si="6"/>
        <v>34518452.325659297</v>
      </c>
      <c r="G42" s="195">
        <f t="shared" si="2"/>
        <v>7.4237316918262355</v>
      </c>
      <c r="H42" s="192"/>
      <c r="I42" s="192"/>
      <c r="J42" s="193"/>
    </row>
    <row r="43" spans="1:10" ht="13.5" customHeight="1" x14ac:dyDescent="0.25">
      <c r="A43" s="170">
        <v>35</v>
      </c>
      <c r="B43" s="131" t="s">
        <v>44</v>
      </c>
      <c r="C43" s="132">
        <v>83074</v>
      </c>
      <c r="D43" s="132">
        <v>53767.087759399998</v>
      </c>
      <c r="E43" s="132">
        <f>'Pri Sec_outstanding_6'!O43+NPS_OS_8!M43</f>
        <v>341934</v>
      </c>
      <c r="F43" s="132">
        <f>'Pri Sec_outstanding_6'!P43+NPS_OS_8!N43</f>
        <v>355132.83156189986</v>
      </c>
      <c r="G43" s="194">
        <f t="shared" si="2"/>
        <v>15.139993540706575</v>
      </c>
      <c r="H43" s="192"/>
      <c r="I43" s="192"/>
      <c r="J43" s="191"/>
    </row>
    <row r="44" spans="1:10" ht="13.5" customHeight="1" x14ac:dyDescent="0.25">
      <c r="A44" s="170">
        <v>36</v>
      </c>
      <c r="B44" s="131" t="s">
        <v>45</v>
      </c>
      <c r="C44" s="132">
        <v>197062</v>
      </c>
      <c r="D44" s="132">
        <v>126469.4106812</v>
      </c>
      <c r="E44" s="132">
        <f>'Pri Sec_outstanding_6'!O44+NPS_OS_8!M44</f>
        <v>990437</v>
      </c>
      <c r="F44" s="132">
        <f>'Pri Sec_outstanding_6'!P44+NPS_OS_8!N44</f>
        <v>1283443.9825807</v>
      </c>
      <c r="G44" s="194">
        <f t="shared" si="2"/>
        <v>9.8539096678688036</v>
      </c>
      <c r="H44" s="192"/>
      <c r="I44" s="192"/>
      <c r="J44" s="191"/>
    </row>
    <row r="45" spans="1:10" ht="13.5" customHeight="1" x14ac:dyDescent="0.2">
      <c r="A45" s="169"/>
      <c r="B45" s="133" t="s">
        <v>46</v>
      </c>
      <c r="C45" s="171">
        <f t="shared" ref="C45:F45" si="7">SUM(C43:C44)</f>
        <v>280136</v>
      </c>
      <c r="D45" s="171">
        <f t="shared" si="7"/>
        <v>180236.4984406</v>
      </c>
      <c r="E45" s="171">
        <f t="shared" si="7"/>
        <v>1332371</v>
      </c>
      <c r="F45" s="171">
        <f t="shared" si="7"/>
        <v>1638576.8141425997</v>
      </c>
      <c r="G45" s="195">
        <f t="shared" si="2"/>
        <v>10.999575783385559</v>
      </c>
      <c r="H45" s="192"/>
      <c r="I45" s="192"/>
      <c r="J45" s="193"/>
    </row>
    <row r="46" spans="1:10" ht="13.5" customHeight="1" x14ac:dyDescent="0.25">
      <c r="A46" s="170">
        <v>37</v>
      </c>
      <c r="B46" s="131" t="s">
        <v>47</v>
      </c>
      <c r="C46" s="132">
        <v>0</v>
      </c>
      <c r="D46" s="132">
        <v>806792</v>
      </c>
      <c r="E46" s="132">
        <f>'Pri Sec_outstanding_6'!O46+NPS_OS_8!M46</f>
        <v>4068437</v>
      </c>
      <c r="F46" s="132">
        <f>'Pri Sec_outstanding_6'!P46+NPS_OS_8!N46</f>
        <v>4257051</v>
      </c>
      <c r="G46" s="194">
        <f t="shared" si="2"/>
        <v>18.951898861441876</v>
      </c>
      <c r="H46" s="192"/>
      <c r="I46" s="192"/>
      <c r="J46" s="191"/>
    </row>
    <row r="47" spans="1:10" ht="13.5" customHeight="1" x14ac:dyDescent="0.2">
      <c r="A47" s="169"/>
      <c r="B47" s="133" t="s">
        <v>48</v>
      </c>
      <c r="C47" s="171">
        <f t="shared" ref="C47:F47" si="8">C46</f>
        <v>0</v>
      </c>
      <c r="D47" s="171">
        <f t="shared" si="8"/>
        <v>806792</v>
      </c>
      <c r="E47" s="171">
        <f t="shared" si="8"/>
        <v>4068437</v>
      </c>
      <c r="F47" s="171">
        <f t="shared" si="8"/>
        <v>4257051</v>
      </c>
      <c r="G47" s="195">
        <f t="shared" si="2"/>
        <v>18.951898861441876</v>
      </c>
      <c r="H47" s="192"/>
      <c r="I47" s="192"/>
      <c r="J47" s="193"/>
    </row>
    <row r="48" spans="1:10" ht="13.5" customHeight="1" x14ac:dyDescent="0.25">
      <c r="A48" s="170">
        <v>38</v>
      </c>
      <c r="B48" s="131" t="s">
        <v>49</v>
      </c>
      <c r="C48" s="132">
        <v>11140</v>
      </c>
      <c r="D48" s="132">
        <v>27846.26888</v>
      </c>
      <c r="E48" s="132">
        <f>'Pri Sec_outstanding_6'!O48+NPS_OS_8!M48</f>
        <v>180740</v>
      </c>
      <c r="F48" s="132">
        <f>'Pri Sec_outstanding_6'!P48+NPS_OS_8!N48</f>
        <v>876867.34792000009</v>
      </c>
      <c r="G48" s="194">
        <f t="shared" si="2"/>
        <v>3.1756535291288457</v>
      </c>
      <c r="H48" s="192"/>
      <c r="I48" s="192"/>
      <c r="J48" s="191"/>
    </row>
    <row r="49" spans="1:10" ht="13.5" customHeight="1" x14ac:dyDescent="0.25">
      <c r="A49" s="170">
        <v>39</v>
      </c>
      <c r="B49" s="131" t="s">
        <v>50</v>
      </c>
      <c r="C49" s="132">
        <v>1787</v>
      </c>
      <c r="D49" s="132">
        <v>5463.6380600000002</v>
      </c>
      <c r="E49" s="132">
        <f>'Pri Sec_outstanding_6'!O49+NPS_OS_8!M49</f>
        <v>48160</v>
      </c>
      <c r="F49" s="132">
        <f>'Pri Sec_outstanding_6'!P49+NPS_OS_8!N49</f>
        <v>65714.181190000003</v>
      </c>
      <c r="G49" s="194">
        <f t="shared" si="2"/>
        <v>8.3142450549645197</v>
      </c>
      <c r="H49" s="192"/>
      <c r="I49" s="192"/>
      <c r="J49" s="191"/>
    </row>
    <row r="50" spans="1:10" ht="13.5" customHeight="1" x14ac:dyDescent="0.25">
      <c r="A50" s="170">
        <v>40</v>
      </c>
      <c r="B50" s="131" t="s">
        <v>51</v>
      </c>
      <c r="C50" s="132">
        <v>13942</v>
      </c>
      <c r="D50" s="132">
        <v>3861.1132321999994</v>
      </c>
      <c r="E50" s="132">
        <f>'Pri Sec_outstanding_6'!O50+NPS_OS_8!M50</f>
        <v>188763</v>
      </c>
      <c r="F50" s="132">
        <f>'Pri Sec_outstanding_6'!P50+NPS_OS_8!N50</f>
        <v>99522.442675799975</v>
      </c>
      <c r="G50" s="194">
        <f t="shared" si="2"/>
        <v>3.8796407407099078</v>
      </c>
      <c r="H50" s="192"/>
      <c r="I50" s="192"/>
      <c r="J50" s="191"/>
    </row>
    <row r="51" spans="1:10" ht="13.5" customHeight="1" x14ac:dyDescent="0.25">
      <c r="A51" s="170">
        <v>41</v>
      </c>
      <c r="B51" s="131" t="s">
        <v>52</v>
      </c>
      <c r="C51" s="132">
        <v>10168</v>
      </c>
      <c r="D51" s="132">
        <v>1530.3290497</v>
      </c>
      <c r="E51" s="132">
        <f>'Pri Sec_outstanding_6'!O51+NPS_OS_8!M51</f>
        <v>135180</v>
      </c>
      <c r="F51" s="132">
        <f>'Pri Sec_outstanding_6'!P51+NPS_OS_8!N51</f>
        <v>57809.674011299998</v>
      </c>
      <c r="G51" s="194">
        <f t="shared" si="2"/>
        <v>2.6471850531467589</v>
      </c>
      <c r="H51" s="192"/>
      <c r="I51" s="192"/>
      <c r="J51" s="191"/>
    </row>
    <row r="52" spans="1:10" ht="13.5" customHeight="1" x14ac:dyDescent="0.25">
      <c r="A52" s="170">
        <v>42</v>
      </c>
      <c r="B52" s="131" t="s">
        <v>53</v>
      </c>
      <c r="C52" s="132">
        <v>17345</v>
      </c>
      <c r="D52" s="132">
        <v>6572.2323699999997</v>
      </c>
      <c r="E52" s="132">
        <f>'Pri Sec_outstanding_6'!O52+NPS_OS_8!M52</f>
        <v>134770</v>
      </c>
      <c r="F52" s="132">
        <f>'Pri Sec_outstanding_6'!P52+NPS_OS_8!N52</f>
        <v>121679.46519999999</v>
      </c>
      <c r="G52" s="194">
        <f t="shared" si="2"/>
        <v>5.4012666469214565</v>
      </c>
      <c r="H52" s="192"/>
      <c r="I52" s="192"/>
      <c r="J52" s="191"/>
    </row>
    <row r="53" spans="1:10" ht="13.5" customHeight="1" x14ac:dyDescent="0.25">
      <c r="A53" s="170">
        <v>43</v>
      </c>
      <c r="B53" s="131" t="s">
        <v>54</v>
      </c>
      <c r="C53" s="132">
        <v>15726</v>
      </c>
      <c r="D53" s="132">
        <v>2183.1841674999996</v>
      </c>
      <c r="E53" s="132">
        <f>'Pri Sec_outstanding_6'!O53+NPS_OS_8!M53</f>
        <v>53104</v>
      </c>
      <c r="F53" s="132">
        <f>'Pri Sec_outstanding_6'!P53+NPS_OS_8!N53</f>
        <v>38215.256513600005</v>
      </c>
      <c r="G53" s="194">
        <f t="shared" si="2"/>
        <v>5.7128601680929458</v>
      </c>
      <c r="H53" s="192"/>
      <c r="I53" s="192"/>
      <c r="J53" s="191"/>
    </row>
    <row r="54" spans="1:10" ht="13.5" customHeight="1" x14ac:dyDescent="0.25">
      <c r="A54" s="170">
        <v>44</v>
      </c>
      <c r="B54" s="131" t="s">
        <v>55</v>
      </c>
      <c r="C54" s="132">
        <v>2671</v>
      </c>
      <c r="D54" s="132">
        <v>358.52368150000001</v>
      </c>
      <c r="E54" s="132">
        <f>'Pri Sec_outstanding_6'!O54+NPS_OS_8!M54</f>
        <v>28213</v>
      </c>
      <c r="F54" s="132">
        <f>'Pri Sec_outstanding_6'!P54+NPS_OS_8!N54</f>
        <v>30893.878807699999</v>
      </c>
      <c r="G54" s="194">
        <f t="shared" si="2"/>
        <v>1.1605007054363192</v>
      </c>
      <c r="H54" s="192"/>
      <c r="I54" s="192"/>
      <c r="J54" s="191"/>
    </row>
    <row r="55" spans="1:10" ht="13.5" customHeight="1" x14ac:dyDescent="0.25">
      <c r="A55" s="170">
        <v>45</v>
      </c>
      <c r="B55" s="131" t="s">
        <v>56</v>
      </c>
      <c r="C55" s="132">
        <v>4840</v>
      </c>
      <c r="D55" s="132">
        <v>1483.5066265</v>
      </c>
      <c r="E55" s="132">
        <f>'Pri Sec_outstanding_6'!O55+NPS_OS_8!M55</f>
        <v>109286</v>
      </c>
      <c r="F55" s="132">
        <f>'Pri Sec_outstanding_6'!P55+NPS_OS_8!N55</f>
        <v>40200.078660199993</v>
      </c>
      <c r="G55" s="194">
        <f t="shared" si="2"/>
        <v>3.6903077703893721</v>
      </c>
      <c r="H55" s="192"/>
      <c r="I55" s="192"/>
      <c r="J55" s="191"/>
    </row>
    <row r="56" spans="1:10" ht="13.5" customHeight="1" x14ac:dyDescent="0.2">
      <c r="A56" s="169"/>
      <c r="B56" s="133" t="s">
        <v>57</v>
      </c>
      <c r="C56" s="171">
        <f t="shared" ref="C56" si="9">SUM(C48:C55)</f>
        <v>77619</v>
      </c>
      <c r="D56" s="171">
        <f t="shared" ref="D56:E56" si="10">SUM(D48:D55)</f>
        <v>49298.796067399991</v>
      </c>
      <c r="E56" s="171">
        <f t="shared" si="10"/>
        <v>878216</v>
      </c>
      <c r="F56" s="171">
        <f>'Pri Sec_outstanding_6'!P56+NPS_OS_8!N56</f>
        <v>1330902.3249785998</v>
      </c>
      <c r="G56" s="195">
        <f t="shared" si="2"/>
        <v>3.7041633440825708</v>
      </c>
      <c r="H56" s="192"/>
      <c r="I56" s="192"/>
      <c r="J56" s="193"/>
    </row>
    <row r="57" spans="1:10" ht="13.5" customHeight="1" x14ac:dyDescent="0.2">
      <c r="A57" s="133"/>
      <c r="B57" s="133" t="s">
        <v>6</v>
      </c>
      <c r="C57" s="171">
        <f t="shared" ref="C57" si="11">C56+C47+C45+C42</f>
        <v>1767156</v>
      </c>
      <c r="D57" s="171">
        <f t="shared" ref="D57:E57" si="12">D56+D47+D45+D42</f>
        <v>3598884.5793358996</v>
      </c>
      <c r="E57" s="171">
        <f t="shared" si="12"/>
        <v>16639328</v>
      </c>
      <c r="F57" s="171">
        <f>'Pri Sec_outstanding_6'!P57+NPS_OS_8!N57</f>
        <v>41744982.464780502</v>
      </c>
      <c r="G57" s="195">
        <f t="shared" si="2"/>
        <v>8.6211189150030521</v>
      </c>
      <c r="H57" s="192"/>
      <c r="I57" s="192"/>
      <c r="J57" s="193"/>
    </row>
    <row r="58" spans="1:10" ht="13.5" customHeight="1" x14ac:dyDescent="0.2">
      <c r="A58" s="112"/>
      <c r="B58" s="191"/>
      <c r="C58" s="191"/>
      <c r="D58" s="193" t="s">
        <v>60</v>
      </c>
      <c r="E58" s="191"/>
      <c r="F58" s="191"/>
      <c r="G58" s="192"/>
      <c r="H58" s="191"/>
      <c r="I58" s="191"/>
      <c r="J58" s="191"/>
    </row>
    <row r="59" spans="1:10" ht="13.5" customHeight="1" x14ac:dyDescent="0.2">
      <c r="A59" s="112"/>
      <c r="B59" s="191"/>
      <c r="C59" s="191"/>
      <c r="D59" s="191"/>
      <c r="E59" s="191"/>
      <c r="F59" s="191"/>
      <c r="G59" s="192"/>
      <c r="H59" s="191"/>
      <c r="I59" s="191"/>
      <c r="J59" s="191"/>
    </row>
    <row r="60" spans="1:10" ht="13.5" customHeight="1" x14ac:dyDescent="0.2">
      <c r="A60" s="112"/>
      <c r="B60" s="191"/>
      <c r="C60" s="191"/>
      <c r="D60" s="191"/>
      <c r="E60" s="191"/>
      <c r="F60" s="191"/>
      <c r="G60" s="192"/>
      <c r="H60" s="191"/>
      <c r="I60" s="191"/>
      <c r="J60" s="191"/>
    </row>
    <row r="61" spans="1:10" ht="13.5" customHeight="1" x14ac:dyDescent="0.2">
      <c r="A61" s="112"/>
      <c r="B61" s="191"/>
      <c r="C61" s="191"/>
      <c r="D61" s="191"/>
      <c r="E61" s="191"/>
      <c r="F61" s="191"/>
      <c r="G61" s="192"/>
      <c r="H61" s="191"/>
      <c r="I61" s="191"/>
      <c r="J61" s="191"/>
    </row>
    <row r="62" spans="1:10" ht="13.5" customHeight="1" x14ac:dyDescent="0.2">
      <c r="A62" s="112"/>
      <c r="B62" s="191"/>
      <c r="C62" s="192"/>
      <c r="D62" s="192"/>
      <c r="E62" s="191"/>
      <c r="F62" s="191"/>
      <c r="G62" s="192"/>
      <c r="H62" s="191"/>
      <c r="I62" s="191"/>
      <c r="J62" s="191"/>
    </row>
    <row r="63" spans="1:10" ht="13.5" customHeight="1" x14ac:dyDescent="0.2">
      <c r="A63" s="112"/>
      <c r="B63" s="191"/>
      <c r="C63" s="191"/>
      <c r="D63" s="191"/>
      <c r="E63" s="191"/>
      <c r="F63" s="191"/>
      <c r="G63" s="192"/>
      <c r="H63" s="191"/>
      <c r="I63" s="191"/>
      <c r="J63" s="191"/>
    </row>
    <row r="64" spans="1:10" ht="13.5" customHeight="1" x14ac:dyDescent="0.2">
      <c r="A64" s="112"/>
      <c r="B64" s="191"/>
      <c r="C64" s="191"/>
      <c r="D64" s="191"/>
      <c r="E64" s="191"/>
      <c r="F64" s="191"/>
      <c r="G64" s="192"/>
      <c r="H64" s="191"/>
      <c r="I64" s="191"/>
      <c r="J64" s="191"/>
    </row>
    <row r="65" spans="1:10" ht="13.5" customHeight="1" x14ac:dyDescent="0.2">
      <c r="A65" s="112"/>
      <c r="B65" s="191"/>
      <c r="C65" s="191"/>
      <c r="D65" s="191"/>
      <c r="E65" s="191"/>
      <c r="F65" s="191"/>
      <c r="G65" s="192"/>
      <c r="H65" s="191"/>
      <c r="I65" s="191"/>
      <c r="J65" s="191"/>
    </row>
    <row r="66" spans="1:10" ht="13.5" customHeight="1" x14ac:dyDescent="0.2">
      <c r="A66" s="112"/>
      <c r="B66" s="191"/>
      <c r="C66" s="191"/>
      <c r="D66" s="191"/>
      <c r="E66" s="191"/>
      <c r="F66" s="191"/>
      <c r="G66" s="192"/>
      <c r="H66" s="191"/>
      <c r="I66" s="191"/>
      <c r="J66" s="191"/>
    </row>
    <row r="67" spans="1:10" ht="13.5" customHeight="1" x14ac:dyDescent="0.2">
      <c r="A67" s="112"/>
      <c r="B67" s="191"/>
      <c r="C67" s="191"/>
      <c r="D67" s="191"/>
      <c r="E67" s="191"/>
      <c r="F67" s="191"/>
      <c r="G67" s="192"/>
      <c r="H67" s="191"/>
      <c r="I67" s="191"/>
      <c r="J67" s="191"/>
    </row>
    <row r="68" spans="1:10" ht="13.5" customHeight="1" x14ac:dyDescent="0.2">
      <c r="A68" s="112"/>
      <c r="B68" s="191"/>
      <c r="C68" s="191"/>
      <c r="D68" s="191"/>
      <c r="E68" s="191"/>
      <c r="F68" s="191"/>
      <c r="G68" s="192"/>
      <c r="H68" s="191"/>
      <c r="I68" s="191"/>
      <c r="J68" s="191"/>
    </row>
    <row r="69" spans="1:10" ht="13.5" customHeight="1" x14ac:dyDescent="0.2">
      <c r="A69" s="112"/>
      <c r="B69" s="191"/>
      <c r="C69" s="191"/>
      <c r="D69" s="191"/>
      <c r="E69" s="191"/>
      <c r="F69" s="191"/>
      <c r="G69" s="192"/>
      <c r="H69" s="191"/>
      <c r="I69" s="191"/>
      <c r="J69" s="191"/>
    </row>
    <row r="70" spans="1:10" ht="13.5" customHeight="1" x14ac:dyDescent="0.2">
      <c r="A70" s="112"/>
      <c r="B70" s="191"/>
      <c r="C70" s="191"/>
      <c r="D70" s="191"/>
      <c r="E70" s="191"/>
      <c r="F70" s="191"/>
      <c r="G70" s="192"/>
      <c r="H70" s="191"/>
      <c r="I70" s="191"/>
      <c r="J70" s="191"/>
    </row>
    <row r="71" spans="1:10" ht="13.5" customHeight="1" x14ac:dyDescent="0.2">
      <c r="A71" s="112"/>
      <c r="B71" s="191"/>
      <c r="C71" s="191"/>
      <c r="D71" s="191"/>
      <c r="E71" s="191"/>
      <c r="F71" s="191"/>
      <c r="G71" s="192"/>
      <c r="H71" s="191"/>
      <c r="I71" s="191"/>
      <c r="J71" s="191"/>
    </row>
    <row r="72" spans="1:10" ht="13.5" customHeight="1" x14ac:dyDescent="0.2">
      <c r="A72" s="112"/>
      <c r="B72" s="191"/>
      <c r="C72" s="191"/>
      <c r="D72" s="191"/>
      <c r="E72" s="191"/>
      <c r="F72" s="191"/>
      <c r="G72" s="192"/>
      <c r="H72" s="191"/>
      <c r="I72" s="191"/>
      <c r="J72" s="191"/>
    </row>
    <row r="73" spans="1:10" ht="13.5" customHeight="1" x14ac:dyDescent="0.2">
      <c r="A73" s="112"/>
      <c r="B73" s="191"/>
      <c r="C73" s="191"/>
      <c r="D73" s="191"/>
      <c r="E73" s="191"/>
      <c r="F73" s="191"/>
      <c r="G73" s="192"/>
      <c r="H73" s="191"/>
      <c r="I73" s="191"/>
      <c r="J73" s="191"/>
    </row>
    <row r="74" spans="1:10" ht="13.5" customHeight="1" x14ac:dyDescent="0.2">
      <c r="A74" s="112"/>
      <c r="B74" s="191"/>
      <c r="C74" s="191"/>
      <c r="D74" s="191"/>
      <c r="E74" s="191"/>
      <c r="F74" s="191"/>
      <c r="G74" s="192"/>
      <c r="H74" s="191"/>
      <c r="I74" s="191"/>
      <c r="J74" s="191"/>
    </row>
    <row r="75" spans="1:10" ht="13.5" customHeight="1" x14ac:dyDescent="0.2">
      <c r="A75" s="112"/>
      <c r="B75" s="191"/>
      <c r="C75" s="191"/>
      <c r="D75" s="191"/>
      <c r="E75" s="191"/>
      <c r="F75" s="191"/>
      <c r="G75" s="192"/>
      <c r="H75" s="191"/>
      <c r="I75" s="191"/>
      <c r="J75" s="191"/>
    </row>
    <row r="76" spans="1:10" ht="13.5" customHeight="1" x14ac:dyDescent="0.2">
      <c r="A76" s="112"/>
      <c r="B76" s="191"/>
      <c r="C76" s="191"/>
      <c r="D76" s="191"/>
      <c r="E76" s="191"/>
      <c r="F76" s="191"/>
      <c r="G76" s="192"/>
      <c r="H76" s="191"/>
      <c r="I76" s="191"/>
      <c r="J76" s="191"/>
    </row>
    <row r="77" spans="1:10" ht="13.5" customHeight="1" x14ac:dyDescent="0.2">
      <c r="A77" s="112"/>
      <c r="B77" s="191"/>
      <c r="C77" s="191"/>
      <c r="D77" s="191"/>
      <c r="E77" s="191"/>
      <c r="F77" s="191"/>
      <c r="G77" s="192"/>
      <c r="H77" s="191"/>
      <c r="I77" s="191"/>
      <c r="J77" s="191"/>
    </row>
    <row r="78" spans="1:10" ht="13.5" customHeight="1" x14ac:dyDescent="0.2">
      <c r="A78" s="112"/>
      <c r="B78" s="191"/>
      <c r="C78" s="191"/>
      <c r="D78" s="191"/>
      <c r="E78" s="191"/>
      <c r="F78" s="191"/>
      <c r="G78" s="192"/>
      <c r="H78" s="191"/>
      <c r="I78" s="191"/>
      <c r="J78" s="191"/>
    </row>
    <row r="79" spans="1:10" ht="13.5" customHeight="1" x14ac:dyDescent="0.2">
      <c r="A79" s="112"/>
      <c r="B79" s="191"/>
      <c r="C79" s="191"/>
      <c r="D79" s="191"/>
      <c r="E79" s="191"/>
      <c r="F79" s="191"/>
      <c r="G79" s="192"/>
      <c r="H79" s="191"/>
      <c r="I79" s="191"/>
      <c r="J79" s="191"/>
    </row>
    <row r="80" spans="1:10" ht="13.5" customHeight="1" x14ac:dyDescent="0.2">
      <c r="A80" s="112"/>
      <c r="B80" s="191"/>
      <c r="C80" s="191"/>
      <c r="D80" s="191"/>
      <c r="E80" s="191"/>
      <c r="F80" s="191"/>
      <c r="G80" s="192"/>
      <c r="H80" s="191"/>
      <c r="I80" s="191"/>
      <c r="J80" s="191"/>
    </row>
    <row r="81" spans="1:10" ht="13.5" customHeight="1" x14ac:dyDescent="0.2">
      <c r="A81" s="112"/>
      <c r="B81" s="191"/>
      <c r="C81" s="191"/>
      <c r="D81" s="191"/>
      <c r="E81" s="191"/>
      <c r="F81" s="191"/>
      <c r="G81" s="192"/>
      <c r="H81" s="191"/>
      <c r="I81" s="191"/>
      <c r="J81" s="191"/>
    </row>
    <row r="82" spans="1:10" ht="13.5" customHeight="1" x14ac:dyDescent="0.2">
      <c r="A82" s="112"/>
      <c r="B82" s="191"/>
      <c r="C82" s="191"/>
      <c r="D82" s="191"/>
      <c r="E82" s="191"/>
      <c r="F82" s="191"/>
      <c r="G82" s="192"/>
      <c r="H82" s="191"/>
      <c r="I82" s="191"/>
      <c r="J82" s="191"/>
    </row>
    <row r="83" spans="1:10" ht="13.5" customHeight="1" x14ac:dyDescent="0.2">
      <c r="A83" s="112"/>
      <c r="B83" s="191"/>
      <c r="C83" s="191"/>
      <c r="D83" s="191"/>
      <c r="E83" s="191"/>
      <c r="F83" s="191"/>
      <c r="G83" s="192"/>
      <c r="H83" s="191"/>
      <c r="I83" s="191"/>
      <c r="J83" s="191"/>
    </row>
    <row r="84" spans="1:10" ht="13.5" customHeight="1" x14ac:dyDescent="0.2">
      <c r="A84" s="112"/>
      <c r="B84" s="191"/>
      <c r="C84" s="191"/>
      <c r="D84" s="191"/>
      <c r="E84" s="191"/>
      <c r="F84" s="191"/>
      <c r="G84" s="192"/>
      <c r="H84" s="191"/>
      <c r="I84" s="191"/>
      <c r="J84" s="191"/>
    </row>
    <row r="85" spans="1:10" ht="13.5" customHeight="1" x14ac:dyDescent="0.2">
      <c r="A85" s="112"/>
      <c r="B85" s="191"/>
      <c r="C85" s="191"/>
      <c r="D85" s="191"/>
      <c r="E85" s="191"/>
      <c r="F85" s="191"/>
      <c r="G85" s="192"/>
      <c r="H85" s="191"/>
      <c r="I85" s="191"/>
      <c r="J85" s="191"/>
    </row>
    <row r="86" spans="1:10" ht="13.5" customHeight="1" x14ac:dyDescent="0.2">
      <c r="A86" s="112"/>
      <c r="B86" s="191"/>
      <c r="C86" s="191"/>
      <c r="D86" s="191"/>
      <c r="E86" s="191"/>
      <c r="F86" s="191"/>
      <c r="G86" s="192"/>
      <c r="H86" s="191"/>
      <c r="I86" s="191"/>
      <c r="J86" s="191"/>
    </row>
    <row r="87" spans="1:10" ht="13.5" customHeight="1" x14ac:dyDescent="0.2">
      <c r="A87" s="112"/>
      <c r="B87" s="191"/>
      <c r="C87" s="191"/>
      <c r="D87" s="191"/>
      <c r="E87" s="191"/>
      <c r="F87" s="191"/>
      <c r="G87" s="192"/>
      <c r="H87" s="191"/>
      <c r="I87" s="191"/>
      <c r="J87" s="191"/>
    </row>
    <row r="88" spans="1:10" ht="13.5" customHeight="1" x14ac:dyDescent="0.2">
      <c r="A88" s="112"/>
      <c r="B88" s="191"/>
      <c r="C88" s="191"/>
      <c r="D88" s="191"/>
      <c r="E88" s="191"/>
      <c r="F88" s="191"/>
      <c r="G88" s="192"/>
      <c r="H88" s="191"/>
      <c r="I88" s="191"/>
      <c r="J88" s="191"/>
    </row>
    <row r="89" spans="1:10" ht="13.5" customHeight="1" x14ac:dyDescent="0.2">
      <c r="A89" s="112"/>
      <c r="B89" s="191"/>
      <c r="C89" s="191"/>
      <c r="D89" s="191"/>
      <c r="E89" s="191"/>
      <c r="F89" s="191"/>
      <c r="G89" s="192"/>
      <c r="H89" s="191"/>
      <c r="I89" s="191"/>
      <c r="J89" s="191"/>
    </row>
    <row r="90" spans="1:10" ht="13.5" customHeight="1" x14ac:dyDescent="0.2">
      <c r="A90" s="112"/>
      <c r="B90" s="191"/>
      <c r="C90" s="191"/>
      <c r="D90" s="191"/>
      <c r="E90" s="191"/>
      <c r="F90" s="191"/>
      <c r="G90" s="192"/>
      <c r="H90" s="191"/>
      <c r="I90" s="191"/>
      <c r="J90" s="191"/>
    </row>
    <row r="91" spans="1:10" ht="13.5" customHeight="1" x14ac:dyDescent="0.2">
      <c r="A91" s="112"/>
      <c r="B91" s="191"/>
      <c r="C91" s="191"/>
      <c r="D91" s="191"/>
      <c r="E91" s="191"/>
      <c r="F91" s="191"/>
      <c r="G91" s="192"/>
      <c r="H91" s="191"/>
      <c r="I91" s="191"/>
      <c r="J91" s="191"/>
    </row>
    <row r="92" spans="1:10" ht="13.5" customHeight="1" x14ac:dyDescent="0.2">
      <c r="A92" s="112"/>
      <c r="B92" s="191"/>
      <c r="C92" s="191"/>
      <c r="D92" s="191"/>
      <c r="E92" s="191"/>
      <c r="F92" s="191"/>
      <c r="G92" s="192"/>
      <c r="H92" s="191"/>
      <c r="I92" s="191"/>
      <c r="J92" s="191"/>
    </row>
    <row r="93" spans="1:10" ht="13.5" customHeight="1" x14ac:dyDescent="0.2">
      <c r="A93" s="112"/>
      <c r="B93" s="191"/>
      <c r="C93" s="191"/>
      <c r="D93" s="191"/>
      <c r="E93" s="191"/>
      <c r="F93" s="191"/>
      <c r="G93" s="192"/>
      <c r="H93" s="191"/>
      <c r="I93" s="191"/>
      <c r="J93" s="191"/>
    </row>
    <row r="94" spans="1:10" ht="13.5" customHeight="1" x14ac:dyDescent="0.2">
      <c r="A94" s="112"/>
      <c r="B94" s="191"/>
      <c r="C94" s="191"/>
      <c r="D94" s="191"/>
      <c r="E94" s="191"/>
      <c r="F94" s="191"/>
      <c r="G94" s="192"/>
      <c r="H94" s="191"/>
      <c r="I94" s="191"/>
      <c r="J94" s="191"/>
    </row>
    <row r="95" spans="1:10" ht="13.5" customHeight="1" x14ac:dyDescent="0.2">
      <c r="A95" s="112"/>
      <c r="B95" s="191"/>
      <c r="C95" s="191"/>
      <c r="D95" s="191"/>
      <c r="E95" s="191"/>
      <c r="F95" s="191"/>
      <c r="G95" s="192"/>
      <c r="H95" s="191"/>
      <c r="I95" s="191"/>
      <c r="J95" s="191"/>
    </row>
    <row r="96" spans="1:10" ht="13.5" customHeight="1" x14ac:dyDescent="0.2">
      <c r="A96" s="112"/>
      <c r="B96" s="191"/>
      <c r="C96" s="191"/>
      <c r="D96" s="191"/>
      <c r="E96" s="191"/>
      <c r="F96" s="191"/>
      <c r="G96" s="192"/>
      <c r="H96" s="191"/>
      <c r="I96" s="191"/>
      <c r="J96" s="191"/>
    </row>
    <row r="97" spans="1:10" ht="13.5" customHeight="1" x14ac:dyDescent="0.2">
      <c r="A97" s="112"/>
      <c r="B97" s="191"/>
      <c r="C97" s="191"/>
      <c r="D97" s="191"/>
      <c r="E97" s="191"/>
      <c r="F97" s="191"/>
      <c r="G97" s="192"/>
      <c r="H97" s="191"/>
      <c r="I97" s="191"/>
      <c r="J97" s="191"/>
    </row>
    <row r="98" spans="1:10" ht="13.5" customHeight="1" x14ac:dyDescent="0.2">
      <c r="A98" s="112"/>
      <c r="B98" s="191"/>
      <c r="C98" s="191"/>
      <c r="D98" s="191"/>
      <c r="E98" s="191"/>
      <c r="F98" s="191"/>
      <c r="G98" s="192"/>
      <c r="H98" s="191"/>
      <c r="I98" s="191"/>
      <c r="J98" s="191"/>
    </row>
    <row r="99" spans="1:10" ht="13.5" customHeight="1" x14ac:dyDescent="0.2">
      <c r="A99" s="112"/>
      <c r="B99" s="191"/>
      <c r="C99" s="191"/>
      <c r="D99" s="191"/>
      <c r="E99" s="191"/>
      <c r="F99" s="191"/>
      <c r="G99" s="192"/>
      <c r="H99" s="191"/>
      <c r="I99" s="191"/>
      <c r="J99" s="191"/>
    </row>
    <row r="100" spans="1:10" ht="13.5" customHeight="1" x14ac:dyDescent="0.2">
      <c r="A100" s="112"/>
      <c r="B100" s="191"/>
      <c r="C100" s="191"/>
      <c r="D100" s="191"/>
      <c r="E100" s="191"/>
      <c r="F100" s="191"/>
      <c r="G100" s="192"/>
      <c r="H100" s="191"/>
      <c r="I100" s="191"/>
      <c r="J100" s="191"/>
    </row>
  </sheetData>
  <mergeCells count="9">
    <mergeCell ref="E4:F4"/>
    <mergeCell ref="E3:F3"/>
    <mergeCell ref="C3:D3"/>
    <mergeCell ref="C4:D4"/>
    <mergeCell ref="A1:G1"/>
    <mergeCell ref="G4:G5"/>
    <mergeCell ref="A2:F2"/>
    <mergeCell ref="A4:A5"/>
    <mergeCell ref="B4:B5"/>
  </mergeCells>
  <conditionalFormatting sqref="G6:H57 I8:I57">
    <cfRule type="cellIs" dxfId="20" priority="3" operator="greaterThan">
      <formula>100</formula>
    </cfRule>
  </conditionalFormatting>
  <conditionalFormatting sqref="H6:H57 I8:I57">
    <cfRule type="cellIs" dxfId="19" priority="2" operator="greaterThan">
      <formula>100</formula>
    </cfRule>
  </conditionalFormatting>
  <pageMargins left="1.2" right="0.7" top="0.25" bottom="0.25" header="0" footer="0"/>
  <pageSetup scale="8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BFDF"/>
  </sheetPr>
  <dimension ref="A1:S100"/>
  <sheetViews>
    <sheetView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L22" sqref="L22"/>
    </sheetView>
  </sheetViews>
  <sheetFormatPr defaultColWidth="14.42578125" defaultRowHeight="15" customHeight="1" x14ac:dyDescent="0.2"/>
  <cols>
    <col min="1" max="1" width="5.85546875" style="83" customWidth="1"/>
    <col min="2" max="2" width="21.85546875" style="83" customWidth="1"/>
    <col min="3" max="3" width="10.7109375" style="83" customWidth="1"/>
    <col min="4" max="5" width="8.5703125" style="83" customWidth="1"/>
    <col min="6" max="6" width="8.42578125" style="83" customWidth="1"/>
    <col min="7" max="7" width="8.7109375" style="83" customWidth="1"/>
    <col min="8" max="8" width="7" style="83" customWidth="1"/>
    <col min="9" max="9" width="8.42578125" style="83" customWidth="1"/>
    <col min="10" max="10" width="7.85546875" style="83" customWidth="1"/>
    <col min="11" max="11" width="8.5703125" style="83" customWidth="1"/>
    <col min="12" max="13" width="7.5703125" style="83" customWidth="1"/>
    <col min="14" max="14" width="8.140625" style="83" customWidth="1"/>
    <col min="15" max="15" width="8.7109375" style="83" customWidth="1"/>
    <col min="16" max="16" width="9" style="83" customWidth="1"/>
    <col min="17" max="17" width="7.28515625" style="83" customWidth="1"/>
    <col min="18" max="18" width="11.140625" style="167" customWidth="1"/>
    <col min="19" max="19" width="11.5703125" style="167" customWidth="1"/>
    <col min="20" max="16384" width="14.42578125" style="83"/>
  </cols>
  <sheetData>
    <row r="1" spans="1:19" ht="14.25" customHeight="1" x14ac:dyDescent="0.2">
      <c r="A1" s="441" t="s">
        <v>1043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196"/>
    </row>
    <row r="2" spans="1:19" ht="12.75" customHeight="1" x14ac:dyDescent="0.2">
      <c r="A2" s="385" t="s">
        <v>161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196"/>
    </row>
    <row r="3" spans="1:19" ht="12.75" customHeight="1" x14ac:dyDescent="0.2">
      <c r="A3" s="197"/>
      <c r="B3" s="198" t="s">
        <v>62</v>
      </c>
      <c r="C3" s="197"/>
      <c r="D3" s="197"/>
      <c r="E3" s="197"/>
      <c r="F3" s="197"/>
      <c r="G3" s="197"/>
      <c r="H3" s="197"/>
      <c r="I3" s="197"/>
      <c r="J3" s="197"/>
      <c r="K3" s="197"/>
      <c r="L3" s="196"/>
      <c r="M3" s="197"/>
      <c r="N3" s="444" t="s">
        <v>162</v>
      </c>
      <c r="O3" s="394"/>
      <c r="P3" s="197"/>
      <c r="Q3" s="196"/>
    </row>
    <row r="4" spans="1:19" s="213" customFormat="1" ht="47.25" customHeight="1" x14ac:dyDescent="0.2">
      <c r="A4" s="400" t="s">
        <v>69</v>
      </c>
      <c r="B4" s="443" t="s">
        <v>2</v>
      </c>
      <c r="C4" s="376" t="s">
        <v>163</v>
      </c>
      <c r="D4" s="442"/>
      <c r="E4" s="134" t="s">
        <v>160</v>
      </c>
      <c r="F4" s="376" t="s">
        <v>143</v>
      </c>
      <c r="G4" s="442"/>
      <c r="H4" s="376" t="s">
        <v>142</v>
      </c>
      <c r="I4" s="442"/>
      <c r="J4" s="376" t="s">
        <v>164</v>
      </c>
      <c r="K4" s="442"/>
      <c r="L4" s="200" t="s">
        <v>160</v>
      </c>
      <c r="M4" s="376" t="s">
        <v>165</v>
      </c>
      <c r="N4" s="442"/>
      <c r="O4" s="376" t="s">
        <v>166</v>
      </c>
      <c r="P4" s="442"/>
      <c r="Q4" s="200" t="s">
        <v>160</v>
      </c>
      <c r="R4" s="335"/>
      <c r="S4" s="335"/>
    </row>
    <row r="5" spans="1:19" ht="22.5" customHeight="1" x14ac:dyDescent="0.2">
      <c r="A5" s="397"/>
      <c r="B5" s="397"/>
      <c r="C5" s="134" t="s">
        <v>89</v>
      </c>
      <c r="D5" s="134" t="s">
        <v>90</v>
      </c>
      <c r="E5" s="134" t="s">
        <v>90</v>
      </c>
      <c r="F5" s="134" t="s">
        <v>89</v>
      </c>
      <c r="G5" s="134" t="s">
        <v>90</v>
      </c>
      <c r="H5" s="134" t="s">
        <v>89</v>
      </c>
      <c r="I5" s="134" t="s">
        <v>90</v>
      </c>
      <c r="J5" s="134" t="s">
        <v>89</v>
      </c>
      <c r="K5" s="134" t="s">
        <v>90</v>
      </c>
      <c r="L5" s="200" t="s">
        <v>90</v>
      </c>
      <c r="M5" s="134" t="s">
        <v>89</v>
      </c>
      <c r="N5" s="134" t="s">
        <v>90</v>
      </c>
      <c r="O5" s="134" t="s">
        <v>89</v>
      </c>
      <c r="P5" s="134" t="s">
        <v>90</v>
      </c>
      <c r="Q5" s="200" t="s">
        <v>90</v>
      </c>
    </row>
    <row r="6" spans="1:19" ht="15" customHeight="1" x14ac:dyDescent="0.2">
      <c r="A6" s="172">
        <v>1</v>
      </c>
      <c r="B6" s="135" t="s">
        <v>8</v>
      </c>
      <c r="C6" s="140">
        <v>14246</v>
      </c>
      <c r="D6" s="140">
        <v>40291.996335399999</v>
      </c>
      <c r="E6" s="208">
        <f>D6*100/OutstandingAgri_4!L6</f>
        <v>11.064466009708051</v>
      </c>
      <c r="F6" s="140">
        <v>16801</v>
      </c>
      <c r="G6" s="140">
        <v>14303.689460799998</v>
      </c>
      <c r="H6" s="140">
        <v>448</v>
      </c>
      <c r="I6" s="140">
        <v>849.37959609999984</v>
      </c>
      <c r="J6" s="140">
        <v>34736</v>
      </c>
      <c r="K6" s="140">
        <v>67376.871483699986</v>
      </c>
      <c r="L6" s="208">
        <f>K6*100/MSMEoutstanding_5!N6</f>
        <v>13.377041097716635</v>
      </c>
      <c r="M6" s="140">
        <v>5</v>
      </c>
      <c r="N6" s="140">
        <v>842.79295580000019</v>
      </c>
      <c r="O6" s="205">
        <f t="shared" ref="O6:O17" si="0">C6+F6+H6+J6+M6</f>
        <v>66236</v>
      </c>
      <c r="P6" s="205">
        <f t="shared" ref="P6:P17" si="1">D6+G6+I6+K6+N6</f>
        <v>123664.7298318</v>
      </c>
      <c r="Q6" s="206">
        <f>P6*100/'Pri Sec_outstanding_6'!P6</f>
        <v>11.610132891649066</v>
      </c>
    </row>
    <row r="7" spans="1:19" ht="15" customHeight="1" x14ac:dyDescent="0.2">
      <c r="A7" s="172">
        <v>2</v>
      </c>
      <c r="B7" s="135" t="s">
        <v>9</v>
      </c>
      <c r="C7" s="140">
        <v>127053</v>
      </c>
      <c r="D7" s="140">
        <v>218409.55974529998</v>
      </c>
      <c r="E7" s="208">
        <f>D7*100/OutstandingAgri_4!L7</f>
        <v>18.300929197242006</v>
      </c>
      <c r="F7" s="140">
        <v>26775</v>
      </c>
      <c r="G7" s="140">
        <v>17121.861535900003</v>
      </c>
      <c r="H7" s="140">
        <v>1526</v>
      </c>
      <c r="I7" s="140">
        <v>2078.1852952999993</v>
      </c>
      <c r="J7" s="140">
        <v>188</v>
      </c>
      <c r="K7" s="140">
        <v>24473.4417383</v>
      </c>
      <c r="L7" s="208">
        <f>K7*100/MSMEoutstanding_5!N7</f>
        <v>5.5094675134678894</v>
      </c>
      <c r="M7" s="140">
        <v>32</v>
      </c>
      <c r="N7" s="140">
        <v>3.9342988999999999</v>
      </c>
      <c r="O7" s="205">
        <f t="shared" si="0"/>
        <v>155574</v>
      </c>
      <c r="P7" s="205">
        <f t="shared" si="1"/>
        <v>262086.98261370001</v>
      </c>
      <c r="Q7" s="206">
        <f>P7*100/'Pri Sec_outstanding_6'!P7</f>
        <v>14.463827598137479</v>
      </c>
    </row>
    <row r="8" spans="1:19" ht="15" customHeight="1" x14ac:dyDescent="0.2">
      <c r="A8" s="172">
        <v>3</v>
      </c>
      <c r="B8" s="135" t="s">
        <v>10</v>
      </c>
      <c r="C8" s="140">
        <v>10517</v>
      </c>
      <c r="D8" s="140">
        <v>15937.95066</v>
      </c>
      <c r="E8" s="208">
        <f>D8*100/OutstandingAgri_4!L8</f>
        <v>14.363698250198489</v>
      </c>
      <c r="F8" s="140">
        <v>5445</v>
      </c>
      <c r="G8" s="140">
        <v>3739.5192299999999</v>
      </c>
      <c r="H8" s="140">
        <v>49</v>
      </c>
      <c r="I8" s="140">
        <v>76.336590000000001</v>
      </c>
      <c r="J8" s="140">
        <v>8204</v>
      </c>
      <c r="K8" s="140">
        <v>9629.2184699999998</v>
      </c>
      <c r="L8" s="208">
        <f>K8*100/MSMEoutstanding_5!N8</f>
        <v>5.563797625196921</v>
      </c>
      <c r="M8" s="140">
        <v>0</v>
      </c>
      <c r="N8" s="140">
        <v>0</v>
      </c>
      <c r="O8" s="205">
        <f t="shared" si="0"/>
        <v>24215</v>
      </c>
      <c r="P8" s="205">
        <f t="shared" si="1"/>
        <v>29383.024949999999</v>
      </c>
      <c r="Q8" s="206">
        <f>P8*100/'Pri Sec_outstanding_6'!P8</f>
        <v>8.2139197900227821</v>
      </c>
    </row>
    <row r="9" spans="1:19" ht="15" customHeight="1" x14ac:dyDescent="0.2">
      <c r="A9" s="172">
        <v>4</v>
      </c>
      <c r="B9" s="135" t="s">
        <v>11</v>
      </c>
      <c r="C9" s="140">
        <v>14766</v>
      </c>
      <c r="D9" s="140">
        <v>39342.249894499975</v>
      </c>
      <c r="E9" s="208">
        <f>D9*100/OutstandingAgri_4!L9</f>
        <v>11.669591406413479</v>
      </c>
      <c r="F9" s="140">
        <v>3131</v>
      </c>
      <c r="G9" s="140">
        <v>5429.3192290000025</v>
      </c>
      <c r="H9" s="140">
        <v>463</v>
      </c>
      <c r="I9" s="140">
        <v>1144.2030052999999</v>
      </c>
      <c r="J9" s="140">
        <v>24855</v>
      </c>
      <c r="K9" s="140">
        <v>57606.9234153</v>
      </c>
      <c r="L9" s="208">
        <f>K9*100/MSMEoutstanding_5!N9</f>
        <v>18.857897867983922</v>
      </c>
      <c r="M9" s="140">
        <v>76</v>
      </c>
      <c r="N9" s="140">
        <v>144.1300292</v>
      </c>
      <c r="O9" s="205">
        <f t="shared" si="0"/>
        <v>43291</v>
      </c>
      <c r="P9" s="205">
        <f t="shared" si="1"/>
        <v>103666.82557329997</v>
      </c>
      <c r="Q9" s="206">
        <f>P9*100/'Pri Sec_outstanding_6'!P9</f>
        <v>13.11610924551105</v>
      </c>
    </row>
    <row r="10" spans="1:19" ht="15" customHeight="1" x14ac:dyDescent="0.2">
      <c r="A10" s="172">
        <v>5</v>
      </c>
      <c r="B10" s="135" t="s">
        <v>12</v>
      </c>
      <c r="C10" s="140">
        <v>47149</v>
      </c>
      <c r="D10" s="140">
        <v>78067.3388939</v>
      </c>
      <c r="E10" s="208">
        <f>D10*100/OutstandingAgri_4!L10</f>
        <v>11.699665510952574</v>
      </c>
      <c r="F10" s="140">
        <v>33006</v>
      </c>
      <c r="G10" s="140">
        <v>22577.537562099988</v>
      </c>
      <c r="H10" s="140">
        <v>1598</v>
      </c>
      <c r="I10" s="140">
        <v>3495.2675545000006</v>
      </c>
      <c r="J10" s="140">
        <v>55315</v>
      </c>
      <c r="K10" s="140">
        <v>47461.789586400017</v>
      </c>
      <c r="L10" s="208">
        <f>K10*100/MSMEoutstanding_5!N10</f>
        <v>11.305170169540705</v>
      </c>
      <c r="M10" s="140">
        <v>418</v>
      </c>
      <c r="N10" s="140">
        <v>77.660281400000002</v>
      </c>
      <c r="O10" s="205">
        <f t="shared" si="0"/>
        <v>137486</v>
      </c>
      <c r="P10" s="205">
        <f t="shared" si="1"/>
        <v>151679.59387829999</v>
      </c>
      <c r="Q10" s="206">
        <f>P10*100/'Pri Sec_outstanding_6'!P10</f>
        <v>11.964080133555267</v>
      </c>
    </row>
    <row r="11" spans="1:19" ht="15" customHeight="1" x14ac:dyDescent="0.2">
      <c r="A11" s="172">
        <v>6</v>
      </c>
      <c r="B11" s="135" t="s">
        <v>13</v>
      </c>
      <c r="C11" s="140">
        <v>43931</v>
      </c>
      <c r="D11" s="140">
        <v>77141.920881000042</v>
      </c>
      <c r="E11" s="208">
        <f>D11*100/OutstandingAgri_4!L11</f>
        <v>32.986413433464726</v>
      </c>
      <c r="F11" s="140">
        <v>8139</v>
      </c>
      <c r="G11" s="140">
        <v>8077.7087832999996</v>
      </c>
      <c r="H11" s="140">
        <v>595</v>
      </c>
      <c r="I11" s="140">
        <v>1357.2997993000006</v>
      </c>
      <c r="J11" s="140">
        <v>3652</v>
      </c>
      <c r="K11" s="140">
        <v>15436.347217399993</v>
      </c>
      <c r="L11" s="208">
        <f>K11*100/MSMEoutstanding_5!N11</f>
        <v>7.7336069343942837</v>
      </c>
      <c r="M11" s="140">
        <v>0</v>
      </c>
      <c r="N11" s="140">
        <v>0</v>
      </c>
      <c r="O11" s="205">
        <f t="shared" si="0"/>
        <v>56317</v>
      </c>
      <c r="P11" s="205">
        <f t="shared" si="1"/>
        <v>102013.27668100003</v>
      </c>
      <c r="Q11" s="206">
        <f>P11*100/'Pri Sec_outstanding_6'!P11</f>
        <v>19.869511924724517</v>
      </c>
    </row>
    <row r="12" spans="1:19" ht="15" customHeight="1" x14ac:dyDescent="0.2">
      <c r="A12" s="172">
        <v>7</v>
      </c>
      <c r="B12" s="135" t="s">
        <v>14</v>
      </c>
      <c r="C12" s="140">
        <v>2610</v>
      </c>
      <c r="D12" s="140">
        <v>5237.0164809999997</v>
      </c>
      <c r="E12" s="208">
        <f>D12*100/OutstandingAgri_4!L12</f>
        <v>31.97495296533565</v>
      </c>
      <c r="F12" s="140">
        <v>777</v>
      </c>
      <c r="G12" s="140">
        <v>679.45645810000008</v>
      </c>
      <c r="H12" s="140">
        <v>17</v>
      </c>
      <c r="I12" s="140">
        <v>31.252549699999996</v>
      </c>
      <c r="J12" s="140">
        <v>8</v>
      </c>
      <c r="K12" s="140">
        <v>2990.6817400999998</v>
      </c>
      <c r="L12" s="208">
        <f>K12*100/MSMEoutstanding_5!N12</f>
        <v>8.6337397133787093</v>
      </c>
      <c r="M12" s="140">
        <v>123</v>
      </c>
      <c r="N12" s="140">
        <v>13.377020300000003</v>
      </c>
      <c r="O12" s="205">
        <f t="shared" si="0"/>
        <v>3535</v>
      </c>
      <c r="P12" s="205">
        <f t="shared" si="1"/>
        <v>8951.7842492</v>
      </c>
      <c r="Q12" s="206">
        <f>P12*100/'Pri Sec_outstanding_6'!P12</f>
        <v>11.180266426410608</v>
      </c>
    </row>
    <row r="13" spans="1:19" ht="15" customHeight="1" x14ac:dyDescent="0.2">
      <c r="A13" s="172">
        <v>8</v>
      </c>
      <c r="B13" s="135" t="s">
        <v>982</v>
      </c>
      <c r="C13" s="140">
        <v>1483</v>
      </c>
      <c r="D13" s="140">
        <v>3761.6095599999999</v>
      </c>
      <c r="E13" s="208">
        <f>D13*100/OutstandingAgri_4!L13</f>
        <v>23.561609326210473</v>
      </c>
      <c r="F13" s="140">
        <v>140</v>
      </c>
      <c r="G13" s="140">
        <v>466.32294000000002</v>
      </c>
      <c r="H13" s="140">
        <v>22</v>
      </c>
      <c r="I13" s="140">
        <v>29.737290000000002</v>
      </c>
      <c r="J13" s="140">
        <v>4062</v>
      </c>
      <c r="K13" s="140">
        <v>4478.8735800000004</v>
      </c>
      <c r="L13" s="208">
        <f>K13*100/MSMEoutstanding_5!N13</f>
        <v>8.1148912901224186</v>
      </c>
      <c r="M13" s="140">
        <v>3</v>
      </c>
      <c r="N13" s="140">
        <v>4.8538100000000002</v>
      </c>
      <c r="O13" s="205">
        <f t="shared" si="0"/>
        <v>5710</v>
      </c>
      <c r="P13" s="205">
        <f t="shared" si="1"/>
        <v>8741.3971799999999</v>
      </c>
      <c r="Q13" s="206">
        <f>P13*100/'Pri Sec_outstanding_6'!P13</f>
        <v>10.627405242896936</v>
      </c>
    </row>
    <row r="14" spans="1:19" ht="15" customHeight="1" x14ac:dyDescent="0.2">
      <c r="A14" s="172">
        <v>9</v>
      </c>
      <c r="B14" s="135" t="s">
        <v>15</v>
      </c>
      <c r="C14" s="140">
        <v>85821</v>
      </c>
      <c r="D14" s="140">
        <v>157121.98312520003</v>
      </c>
      <c r="E14" s="208">
        <f>D14*100/OutstandingAgri_4!L14</f>
        <v>36.93483234701749</v>
      </c>
      <c r="F14" s="140">
        <v>21681</v>
      </c>
      <c r="G14" s="140">
        <v>23980.674707600007</v>
      </c>
      <c r="H14" s="140">
        <v>1459</v>
      </c>
      <c r="I14" s="140">
        <v>3872.6130493000014</v>
      </c>
      <c r="J14" s="140">
        <v>41817</v>
      </c>
      <c r="K14" s="140">
        <v>132230.39029649997</v>
      </c>
      <c r="L14" s="208">
        <f>K14*100/MSMEoutstanding_5!N14</f>
        <v>29.018853902018488</v>
      </c>
      <c r="M14" s="140">
        <v>783</v>
      </c>
      <c r="N14" s="140">
        <v>207.42959959999996</v>
      </c>
      <c r="O14" s="205">
        <f t="shared" si="0"/>
        <v>151561</v>
      </c>
      <c r="P14" s="205">
        <f t="shared" si="1"/>
        <v>317413.09077820001</v>
      </c>
      <c r="Q14" s="206">
        <f>P14*100/'Pri Sec_outstanding_6'!P14</f>
        <v>30.295425099833871</v>
      </c>
    </row>
    <row r="15" spans="1:19" ht="15" customHeight="1" x14ac:dyDescent="0.2">
      <c r="A15" s="172">
        <v>10</v>
      </c>
      <c r="B15" s="135" t="s">
        <v>16</v>
      </c>
      <c r="C15" s="140">
        <v>151794</v>
      </c>
      <c r="D15" s="140">
        <v>309308.99674799992</v>
      </c>
      <c r="E15" s="208">
        <f>D15*100/OutstandingAgri_4!L15</f>
        <v>20.338364954032116</v>
      </c>
      <c r="F15" s="140">
        <v>45376</v>
      </c>
      <c r="G15" s="140">
        <v>35554.655184499978</v>
      </c>
      <c r="H15" s="140">
        <v>495</v>
      </c>
      <c r="I15" s="140">
        <v>1178.6951372000003</v>
      </c>
      <c r="J15" s="140">
        <v>2602</v>
      </c>
      <c r="K15" s="140">
        <v>14640.863142100005</v>
      </c>
      <c r="L15" s="208">
        <f>K15*100/MSMEoutstanding_5!N15</f>
        <v>2.0509670379046341</v>
      </c>
      <c r="M15" s="140">
        <v>0</v>
      </c>
      <c r="N15" s="140">
        <v>0</v>
      </c>
      <c r="O15" s="205">
        <f t="shared" si="0"/>
        <v>200267</v>
      </c>
      <c r="P15" s="205">
        <f t="shared" si="1"/>
        <v>360683.21021179989</v>
      </c>
      <c r="Q15" s="206">
        <f>P15*100/'Pri Sec_outstanding_6'!P15</f>
        <v>11.345619406013821</v>
      </c>
    </row>
    <row r="16" spans="1:19" ht="15" customHeight="1" x14ac:dyDescent="0.2">
      <c r="A16" s="172">
        <v>11</v>
      </c>
      <c r="B16" s="135" t="s">
        <v>17</v>
      </c>
      <c r="C16" s="140">
        <v>22204</v>
      </c>
      <c r="D16" s="140">
        <v>29681.554530800015</v>
      </c>
      <c r="E16" s="208">
        <f>D16*100/OutstandingAgri_4!L16</f>
        <v>23.155928265174655</v>
      </c>
      <c r="F16" s="140">
        <v>119</v>
      </c>
      <c r="G16" s="140">
        <v>753.43452569999988</v>
      </c>
      <c r="H16" s="140">
        <v>313</v>
      </c>
      <c r="I16" s="140">
        <v>679.40157130000011</v>
      </c>
      <c r="J16" s="140">
        <v>254</v>
      </c>
      <c r="K16" s="140">
        <v>14460.269713500002</v>
      </c>
      <c r="L16" s="208">
        <f>K16*100/MSMEoutstanding_5!N16</f>
        <v>15.851390294303179</v>
      </c>
      <c r="M16" s="140">
        <v>1707</v>
      </c>
      <c r="N16" s="140">
        <v>566.23362169999996</v>
      </c>
      <c r="O16" s="205">
        <f t="shared" si="0"/>
        <v>24597</v>
      </c>
      <c r="P16" s="205">
        <f t="shared" si="1"/>
        <v>46140.89396300001</v>
      </c>
      <c r="Q16" s="206">
        <f>P16*100/'Pri Sec_outstanding_6'!P16</f>
        <v>13.390634039221077</v>
      </c>
    </row>
    <row r="17" spans="1:19" ht="15" customHeight="1" x14ac:dyDescent="0.2">
      <c r="A17" s="172">
        <v>12</v>
      </c>
      <c r="B17" s="135" t="s">
        <v>18</v>
      </c>
      <c r="C17" s="140">
        <v>36728</v>
      </c>
      <c r="D17" s="140">
        <v>92178.771658699974</v>
      </c>
      <c r="E17" s="208">
        <f>D17*100/OutstandingAgri_4!L17</f>
        <v>16.140857804549004</v>
      </c>
      <c r="F17" s="140">
        <v>15773</v>
      </c>
      <c r="G17" s="140">
        <v>12335.309974399996</v>
      </c>
      <c r="H17" s="140">
        <v>723</v>
      </c>
      <c r="I17" s="140">
        <v>1546.4925255999995</v>
      </c>
      <c r="J17" s="140">
        <v>46456</v>
      </c>
      <c r="K17" s="140">
        <v>73683.554644899996</v>
      </c>
      <c r="L17" s="208">
        <f>K17*100/MSMEoutstanding_5!N17</f>
        <v>17.757384318440785</v>
      </c>
      <c r="M17" s="140">
        <v>1439</v>
      </c>
      <c r="N17" s="140">
        <v>22.025531999999998</v>
      </c>
      <c r="O17" s="205">
        <f t="shared" si="0"/>
        <v>101119</v>
      </c>
      <c r="P17" s="205">
        <f t="shared" si="1"/>
        <v>179766.15433559997</v>
      </c>
      <c r="Q17" s="206">
        <f>P17*100/'Pri Sec_outstanding_6'!P17</f>
        <v>16.056290749817496</v>
      </c>
    </row>
    <row r="18" spans="1:19" s="166" customFormat="1" ht="15" customHeight="1" x14ac:dyDescent="0.2">
      <c r="A18" s="161"/>
      <c r="B18" s="143" t="s">
        <v>19</v>
      </c>
      <c r="C18" s="138">
        <f t="shared" ref="C18:P18" si="2">SUM(C6:C17)</f>
        <v>558302</v>
      </c>
      <c r="D18" s="138">
        <f t="shared" si="2"/>
        <v>1066480.9485138</v>
      </c>
      <c r="E18" s="209">
        <f>D18*100/OutstandingAgri_4!L18</f>
        <v>19.096682910981091</v>
      </c>
      <c r="F18" s="138">
        <f t="shared" si="2"/>
        <v>177163</v>
      </c>
      <c r="G18" s="138">
        <f t="shared" si="2"/>
        <v>145019.48959139996</v>
      </c>
      <c r="H18" s="138">
        <f t="shared" si="2"/>
        <v>7708</v>
      </c>
      <c r="I18" s="138">
        <f t="shared" si="2"/>
        <v>16338.863963600003</v>
      </c>
      <c r="J18" s="138">
        <f t="shared" si="2"/>
        <v>222149</v>
      </c>
      <c r="K18" s="138">
        <f t="shared" si="2"/>
        <v>464469.22502819996</v>
      </c>
      <c r="L18" s="209">
        <f>K18*100/MSMEoutstanding_5!N18</f>
        <v>12.186378272924197</v>
      </c>
      <c r="M18" s="138">
        <f t="shared" si="2"/>
        <v>4586</v>
      </c>
      <c r="N18" s="138">
        <f t="shared" si="2"/>
        <v>1882.4371489</v>
      </c>
      <c r="O18" s="138">
        <f t="shared" si="2"/>
        <v>969908</v>
      </c>
      <c r="P18" s="138">
        <f t="shared" si="2"/>
        <v>1694190.9642459</v>
      </c>
      <c r="Q18" s="207">
        <f>P18*100/'Pri Sec_outstanding_6'!P18</f>
        <v>14.530257838005783</v>
      </c>
      <c r="R18" s="167"/>
      <c r="S18" s="336"/>
    </row>
    <row r="19" spans="1:19" ht="15" customHeight="1" x14ac:dyDescent="0.2">
      <c r="A19" s="172">
        <v>13</v>
      </c>
      <c r="B19" s="135" t="s">
        <v>20</v>
      </c>
      <c r="C19" s="140">
        <v>9354</v>
      </c>
      <c r="D19" s="140">
        <v>31563.084016500005</v>
      </c>
      <c r="E19" s="208">
        <f>D19*100/OutstandingAgri_4!L19</f>
        <v>7.7761138571213486</v>
      </c>
      <c r="F19" s="140">
        <v>68</v>
      </c>
      <c r="G19" s="140">
        <v>712.85609690000001</v>
      </c>
      <c r="H19" s="140">
        <v>18</v>
      </c>
      <c r="I19" s="140">
        <v>69.190236400000003</v>
      </c>
      <c r="J19" s="140">
        <v>97</v>
      </c>
      <c r="K19" s="140">
        <v>4988.0688196999999</v>
      </c>
      <c r="L19" s="208">
        <f>K19*100/MSMEoutstanding_5!N19</f>
        <v>1.3226623448684274</v>
      </c>
      <c r="M19" s="140">
        <v>10661</v>
      </c>
      <c r="N19" s="140">
        <v>1115.2365155999998</v>
      </c>
      <c r="O19" s="205">
        <f t="shared" ref="O19:O40" si="3">C19+F19+H19+J19+M19</f>
        <v>20198</v>
      </c>
      <c r="P19" s="205">
        <f t="shared" ref="P19:P40" si="4">D19+G19+I19+K19+N19</f>
        <v>38448.435685100005</v>
      </c>
      <c r="Q19" s="206">
        <f>P19*100/'Pri Sec_outstanding_6'!P19</f>
        <v>4.4890015804064252</v>
      </c>
    </row>
    <row r="20" spans="1:19" ht="15" customHeight="1" x14ac:dyDescent="0.2">
      <c r="A20" s="172">
        <v>14</v>
      </c>
      <c r="B20" s="135" t="s">
        <v>21</v>
      </c>
      <c r="C20" s="140">
        <v>8037</v>
      </c>
      <c r="D20" s="140">
        <v>4027.9123379999978</v>
      </c>
      <c r="E20" s="208">
        <f>D20*100/OutstandingAgri_4!L20</f>
        <v>9.1465014310704795</v>
      </c>
      <c r="F20" s="140">
        <v>750</v>
      </c>
      <c r="G20" s="140">
        <v>4718.3106836999996</v>
      </c>
      <c r="H20" s="140">
        <v>0</v>
      </c>
      <c r="I20" s="140">
        <v>0</v>
      </c>
      <c r="J20" s="140">
        <v>34</v>
      </c>
      <c r="K20" s="140">
        <v>673.01954589999991</v>
      </c>
      <c r="L20" s="208">
        <f>K20*100/MSMEoutstanding_5!N20</f>
        <v>6.4777623818848511</v>
      </c>
      <c r="M20" s="140">
        <v>35202</v>
      </c>
      <c r="N20" s="140">
        <v>13012.335159099994</v>
      </c>
      <c r="O20" s="205">
        <f t="shared" si="3"/>
        <v>44023</v>
      </c>
      <c r="P20" s="205">
        <f t="shared" si="4"/>
        <v>22431.577726699994</v>
      </c>
      <c r="Q20" s="206">
        <f>P20*100/'Pri Sec_outstanding_6'!P20</f>
        <v>4.2173535928847112</v>
      </c>
    </row>
    <row r="21" spans="1:19" ht="15" customHeight="1" x14ac:dyDescent="0.2">
      <c r="A21" s="172">
        <v>15</v>
      </c>
      <c r="B21" s="135" t="s">
        <v>22</v>
      </c>
      <c r="C21" s="140">
        <v>0</v>
      </c>
      <c r="D21" s="140">
        <v>0</v>
      </c>
      <c r="E21" s="208">
        <f>D21*100/OutstandingAgri_4!L21</f>
        <v>0</v>
      </c>
      <c r="F21" s="140">
        <v>0</v>
      </c>
      <c r="G21" s="140">
        <v>0</v>
      </c>
      <c r="H21" s="140">
        <v>0</v>
      </c>
      <c r="I21" s="140">
        <v>0</v>
      </c>
      <c r="J21" s="140">
        <v>0</v>
      </c>
      <c r="K21" s="140">
        <v>0</v>
      </c>
      <c r="L21" s="208" t="e">
        <f>K21*100/MSMEoutstanding_5!N21</f>
        <v>#DIV/0!</v>
      </c>
      <c r="M21" s="140">
        <v>0</v>
      </c>
      <c r="N21" s="140">
        <v>0</v>
      </c>
      <c r="O21" s="205">
        <f t="shared" si="3"/>
        <v>0</v>
      </c>
      <c r="P21" s="205">
        <f t="shared" si="4"/>
        <v>0</v>
      </c>
      <c r="Q21" s="206">
        <f>P21*100/'Pri Sec_outstanding_6'!P21</f>
        <v>0</v>
      </c>
    </row>
    <row r="22" spans="1:19" ht="15" customHeight="1" x14ac:dyDescent="0.2">
      <c r="A22" s="172">
        <v>16</v>
      </c>
      <c r="B22" s="135" t="s">
        <v>23</v>
      </c>
      <c r="C22" s="140">
        <v>0</v>
      </c>
      <c r="D22" s="140">
        <v>0</v>
      </c>
      <c r="E22" s="208">
        <v>0</v>
      </c>
      <c r="F22" s="140">
        <v>0</v>
      </c>
      <c r="G22" s="140">
        <v>0</v>
      </c>
      <c r="H22" s="140">
        <v>0</v>
      </c>
      <c r="I22" s="140">
        <v>0</v>
      </c>
      <c r="J22" s="140">
        <v>0</v>
      </c>
      <c r="K22" s="140">
        <v>0</v>
      </c>
      <c r="L22" s="208">
        <f>K22*100/MSMEoutstanding_5!N22</f>
        <v>0</v>
      </c>
      <c r="M22" s="140">
        <v>0</v>
      </c>
      <c r="N22" s="140">
        <v>0</v>
      </c>
      <c r="O22" s="205">
        <f t="shared" si="3"/>
        <v>0</v>
      </c>
      <c r="P22" s="205">
        <f t="shared" si="4"/>
        <v>0</v>
      </c>
      <c r="Q22" s="206">
        <f>P22*100/'Pri Sec_outstanding_6'!P22</f>
        <v>0</v>
      </c>
    </row>
    <row r="23" spans="1:19" ht="15" customHeight="1" x14ac:dyDescent="0.2">
      <c r="A23" s="172">
        <v>17</v>
      </c>
      <c r="B23" s="135" t="s">
        <v>24</v>
      </c>
      <c r="C23" s="140">
        <v>375</v>
      </c>
      <c r="D23" s="140">
        <v>3124.0087014000001</v>
      </c>
      <c r="E23" s="208">
        <f>D23*100/OutstandingAgri_4!L23</f>
        <v>4.2534285652049988</v>
      </c>
      <c r="F23" s="140">
        <v>33</v>
      </c>
      <c r="G23" s="140">
        <v>191.85606969999998</v>
      </c>
      <c r="H23" s="140">
        <v>0</v>
      </c>
      <c r="I23" s="140">
        <v>0</v>
      </c>
      <c r="J23" s="140">
        <v>6</v>
      </c>
      <c r="K23" s="140">
        <v>151.69451289999998</v>
      </c>
      <c r="L23" s="208">
        <f>K23*100/MSMEoutstanding_5!N23</f>
        <v>10.165825395913647</v>
      </c>
      <c r="M23" s="140">
        <v>3539</v>
      </c>
      <c r="N23" s="140">
        <v>271.40449649999999</v>
      </c>
      <c r="O23" s="205">
        <f t="shared" si="3"/>
        <v>3953</v>
      </c>
      <c r="P23" s="205">
        <f t="shared" si="4"/>
        <v>3738.9637804999998</v>
      </c>
      <c r="Q23" s="206">
        <f>P23*100/'Pri Sec_outstanding_6'!P23</f>
        <v>4.4368597078370557</v>
      </c>
    </row>
    <row r="24" spans="1:19" ht="15" customHeight="1" x14ac:dyDescent="0.2">
      <c r="A24" s="172">
        <v>18</v>
      </c>
      <c r="B24" s="135" t="s">
        <v>25</v>
      </c>
      <c r="C24" s="140">
        <v>0</v>
      </c>
      <c r="D24" s="140">
        <v>0</v>
      </c>
      <c r="E24" s="208">
        <f>D24*100/OutstandingAgri_4!L24</f>
        <v>0</v>
      </c>
      <c r="F24" s="140">
        <v>0</v>
      </c>
      <c r="G24" s="140">
        <v>0</v>
      </c>
      <c r="H24" s="140">
        <v>0</v>
      </c>
      <c r="I24" s="140">
        <v>0</v>
      </c>
      <c r="J24" s="140">
        <v>0</v>
      </c>
      <c r="K24" s="140">
        <v>0</v>
      </c>
      <c r="L24" s="208" t="e">
        <f>K24*100/MSMEoutstanding_5!N24</f>
        <v>#DIV/0!</v>
      </c>
      <c r="M24" s="140">
        <v>0</v>
      </c>
      <c r="N24" s="140">
        <v>0</v>
      </c>
      <c r="O24" s="205">
        <f t="shared" si="3"/>
        <v>0</v>
      </c>
      <c r="P24" s="205">
        <f t="shared" si="4"/>
        <v>0</v>
      </c>
      <c r="Q24" s="206">
        <f>P24*100/'Pri Sec_outstanding_6'!P24</f>
        <v>0</v>
      </c>
    </row>
    <row r="25" spans="1:19" ht="15" customHeight="1" x14ac:dyDescent="0.2">
      <c r="A25" s="172">
        <v>19</v>
      </c>
      <c r="B25" s="135" t="s">
        <v>26</v>
      </c>
      <c r="C25" s="140">
        <v>89</v>
      </c>
      <c r="D25" s="140">
        <v>483.59270879999997</v>
      </c>
      <c r="E25" s="208">
        <f>D25*100/OutstandingAgri_4!L25</f>
        <v>2.8189859562020443</v>
      </c>
      <c r="F25" s="140">
        <v>4</v>
      </c>
      <c r="G25" s="140">
        <v>40.355557300000001</v>
      </c>
      <c r="H25" s="140">
        <v>0</v>
      </c>
      <c r="I25" s="140">
        <v>0</v>
      </c>
      <c r="J25" s="140">
        <v>0</v>
      </c>
      <c r="K25" s="140">
        <v>0</v>
      </c>
      <c r="L25" s="208">
        <f>K25*100/MSMEoutstanding_5!N25</f>
        <v>0</v>
      </c>
      <c r="M25" s="140">
        <v>18</v>
      </c>
      <c r="N25" s="140">
        <v>7.4281939000000001</v>
      </c>
      <c r="O25" s="205">
        <f t="shared" si="3"/>
        <v>111</v>
      </c>
      <c r="P25" s="205">
        <f t="shared" si="4"/>
        <v>531.37645999999995</v>
      </c>
      <c r="Q25" s="206">
        <f>P25*100/'Pri Sec_outstanding_6'!P25</f>
        <v>2.2852952090177445</v>
      </c>
    </row>
    <row r="26" spans="1:19" ht="15" customHeight="1" x14ac:dyDescent="0.2">
      <c r="A26" s="172">
        <v>20</v>
      </c>
      <c r="B26" s="135" t="s">
        <v>27</v>
      </c>
      <c r="C26" s="140">
        <v>19870</v>
      </c>
      <c r="D26" s="140">
        <v>40480.887269999999</v>
      </c>
      <c r="E26" s="208">
        <f>D26*100/OutstandingAgri_4!L26</f>
        <v>5.2890131702167329</v>
      </c>
      <c r="F26" s="140">
        <v>144</v>
      </c>
      <c r="G26" s="140">
        <v>1161.70263</v>
      </c>
      <c r="H26" s="140">
        <v>24</v>
      </c>
      <c r="I26" s="140">
        <v>46.535649999999997</v>
      </c>
      <c r="J26" s="140">
        <v>378</v>
      </c>
      <c r="K26" s="140">
        <v>5353.9251199999999</v>
      </c>
      <c r="L26" s="208">
        <f>K26*100/MSMEoutstanding_5!N26</f>
        <v>0.5058939544133545</v>
      </c>
      <c r="M26" s="140">
        <v>18988</v>
      </c>
      <c r="N26" s="140">
        <v>3188.4094399999999</v>
      </c>
      <c r="O26" s="205">
        <f t="shared" si="3"/>
        <v>39404</v>
      </c>
      <c r="P26" s="205">
        <f t="shared" si="4"/>
        <v>50231.46011</v>
      </c>
      <c r="Q26" s="206">
        <f>P26*100/'Pri Sec_outstanding_6'!P26</f>
        <v>2.576627134710654</v>
      </c>
    </row>
    <row r="27" spans="1:19" ht="15" customHeight="1" x14ac:dyDescent="0.2">
      <c r="A27" s="172">
        <v>21</v>
      </c>
      <c r="B27" s="135" t="s">
        <v>28</v>
      </c>
      <c r="C27" s="140">
        <v>12781</v>
      </c>
      <c r="D27" s="140">
        <v>40302.460580400002</v>
      </c>
      <c r="E27" s="208">
        <f>D27*100/OutstandingAgri_4!L27</f>
        <v>6.4058768613775179</v>
      </c>
      <c r="F27" s="140">
        <v>286</v>
      </c>
      <c r="G27" s="140">
        <v>2359.4065125000006</v>
      </c>
      <c r="H27" s="140">
        <v>5</v>
      </c>
      <c r="I27" s="140">
        <v>11.81331</v>
      </c>
      <c r="J27" s="140">
        <v>424</v>
      </c>
      <c r="K27" s="140">
        <v>10016.714800399999</v>
      </c>
      <c r="L27" s="208">
        <f>K27*100/MSMEoutstanding_5!N27</f>
        <v>1.2751901359690887</v>
      </c>
      <c r="M27" s="140">
        <v>471</v>
      </c>
      <c r="N27" s="140">
        <v>97.904187199999981</v>
      </c>
      <c r="O27" s="205">
        <f t="shared" si="3"/>
        <v>13967</v>
      </c>
      <c r="P27" s="205">
        <f t="shared" si="4"/>
        <v>52788.299390499997</v>
      </c>
      <c r="Q27" s="206">
        <f>P27*100/'Pri Sec_outstanding_6'!P27</f>
        <v>3.5559899728749738</v>
      </c>
    </row>
    <row r="28" spans="1:19" ht="15" customHeight="1" x14ac:dyDescent="0.2">
      <c r="A28" s="172">
        <v>22</v>
      </c>
      <c r="B28" s="135" t="s">
        <v>29</v>
      </c>
      <c r="C28" s="140">
        <v>3884</v>
      </c>
      <c r="D28" s="140">
        <v>8465.0160610999992</v>
      </c>
      <c r="E28" s="208">
        <f>D28*100/OutstandingAgri_4!L28</f>
        <v>10.985095196642897</v>
      </c>
      <c r="F28" s="140">
        <v>31</v>
      </c>
      <c r="G28" s="140">
        <v>280.8315844</v>
      </c>
      <c r="H28" s="140">
        <v>8</v>
      </c>
      <c r="I28" s="140">
        <v>19.495057899999999</v>
      </c>
      <c r="J28" s="140">
        <v>12</v>
      </c>
      <c r="K28" s="140">
        <v>1816.7733305000002</v>
      </c>
      <c r="L28" s="208">
        <f>K28*100/MSMEoutstanding_5!N28</f>
        <v>1.970885634207548</v>
      </c>
      <c r="M28" s="140">
        <v>1</v>
      </c>
      <c r="N28" s="140">
        <v>2.6405599999999998E-2</v>
      </c>
      <c r="O28" s="205">
        <f t="shared" si="3"/>
        <v>3936</v>
      </c>
      <c r="P28" s="205">
        <f t="shared" si="4"/>
        <v>10582.142439499999</v>
      </c>
      <c r="Q28" s="206">
        <f>P28*100/'Pri Sec_outstanding_6'!P28</f>
        <v>4.8023095834875882</v>
      </c>
    </row>
    <row r="29" spans="1:19" ht="15" customHeight="1" x14ac:dyDescent="0.2">
      <c r="A29" s="172">
        <v>23</v>
      </c>
      <c r="B29" s="135" t="s">
        <v>30</v>
      </c>
      <c r="C29" s="140">
        <v>86</v>
      </c>
      <c r="D29" s="140">
        <v>1813.8447004</v>
      </c>
      <c r="E29" s="208">
        <f>D29*100/OutstandingAgri_4!L29</f>
        <v>1.7008194152551286</v>
      </c>
      <c r="F29" s="140">
        <v>235</v>
      </c>
      <c r="G29" s="140">
        <v>383.56801400000006</v>
      </c>
      <c r="H29" s="140">
        <v>0</v>
      </c>
      <c r="I29" s="140">
        <v>0</v>
      </c>
      <c r="J29" s="140">
        <v>43</v>
      </c>
      <c r="K29" s="140">
        <v>1509.0795095999997</v>
      </c>
      <c r="L29" s="208">
        <f>K29*100/MSMEoutstanding_5!N29</f>
        <v>1.6036928581173366</v>
      </c>
      <c r="M29" s="140">
        <v>0</v>
      </c>
      <c r="N29" s="140">
        <v>0</v>
      </c>
      <c r="O29" s="205">
        <f t="shared" si="3"/>
        <v>364</v>
      </c>
      <c r="P29" s="205">
        <f t="shared" si="4"/>
        <v>3706.4922239999996</v>
      </c>
      <c r="Q29" s="206">
        <f>P29*100/'Pri Sec_outstanding_6'!P29</f>
        <v>1.6736870245737363</v>
      </c>
    </row>
    <row r="30" spans="1:19" ht="15" customHeight="1" x14ac:dyDescent="0.2">
      <c r="A30" s="172">
        <v>24</v>
      </c>
      <c r="B30" s="135" t="s">
        <v>31</v>
      </c>
      <c r="C30" s="140">
        <v>9240</v>
      </c>
      <c r="D30" s="140">
        <v>2458.75414</v>
      </c>
      <c r="E30" s="208">
        <f>D30*100/OutstandingAgri_4!L30</f>
        <v>0.75527883708215371</v>
      </c>
      <c r="F30" s="140">
        <v>54</v>
      </c>
      <c r="G30" s="140">
        <v>5.3502299999999998</v>
      </c>
      <c r="H30" s="140">
        <v>0</v>
      </c>
      <c r="I30" s="140">
        <v>0</v>
      </c>
      <c r="J30" s="140">
        <v>111</v>
      </c>
      <c r="K30" s="140">
        <v>0.77615000000000001</v>
      </c>
      <c r="L30" s="208">
        <f>K30*100/MSMEoutstanding_5!N30</f>
        <v>4.2198069142425593E-4</v>
      </c>
      <c r="M30" s="140">
        <v>1068</v>
      </c>
      <c r="N30" s="140">
        <v>0.12175999999999999</v>
      </c>
      <c r="O30" s="205">
        <f t="shared" si="3"/>
        <v>10473</v>
      </c>
      <c r="P30" s="205">
        <f t="shared" si="4"/>
        <v>2465.0022800000002</v>
      </c>
      <c r="Q30" s="206">
        <f>P30*100/'Pri Sec_outstanding_6'!P30</f>
        <v>0.47333613020129106</v>
      </c>
    </row>
    <row r="31" spans="1:19" ht="15" customHeight="1" x14ac:dyDescent="0.2">
      <c r="A31" s="172">
        <v>25</v>
      </c>
      <c r="B31" s="135" t="s">
        <v>32</v>
      </c>
      <c r="C31" s="140">
        <v>154</v>
      </c>
      <c r="D31" s="140">
        <v>432.60870540000002</v>
      </c>
      <c r="E31" s="208">
        <f>D31*100/OutstandingAgri_4!L31</f>
        <v>42.33294064289862</v>
      </c>
      <c r="F31" s="140">
        <v>34</v>
      </c>
      <c r="G31" s="140">
        <v>79.802761899999993</v>
      </c>
      <c r="H31" s="140">
        <v>1</v>
      </c>
      <c r="I31" s="140">
        <v>1.3930499999999999</v>
      </c>
      <c r="J31" s="140">
        <v>3</v>
      </c>
      <c r="K31" s="140">
        <v>68.310929599999994</v>
      </c>
      <c r="L31" s="208">
        <f>K31*100/MSMEoutstanding_5!N31</f>
        <v>15.940946453659505</v>
      </c>
      <c r="M31" s="140">
        <v>3</v>
      </c>
      <c r="N31" s="140">
        <v>0.72216000000000002</v>
      </c>
      <c r="O31" s="205">
        <f t="shared" si="3"/>
        <v>195</v>
      </c>
      <c r="P31" s="205">
        <f t="shared" si="4"/>
        <v>582.83760690000008</v>
      </c>
      <c r="Q31" s="206">
        <f>P31*100/'Pri Sec_outstanding_6'!P31</f>
        <v>28.621692151008361</v>
      </c>
    </row>
    <row r="32" spans="1:19" ht="15" customHeight="1" x14ac:dyDescent="0.2">
      <c r="A32" s="172">
        <v>26</v>
      </c>
      <c r="B32" s="135" t="s">
        <v>33</v>
      </c>
      <c r="C32" s="140">
        <v>523</v>
      </c>
      <c r="D32" s="140">
        <v>3389.8524018000003</v>
      </c>
      <c r="E32" s="208">
        <f>D32*100/OutstandingAgri_4!L32</f>
        <v>29.402081745166413</v>
      </c>
      <c r="F32" s="140">
        <v>8</v>
      </c>
      <c r="G32" s="140">
        <v>87.068885499999993</v>
      </c>
      <c r="H32" s="140">
        <v>0</v>
      </c>
      <c r="I32" s="140">
        <v>0</v>
      </c>
      <c r="J32" s="140">
        <v>7</v>
      </c>
      <c r="K32" s="140">
        <v>1169.3861225999999</v>
      </c>
      <c r="L32" s="208">
        <f>K32*100/MSMEoutstanding_5!N32</f>
        <v>8.0998278741734531</v>
      </c>
      <c r="M32" s="140">
        <v>0</v>
      </c>
      <c r="N32" s="140">
        <v>0</v>
      </c>
      <c r="O32" s="205">
        <f t="shared" si="3"/>
        <v>538</v>
      </c>
      <c r="P32" s="205">
        <f t="shared" si="4"/>
        <v>4646.3074099000005</v>
      </c>
      <c r="Q32" s="206">
        <f>P32*100/'Pri Sec_outstanding_6'!P32</f>
        <v>16.045236932484706</v>
      </c>
    </row>
    <row r="33" spans="1:19" ht="15" customHeight="1" x14ac:dyDescent="0.2">
      <c r="A33" s="172">
        <v>27</v>
      </c>
      <c r="B33" s="135" t="s">
        <v>34</v>
      </c>
      <c r="C33" s="140">
        <v>1</v>
      </c>
      <c r="D33" s="140">
        <v>16.451076399999998</v>
      </c>
      <c r="E33" s="208">
        <f>D33*100/OutstandingAgri_4!L33</f>
        <v>1.2364950373876824</v>
      </c>
      <c r="F33" s="140">
        <v>1</v>
      </c>
      <c r="G33" s="140">
        <v>7.0996332999999998</v>
      </c>
      <c r="H33" s="140">
        <v>0</v>
      </c>
      <c r="I33" s="140">
        <v>0</v>
      </c>
      <c r="J33" s="140">
        <v>0</v>
      </c>
      <c r="K33" s="140">
        <v>0</v>
      </c>
      <c r="L33" s="208">
        <f>K33*100/MSMEoutstanding_5!N33</f>
        <v>0</v>
      </c>
      <c r="M33" s="140">
        <v>2</v>
      </c>
      <c r="N33" s="140">
        <v>8.5876200000000014E-2</v>
      </c>
      <c r="O33" s="205">
        <f t="shared" si="3"/>
        <v>4</v>
      </c>
      <c r="P33" s="205">
        <f t="shared" si="4"/>
        <v>23.6365859</v>
      </c>
      <c r="Q33" s="206">
        <f>P33*100/'Pri Sec_outstanding_6'!P33</f>
        <v>0.53489345215391293</v>
      </c>
    </row>
    <row r="34" spans="1:19" ht="15" customHeight="1" x14ac:dyDescent="0.2">
      <c r="A34" s="172">
        <v>28</v>
      </c>
      <c r="B34" s="135" t="s">
        <v>35</v>
      </c>
      <c r="C34" s="140">
        <v>4190</v>
      </c>
      <c r="D34" s="140">
        <v>8801.6230336999997</v>
      </c>
      <c r="E34" s="208">
        <f>D34*100/OutstandingAgri_4!L34</f>
        <v>2.8437268018273922</v>
      </c>
      <c r="F34" s="140">
        <v>0</v>
      </c>
      <c r="G34" s="140">
        <v>0</v>
      </c>
      <c r="H34" s="140">
        <v>0</v>
      </c>
      <c r="I34" s="140">
        <v>0</v>
      </c>
      <c r="J34" s="140">
        <v>248</v>
      </c>
      <c r="K34" s="140">
        <v>3857.7324962999992</v>
      </c>
      <c r="L34" s="208">
        <f>K34*100/MSMEoutstanding_5!N34</f>
        <v>1.4478061922912726</v>
      </c>
      <c r="M34" s="140">
        <v>5</v>
      </c>
      <c r="N34" s="140">
        <v>0</v>
      </c>
      <c r="O34" s="205">
        <f t="shared" si="3"/>
        <v>4443</v>
      </c>
      <c r="P34" s="205">
        <f t="shared" si="4"/>
        <v>12659.355529999999</v>
      </c>
      <c r="Q34" s="206">
        <f>P34*100/'Pri Sec_outstanding_6'!P34</f>
        <v>2.1282480068531511</v>
      </c>
    </row>
    <row r="35" spans="1:19" ht="15" customHeight="1" x14ac:dyDescent="0.2">
      <c r="A35" s="172">
        <v>29</v>
      </c>
      <c r="B35" s="135" t="s">
        <v>36</v>
      </c>
      <c r="C35" s="140">
        <v>1</v>
      </c>
      <c r="D35" s="140">
        <v>494.09979720000001</v>
      </c>
      <c r="E35" s="208">
        <f>D35*100/OutstandingAgri_4!L35</f>
        <v>76.753540903616113</v>
      </c>
      <c r="F35" s="140">
        <v>0</v>
      </c>
      <c r="G35" s="140">
        <v>0</v>
      </c>
      <c r="H35" s="140">
        <v>0</v>
      </c>
      <c r="I35" s="140">
        <v>0</v>
      </c>
      <c r="J35" s="140">
        <v>0</v>
      </c>
      <c r="K35" s="140">
        <v>0</v>
      </c>
      <c r="L35" s="208" t="e">
        <f>K35*100/MSMEoutstanding_5!N35</f>
        <v>#DIV/0!</v>
      </c>
      <c r="M35" s="140">
        <v>0</v>
      </c>
      <c r="N35" s="140">
        <v>0</v>
      </c>
      <c r="O35" s="205">
        <f t="shared" si="3"/>
        <v>1</v>
      </c>
      <c r="P35" s="205">
        <f t="shared" si="4"/>
        <v>494.09979720000001</v>
      </c>
      <c r="Q35" s="206">
        <f>P35*100/'Pri Sec_outstanding_6'!P35</f>
        <v>75.162502115037711</v>
      </c>
    </row>
    <row r="36" spans="1:19" ht="15" customHeight="1" x14ac:dyDescent="0.2">
      <c r="A36" s="172">
        <v>30</v>
      </c>
      <c r="B36" s="135" t="s">
        <v>37</v>
      </c>
      <c r="C36" s="140">
        <v>22847</v>
      </c>
      <c r="D36" s="140">
        <v>6221.5977187999988</v>
      </c>
      <c r="E36" s="208">
        <f>D36*100/OutstandingAgri_4!L36</f>
        <v>12.063066681912897</v>
      </c>
      <c r="F36" s="140">
        <v>0</v>
      </c>
      <c r="G36" s="140">
        <v>0</v>
      </c>
      <c r="H36" s="140">
        <v>0</v>
      </c>
      <c r="I36" s="140">
        <v>0</v>
      </c>
      <c r="J36" s="140">
        <v>160</v>
      </c>
      <c r="K36" s="140">
        <v>298.34574700000002</v>
      </c>
      <c r="L36" s="208">
        <f>K36*100/MSMEoutstanding_5!N36</f>
        <v>8.194261815963447</v>
      </c>
      <c r="M36" s="140">
        <v>5264</v>
      </c>
      <c r="N36" s="140">
        <v>725.73959070000012</v>
      </c>
      <c r="O36" s="205">
        <f t="shared" si="3"/>
        <v>28271</v>
      </c>
      <c r="P36" s="205">
        <f t="shared" si="4"/>
        <v>7245.6830564999991</v>
      </c>
      <c r="Q36" s="206">
        <f>P36*100/'Pri Sec_outstanding_6'!P36</f>
        <v>11.759026154943019</v>
      </c>
    </row>
    <row r="37" spans="1:19" ht="15" customHeight="1" x14ac:dyDescent="0.2">
      <c r="A37" s="172">
        <v>31</v>
      </c>
      <c r="B37" s="135" t="s">
        <v>38</v>
      </c>
      <c r="C37" s="140">
        <v>0</v>
      </c>
      <c r="D37" s="140">
        <v>0</v>
      </c>
      <c r="E37" s="208">
        <f>D37*100/OutstandingAgri_4!L37</f>
        <v>0</v>
      </c>
      <c r="F37" s="140">
        <v>0</v>
      </c>
      <c r="G37" s="140">
        <v>0</v>
      </c>
      <c r="H37" s="140">
        <v>1</v>
      </c>
      <c r="I37" s="140">
        <v>0</v>
      </c>
      <c r="J37" s="140">
        <v>0</v>
      </c>
      <c r="K37" s="140">
        <v>0</v>
      </c>
      <c r="L37" s="208">
        <f>K37*100/MSMEoutstanding_5!N37</f>
        <v>0</v>
      </c>
      <c r="M37" s="140">
        <v>1</v>
      </c>
      <c r="N37" s="140">
        <v>1.7170000000000001E-2</v>
      </c>
      <c r="O37" s="205">
        <f t="shared" si="3"/>
        <v>2</v>
      </c>
      <c r="P37" s="205">
        <f t="shared" si="4"/>
        <v>1.7170000000000001E-2</v>
      </c>
      <c r="Q37" s="206">
        <f>P37*100/'Pri Sec_outstanding_6'!P37</f>
        <v>2.8485829558496685E-4</v>
      </c>
    </row>
    <row r="38" spans="1:19" ht="15" customHeight="1" x14ac:dyDescent="0.2">
      <c r="A38" s="172">
        <v>32</v>
      </c>
      <c r="B38" s="135" t="s">
        <v>39</v>
      </c>
      <c r="C38" s="140">
        <v>0</v>
      </c>
      <c r="D38" s="140">
        <v>0</v>
      </c>
      <c r="E38" s="208">
        <v>0</v>
      </c>
      <c r="F38" s="140">
        <v>0</v>
      </c>
      <c r="G38" s="140">
        <v>0</v>
      </c>
      <c r="H38" s="140">
        <v>0</v>
      </c>
      <c r="I38" s="140">
        <v>0</v>
      </c>
      <c r="J38" s="140">
        <v>0</v>
      </c>
      <c r="K38" s="140">
        <v>0</v>
      </c>
      <c r="L38" s="140">
        <v>0</v>
      </c>
      <c r="M38" s="140">
        <v>0</v>
      </c>
      <c r="N38" s="140">
        <v>0</v>
      </c>
      <c r="O38" s="205">
        <v>0</v>
      </c>
      <c r="P38" s="205">
        <f t="shared" si="4"/>
        <v>0</v>
      </c>
      <c r="Q38" s="206">
        <v>0</v>
      </c>
    </row>
    <row r="39" spans="1:19" ht="15" customHeight="1" x14ac:dyDescent="0.2">
      <c r="A39" s="172">
        <v>33</v>
      </c>
      <c r="B39" s="135" t="s">
        <v>40</v>
      </c>
      <c r="C39" s="140">
        <v>7</v>
      </c>
      <c r="D39" s="140">
        <v>290.28103600000003</v>
      </c>
      <c r="E39" s="208">
        <f>D39*100/OutstandingAgri_4!L39</f>
        <v>15.614097461437181</v>
      </c>
      <c r="F39" s="140">
        <v>0</v>
      </c>
      <c r="G39" s="140">
        <v>0</v>
      </c>
      <c r="H39" s="140">
        <v>0</v>
      </c>
      <c r="I39" s="140">
        <v>0</v>
      </c>
      <c r="J39" s="140">
        <v>0</v>
      </c>
      <c r="K39" s="140">
        <v>0</v>
      </c>
      <c r="L39" s="208">
        <f>K39*100/MSMEoutstanding_5!N39</f>
        <v>0</v>
      </c>
      <c r="M39" s="140">
        <v>0</v>
      </c>
      <c r="N39" s="140">
        <v>0</v>
      </c>
      <c r="O39" s="205">
        <f t="shared" si="3"/>
        <v>7</v>
      </c>
      <c r="P39" s="205">
        <f t="shared" si="4"/>
        <v>290.28103600000003</v>
      </c>
      <c r="Q39" s="206">
        <f>P39*100/'Pri Sec_outstanding_6'!P39</f>
        <v>11.467142326962838</v>
      </c>
    </row>
    <row r="40" spans="1:19" ht="15" customHeight="1" x14ac:dyDescent="0.2">
      <c r="A40" s="172">
        <v>34</v>
      </c>
      <c r="B40" s="135" t="s">
        <v>41</v>
      </c>
      <c r="C40" s="140">
        <v>10879</v>
      </c>
      <c r="D40" s="140">
        <v>1202.1366188000002</v>
      </c>
      <c r="E40" s="208">
        <f>D40*100/OutstandingAgri_4!L40</f>
        <v>1.8966173447215282</v>
      </c>
      <c r="F40" s="140">
        <v>31</v>
      </c>
      <c r="G40" s="140">
        <v>349.06186430000002</v>
      </c>
      <c r="H40" s="140">
        <v>0</v>
      </c>
      <c r="I40" s="140">
        <v>0</v>
      </c>
      <c r="J40" s="140">
        <v>411</v>
      </c>
      <c r="K40" s="140">
        <v>951.71687319999978</v>
      </c>
      <c r="L40" s="208">
        <f>K40*100/MSMEoutstanding_5!N40</f>
        <v>0.78488764201154437</v>
      </c>
      <c r="M40" s="140">
        <v>714</v>
      </c>
      <c r="N40" s="140">
        <v>73.161649299999993</v>
      </c>
      <c r="O40" s="205">
        <f t="shared" si="3"/>
        <v>12035</v>
      </c>
      <c r="P40" s="205">
        <f t="shared" si="4"/>
        <v>2576.0770056000001</v>
      </c>
      <c r="Q40" s="206">
        <f>P40*100/'Pri Sec_outstanding_6'!P40</f>
        <v>1.2152319522581552</v>
      </c>
    </row>
    <row r="41" spans="1:19" s="166" customFormat="1" ht="15" customHeight="1" x14ac:dyDescent="0.2">
      <c r="A41" s="161"/>
      <c r="B41" s="143" t="s">
        <v>110</v>
      </c>
      <c r="C41" s="138">
        <f>SUM(C19:C40)</f>
        <v>102318</v>
      </c>
      <c r="D41" s="138">
        <f>SUM(D19:D40)</f>
        <v>153568.21090469998</v>
      </c>
      <c r="E41" s="209">
        <f>D41*100/OutstandingAgri_4!L41</f>
        <v>5.3129214421842432</v>
      </c>
      <c r="F41" s="138">
        <f t="shared" ref="F41:K41" si="5">SUM(F19:F40)</f>
        <v>1679</v>
      </c>
      <c r="G41" s="138">
        <f t="shared" si="5"/>
        <v>10377.270523500003</v>
      </c>
      <c r="H41" s="138">
        <f t="shared" si="5"/>
        <v>57</v>
      </c>
      <c r="I41" s="138">
        <f t="shared" si="5"/>
        <v>148.4273043</v>
      </c>
      <c r="J41" s="138">
        <f t="shared" si="5"/>
        <v>1934</v>
      </c>
      <c r="K41" s="138">
        <f t="shared" si="5"/>
        <v>30855.5439577</v>
      </c>
      <c r="L41" s="209">
        <f>K41*100/MSMEoutstanding_5!N41</f>
        <v>1.0189917342605572</v>
      </c>
      <c r="M41" s="138">
        <f>SUM(M19:M40)</f>
        <v>75937</v>
      </c>
      <c r="N41" s="138">
        <f>SUM(N19:N40)</f>
        <v>18492.592604099995</v>
      </c>
      <c r="O41" s="138">
        <f>SUM(O19:O40)</f>
        <v>181925</v>
      </c>
      <c r="P41" s="138">
        <f>SUM(P19:P40)</f>
        <v>213442.04529430001</v>
      </c>
      <c r="Q41" s="207">
        <f>P41*100/'Pri Sec_outstanding_6'!P41</f>
        <v>3.1308405268324657</v>
      </c>
      <c r="R41" s="167"/>
      <c r="S41" s="336"/>
    </row>
    <row r="42" spans="1:19" s="166" customFormat="1" ht="15" customHeight="1" x14ac:dyDescent="0.2">
      <c r="A42" s="161"/>
      <c r="B42" s="143" t="s">
        <v>43</v>
      </c>
      <c r="C42" s="210">
        <f>C41+C18</f>
        <v>660620</v>
      </c>
      <c r="D42" s="210">
        <f>D41+D18</f>
        <v>1220049.1594185</v>
      </c>
      <c r="E42" s="209">
        <f>D42*100/OutstandingAgri_4!L42</f>
        <v>14.395679891675167</v>
      </c>
      <c r="F42" s="210">
        <f t="shared" ref="F42:K42" si="6">F41+F18</f>
        <v>178842</v>
      </c>
      <c r="G42" s="210">
        <f t="shared" si="6"/>
        <v>155396.76011489995</v>
      </c>
      <c r="H42" s="210">
        <f t="shared" si="6"/>
        <v>7765</v>
      </c>
      <c r="I42" s="210">
        <f t="shared" si="6"/>
        <v>16487.291267900004</v>
      </c>
      <c r="J42" s="210">
        <f t="shared" si="6"/>
        <v>224083</v>
      </c>
      <c r="K42" s="210">
        <f t="shared" si="6"/>
        <v>495324.76898589998</v>
      </c>
      <c r="L42" s="209">
        <f>K42*100/MSMEoutstanding_5!N42</f>
        <v>7.2421970145752725</v>
      </c>
      <c r="M42" s="210">
        <f>M41+M18</f>
        <v>80523</v>
      </c>
      <c r="N42" s="210">
        <f>N41+N18</f>
        <v>20375.029752999995</v>
      </c>
      <c r="O42" s="210">
        <f>O41+O18</f>
        <v>1151833</v>
      </c>
      <c r="P42" s="210">
        <f>P41+P18</f>
        <v>1907633.0095402</v>
      </c>
      <c r="Q42" s="207">
        <f>P42*100/'Pri Sec_outstanding_6'!P42</f>
        <v>10.324282441750576</v>
      </c>
      <c r="R42" s="167"/>
      <c r="S42" s="336"/>
    </row>
    <row r="43" spans="1:19" ht="15" customHeight="1" x14ac:dyDescent="0.2">
      <c r="A43" s="172">
        <v>35</v>
      </c>
      <c r="B43" s="135" t="s">
        <v>44</v>
      </c>
      <c r="C43" s="140">
        <v>42199</v>
      </c>
      <c r="D43" s="140">
        <v>33552.031495800002</v>
      </c>
      <c r="E43" s="208">
        <f>D43*100/OutstandingAgri_4!L43</f>
        <v>15.400683049641357</v>
      </c>
      <c r="F43" s="140">
        <v>22619</v>
      </c>
      <c r="G43" s="140">
        <v>13788.878100199994</v>
      </c>
      <c r="H43" s="140">
        <v>81</v>
      </c>
      <c r="I43" s="140">
        <v>129.21947280000001</v>
      </c>
      <c r="J43" s="140">
        <v>18163</v>
      </c>
      <c r="K43" s="140">
        <v>5593.2714364000003</v>
      </c>
      <c r="L43" s="208">
        <f>K43*100/MSMEoutstanding_5!N43</f>
        <v>13.533845946835729</v>
      </c>
      <c r="M43" s="140">
        <v>12</v>
      </c>
      <c r="N43" s="140">
        <v>6.0678400000000003</v>
      </c>
      <c r="O43" s="205">
        <f>C43+F43+H43+J43+M43</f>
        <v>83074</v>
      </c>
      <c r="P43" s="205">
        <f>D43+G43+I43+K43+N43</f>
        <v>53069.468345200003</v>
      </c>
      <c r="Q43" s="206">
        <f>P43*100/'Pri Sec_outstanding_6'!P43</f>
        <v>17.212135195212532</v>
      </c>
    </row>
    <row r="44" spans="1:19" ht="15" customHeight="1" x14ac:dyDescent="0.2">
      <c r="A44" s="172">
        <v>36</v>
      </c>
      <c r="B44" s="135" t="s">
        <v>45</v>
      </c>
      <c r="C44" s="140">
        <v>48748</v>
      </c>
      <c r="D44" s="140">
        <v>77173.391350399994</v>
      </c>
      <c r="E44" s="208">
        <f>D44*100/OutstandingAgri_4!L44</f>
        <v>10.900782821453268</v>
      </c>
      <c r="F44" s="140">
        <v>100533</v>
      </c>
      <c r="G44" s="140">
        <v>35921.009817699996</v>
      </c>
      <c r="H44" s="140">
        <v>253</v>
      </c>
      <c r="I44" s="140">
        <v>591.87904960000014</v>
      </c>
      <c r="J44" s="140">
        <v>47189</v>
      </c>
      <c r="K44" s="140">
        <v>11508.082698999999</v>
      </c>
      <c r="L44" s="208">
        <f>K44*100/MSMEoutstanding_5!N44</f>
        <v>5.8761902818372382</v>
      </c>
      <c r="M44" s="140">
        <v>339</v>
      </c>
      <c r="N44" s="140">
        <v>90.444201200000009</v>
      </c>
      <c r="O44" s="205">
        <f>C44+F44+H44+J44+M44</f>
        <v>197062</v>
      </c>
      <c r="P44" s="205">
        <f>D44+G44+I44+K44+N44</f>
        <v>125284.8071179</v>
      </c>
      <c r="Q44" s="206">
        <f>P44*100/'Pri Sec_outstanding_6'!P44</f>
        <v>11.14535761393244</v>
      </c>
    </row>
    <row r="45" spans="1:19" s="166" customFormat="1" ht="15" customHeight="1" x14ac:dyDescent="0.2">
      <c r="A45" s="161"/>
      <c r="B45" s="143" t="s">
        <v>46</v>
      </c>
      <c r="C45" s="138">
        <f t="shared" ref="C45:P45" si="7">SUM(C43:C44)</f>
        <v>90947</v>
      </c>
      <c r="D45" s="138">
        <f t="shared" si="7"/>
        <v>110725.4228462</v>
      </c>
      <c r="E45" s="209">
        <f>D45*100/OutstandingAgri_4!L45</f>
        <v>11.959680383692813</v>
      </c>
      <c r="F45" s="138">
        <f t="shared" si="7"/>
        <v>123152</v>
      </c>
      <c r="G45" s="138">
        <f t="shared" si="7"/>
        <v>49709.887917899992</v>
      </c>
      <c r="H45" s="138">
        <f t="shared" si="7"/>
        <v>334</v>
      </c>
      <c r="I45" s="138">
        <f t="shared" si="7"/>
        <v>721.09852240000009</v>
      </c>
      <c r="J45" s="138">
        <f t="shared" si="7"/>
        <v>65352</v>
      </c>
      <c r="K45" s="138">
        <f t="shared" si="7"/>
        <v>17101.354135399997</v>
      </c>
      <c r="L45" s="209">
        <f>K45*100/MSMEoutstanding_5!N45</f>
        <v>7.2105706241256176</v>
      </c>
      <c r="M45" s="138">
        <f t="shared" si="7"/>
        <v>351</v>
      </c>
      <c r="N45" s="138">
        <f t="shared" si="7"/>
        <v>96.512041200000013</v>
      </c>
      <c r="O45" s="138">
        <f t="shared" si="7"/>
        <v>280136</v>
      </c>
      <c r="P45" s="138">
        <f t="shared" si="7"/>
        <v>178354.2754631</v>
      </c>
      <c r="Q45" s="207">
        <f>P45*100/'Pri Sec_outstanding_6'!P45</f>
        <v>12.451216744554975</v>
      </c>
      <c r="R45" s="167"/>
      <c r="S45" s="336"/>
    </row>
    <row r="46" spans="1:19" ht="15" customHeight="1" x14ac:dyDescent="0.2">
      <c r="A46" s="172">
        <v>37</v>
      </c>
      <c r="B46" s="135" t="s">
        <v>47</v>
      </c>
      <c r="C46" s="140">
        <v>0</v>
      </c>
      <c r="D46" s="140">
        <v>657380</v>
      </c>
      <c r="E46" s="208">
        <f>D46*100/OutstandingAgri_4!L46</f>
        <v>17.504725807314877</v>
      </c>
      <c r="F46" s="140">
        <v>0</v>
      </c>
      <c r="G46" s="140">
        <v>5247</v>
      </c>
      <c r="H46" s="140"/>
      <c r="I46" s="140"/>
      <c r="J46" s="140"/>
      <c r="K46" s="140"/>
      <c r="L46" s="208">
        <f>K46*100/MSMEoutstanding_5!N46</f>
        <v>0</v>
      </c>
      <c r="M46" s="140">
        <v>0</v>
      </c>
      <c r="N46" s="140">
        <v>129825</v>
      </c>
      <c r="O46" s="205">
        <f>C46+F46+H46+J46+M46</f>
        <v>0</v>
      </c>
      <c r="P46" s="205">
        <f>D46+G46+I46+K46+N46</f>
        <v>792452</v>
      </c>
      <c r="Q46" s="206">
        <f>P46*100/'Pri Sec_outstanding_6'!P46</f>
        <v>19.543582238703124</v>
      </c>
    </row>
    <row r="47" spans="1:19" s="166" customFormat="1" ht="15" customHeight="1" x14ac:dyDescent="0.2">
      <c r="A47" s="161"/>
      <c r="B47" s="143" t="s">
        <v>48</v>
      </c>
      <c r="C47" s="138">
        <f t="shared" ref="C47:P47" si="8">C46</f>
        <v>0</v>
      </c>
      <c r="D47" s="138">
        <f t="shared" si="8"/>
        <v>657380</v>
      </c>
      <c r="E47" s="209">
        <f>D47*100/OutstandingAgri_4!L47</f>
        <v>17.504725807314877</v>
      </c>
      <c r="F47" s="138">
        <f t="shared" si="8"/>
        <v>0</v>
      </c>
      <c r="G47" s="138">
        <f t="shared" si="8"/>
        <v>5247</v>
      </c>
      <c r="H47" s="138">
        <f t="shared" si="8"/>
        <v>0</v>
      </c>
      <c r="I47" s="138">
        <f t="shared" si="8"/>
        <v>0</v>
      </c>
      <c r="J47" s="138">
        <f t="shared" si="8"/>
        <v>0</v>
      </c>
      <c r="K47" s="138">
        <f t="shared" si="8"/>
        <v>0</v>
      </c>
      <c r="L47" s="209">
        <f>K47*100/MSMEoutstanding_5!N47</f>
        <v>0</v>
      </c>
      <c r="M47" s="138">
        <f t="shared" si="8"/>
        <v>0</v>
      </c>
      <c r="N47" s="138">
        <f t="shared" si="8"/>
        <v>129825</v>
      </c>
      <c r="O47" s="138">
        <f t="shared" si="8"/>
        <v>0</v>
      </c>
      <c r="P47" s="138">
        <f t="shared" si="8"/>
        <v>792452</v>
      </c>
      <c r="Q47" s="207">
        <f>P47*100/'Pri Sec_outstanding_6'!P47</f>
        <v>19.543582238703124</v>
      </c>
      <c r="R47" s="167"/>
      <c r="S47" s="336"/>
    </row>
    <row r="48" spans="1:19" ht="15" customHeight="1" x14ac:dyDescent="0.2">
      <c r="A48" s="172">
        <v>38</v>
      </c>
      <c r="B48" s="135" t="s">
        <v>49</v>
      </c>
      <c r="C48" s="140">
        <v>2667</v>
      </c>
      <c r="D48" s="140">
        <v>5222.9847799999998</v>
      </c>
      <c r="E48" s="208">
        <f>D48*100/OutstandingAgri_4!L48</f>
        <v>2.9019426029371704</v>
      </c>
      <c r="F48" s="140">
        <v>17</v>
      </c>
      <c r="G48" s="140">
        <v>160.01462000000001</v>
      </c>
      <c r="H48" s="140">
        <v>0</v>
      </c>
      <c r="I48" s="140">
        <v>0</v>
      </c>
      <c r="J48" s="140">
        <v>1393</v>
      </c>
      <c r="K48" s="140">
        <v>9699.6975199999997</v>
      </c>
      <c r="L48" s="208">
        <f>K48*100/MSMEoutstanding_5!N48</f>
        <v>2.3184006347663386</v>
      </c>
      <c r="M48" s="140">
        <v>185</v>
      </c>
      <c r="N48" s="140">
        <v>9.4828499999999991</v>
      </c>
      <c r="O48" s="205">
        <f t="shared" ref="O48:P55" si="9">C48+F48+H48+J48+M48</f>
        <v>4262</v>
      </c>
      <c r="P48" s="205">
        <f t="shared" si="9"/>
        <v>15092.179769999999</v>
      </c>
      <c r="Q48" s="206">
        <f>P48*100/'Pri Sec_outstanding_6'!P48</f>
        <v>2.322693320292823</v>
      </c>
    </row>
    <row r="49" spans="1:19" ht="15" customHeight="1" x14ac:dyDescent="0.2">
      <c r="A49" s="203">
        <v>39</v>
      </c>
      <c r="B49" s="204" t="s">
        <v>50</v>
      </c>
      <c r="C49" s="140">
        <v>328</v>
      </c>
      <c r="D49" s="140">
        <v>1095.3990100000001</v>
      </c>
      <c r="E49" s="208">
        <f>D49*100/OutstandingAgri_4!L49</f>
        <v>5.4398112150000566</v>
      </c>
      <c r="F49" s="140">
        <v>20</v>
      </c>
      <c r="G49" s="140">
        <v>165.73312000000001</v>
      </c>
      <c r="H49" s="140">
        <v>0</v>
      </c>
      <c r="I49" s="140">
        <v>0</v>
      </c>
      <c r="J49" s="140">
        <v>30</v>
      </c>
      <c r="K49" s="140">
        <v>34.004649999999998</v>
      </c>
      <c r="L49" s="208">
        <f>K49*100/MSMEoutstanding_5!N49</f>
        <v>0.67554344726958515</v>
      </c>
      <c r="M49" s="140">
        <v>0</v>
      </c>
      <c r="N49" s="140">
        <v>0</v>
      </c>
      <c r="O49" s="205">
        <f t="shared" si="9"/>
        <v>378</v>
      </c>
      <c r="P49" s="205">
        <f t="shared" si="9"/>
        <v>1295.1367800000003</v>
      </c>
      <c r="Q49" s="206">
        <f>P49*100/'Pri Sec_outstanding_6'!P49</f>
        <v>3.7258134955798958</v>
      </c>
    </row>
    <row r="50" spans="1:19" ht="15" customHeight="1" x14ac:dyDescent="0.2">
      <c r="A50" s="172">
        <v>40</v>
      </c>
      <c r="B50" s="135" t="s">
        <v>51</v>
      </c>
      <c r="C50" s="140">
        <v>7603</v>
      </c>
      <c r="D50" s="140">
        <v>2178.3407647999998</v>
      </c>
      <c r="E50" s="208">
        <f>D50*100/OutstandingAgri_4!L50</f>
        <v>5.3205113628681842</v>
      </c>
      <c r="F50" s="140">
        <v>45</v>
      </c>
      <c r="G50" s="140">
        <v>6.7026595999999996</v>
      </c>
      <c r="H50" s="140">
        <v>19</v>
      </c>
      <c r="I50" s="140">
        <v>5.3010599999999997</v>
      </c>
      <c r="J50" s="140">
        <v>0</v>
      </c>
      <c r="K50" s="140">
        <v>0</v>
      </c>
      <c r="L50" s="208" t="e">
        <f>K50*100/MSMEoutstanding_5!N50</f>
        <v>#DIV/0!</v>
      </c>
      <c r="M50" s="140">
        <v>6226</v>
      </c>
      <c r="N50" s="140">
        <v>1632.9036704</v>
      </c>
      <c r="O50" s="205">
        <f t="shared" si="9"/>
        <v>13893</v>
      </c>
      <c r="P50" s="205">
        <f t="shared" si="9"/>
        <v>3823.2481547999996</v>
      </c>
      <c r="Q50" s="206">
        <f>P50*100/'Pri Sec_outstanding_6'!P50</f>
        <v>7.753337468866202</v>
      </c>
    </row>
    <row r="51" spans="1:19" ht="15" customHeight="1" x14ac:dyDescent="0.2">
      <c r="A51" s="172">
        <v>41</v>
      </c>
      <c r="B51" s="135" t="s">
        <v>52</v>
      </c>
      <c r="C51" s="140">
        <v>0</v>
      </c>
      <c r="D51" s="140">
        <v>0</v>
      </c>
      <c r="E51" s="208" t="e">
        <f>D51*100/OutstandingAgri_4!L51</f>
        <v>#DIV/0!</v>
      </c>
      <c r="F51" s="140">
        <v>0</v>
      </c>
      <c r="G51" s="140">
        <v>0</v>
      </c>
      <c r="H51" s="140">
        <v>0</v>
      </c>
      <c r="I51" s="140">
        <v>0</v>
      </c>
      <c r="J51" s="140">
        <v>0</v>
      </c>
      <c r="K51" s="140">
        <v>0</v>
      </c>
      <c r="L51" s="208" t="e">
        <f>K51*100/MSMEoutstanding_5!N51</f>
        <v>#DIV/0!</v>
      </c>
      <c r="M51" s="140">
        <v>10071</v>
      </c>
      <c r="N51" s="140">
        <v>1487.1035746</v>
      </c>
      <c r="O51" s="205">
        <f t="shared" si="9"/>
        <v>10071</v>
      </c>
      <c r="P51" s="205">
        <f t="shared" si="9"/>
        <v>1487.1035746</v>
      </c>
      <c r="Q51" s="206">
        <f>P51*100/'Pri Sec_outstanding_6'!P51</f>
        <v>5.5683836748293087</v>
      </c>
    </row>
    <row r="52" spans="1:19" ht="15" customHeight="1" x14ac:dyDescent="0.2">
      <c r="A52" s="172">
        <v>42</v>
      </c>
      <c r="B52" s="135" t="s">
        <v>53</v>
      </c>
      <c r="C52" s="140">
        <v>275</v>
      </c>
      <c r="D52" s="140">
        <v>393.86689999999999</v>
      </c>
      <c r="E52" s="208">
        <f>D52*100/OutstandingAgri_4!L52</f>
        <v>3.5116386161384114</v>
      </c>
      <c r="F52" s="140">
        <v>335</v>
      </c>
      <c r="G52" s="140">
        <v>261.40584999999999</v>
      </c>
      <c r="H52" s="140">
        <v>0</v>
      </c>
      <c r="I52" s="140">
        <v>0</v>
      </c>
      <c r="J52" s="140">
        <v>0</v>
      </c>
      <c r="K52" s="140">
        <v>0</v>
      </c>
      <c r="L52" s="208">
        <f>K52*100/MSMEoutstanding_5!N52</f>
        <v>0</v>
      </c>
      <c r="M52" s="140">
        <v>15077</v>
      </c>
      <c r="N52" s="140">
        <v>5048.3431</v>
      </c>
      <c r="O52" s="205">
        <f t="shared" si="9"/>
        <v>15687</v>
      </c>
      <c r="P52" s="205">
        <f t="shared" si="9"/>
        <v>5703.6158500000001</v>
      </c>
      <c r="Q52" s="206">
        <f>P52*100/'Pri Sec_outstanding_6'!P52</f>
        <v>8.3433678890458332</v>
      </c>
    </row>
    <row r="53" spans="1:19" ht="15" customHeight="1" x14ac:dyDescent="0.2">
      <c r="A53" s="172">
        <v>43</v>
      </c>
      <c r="B53" s="135" t="s">
        <v>54</v>
      </c>
      <c r="C53" s="140">
        <v>959</v>
      </c>
      <c r="D53" s="140">
        <v>163.77383509999999</v>
      </c>
      <c r="E53" s="208">
        <f>D53*100/OutstandingAgri_4!L53</f>
        <v>7.3319832752675618</v>
      </c>
      <c r="F53" s="140">
        <v>9</v>
      </c>
      <c r="G53" s="140">
        <v>96.358972300000005</v>
      </c>
      <c r="H53" s="140">
        <v>0</v>
      </c>
      <c r="I53" s="140">
        <v>0</v>
      </c>
      <c r="J53" s="140">
        <v>1</v>
      </c>
      <c r="K53" s="140">
        <v>0.53062870000000006</v>
      </c>
      <c r="L53" s="208">
        <f>K53*100/MSMEoutstanding_5!N53</f>
        <v>0.22773432824739384</v>
      </c>
      <c r="M53" s="140">
        <v>11138</v>
      </c>
      <c r="N53" s="140">
        <v>1656.8799833999997</v>
      </c>
      <c r="O53" s="205">
        <f t="shared" si="9"/>
        <v>12107</v>
      </c>
      <c r="P53" s="205">
        <f t="shared" si="9"/>
        <v>1917.5434194999998</v>
      </c>
      <c r="Q53" s="206">
        <f>P53*100/'Pri Sec_outstanding_6'!P53</f>
        <v>12.303565305447794</v>
      </c>
    </row>
    <row r="54" spans="1:19" ht="15" customHeight="1" x14ac:dyDescent="0.2">
      <c r="A54" s="172">
        <v>44</v>
      </c>
      <c r="B54" s="135" t="s">
        <v>55</v>
      </c>
      <c r="C54" s="140">
        <v>15</v>
      </c>
      <c r="D54" s="140">
        <v>3.2263716000000002</v>
      </c>
      <c r="E54" s="208">
        <f>D54*100/OutstandingAgri_4!L54</f>
        <v>0.10936310253152573</v>
      </c>
      <c r="F54" s="140">
        <v>258</v>
      </c>
      <c r="G54" s="140">
        <v>80.275372099999998</v>
      </c>
      <c r="H54" s="140">
        <v>0</v>
      </c>
      <c r="I54" s="140">
        <v>0</v>
      </c>
      <c r="J54" s="140">
        <v>0</v>
      </c>
      <c r="K54" s="140">
        <v>0</v>
      </c>
      <c r="L54" s="208">
        <f>K54*100/MSMEoutstanding_5!N54</f>
        <v>0</v>
      </c>
      <c r="M54" s="140">
        <v>2202</v>
      </c>
      <c r="N54" s="140">
        <v>235.78123149999999</v>
      </c>
      <c r="O54" s="205">
        <f t="shared" si="9"/>
        <v>2475</v>
      </c>
      <c r="P54" s="205">
        <f t="shared" si="9"/>
        <v>319.28297520000001</v>
      </c>
      <c r="Q54" s="206">
        <f>P54*100/'Pri Sec_outstanding_6'!P54</f>
        <v>2.4495795349262659</v>
      </c>
    </row>
    <row r="55" spans="1:19" ht="15" customHeight="1" x14ac:dyDescent="0.2">
      <c r="A55" s="172">
        <v>45</v>
      </c>
      <c r="B55" s="135" t="s">
        <v>56</v>
      </c>
      <c r="C55" s="140">
        <v>2047</v>
      </c>
      <c r="D55" s="140">
        <v>344.4783018</v>
      </c>
      <c r="E55" s="208">
        <f>D55*100/OutstandingAgri_4!L55</f>
        <v>2.1834885978847134</v>
      </c>
      <c r="F55" s="140">
        <v>1</v>
      </c>
      <c r="G55" s="140">
        <v>1.3797520000000001</v>
      </c>
      <c r="H55" s="140">
        <v>0</v>
      </c>
      <c r="I55" s="140">
        <v>0</v>
      </c>
      <c r="J55" s="140">
        <v>3</v>
      </c>
      <c r="K55" s="140">
        <v>47.184574599999998</v>
      </c>
      <c r="L55" s="208">
        <f>K55*100/MSMEoutstanding_5!N55</f>
        <v>2.1076627753035102</v>
      </c>
      <c r="M55" s="140">
        <v>2641</v>
      </c>
      <c r="N55" s="140">
        <v>592.21384390000003</v>
      </c>
      <c r="O55" s="205">
        <f t="shared" si="9"/>
        <v>4692</v>
      </c>
      <c r="P55" s="205">
        <f t="shared" si="9"/>
        <v>985.25647230000004</v>
      </c>
      <c r="Q55" s="206">
        <f>P55*100/'Pri Sec_outstanding_6'!P55</f>
        <v>2.6993269835725924</v>
      </c>
    </row>
    <row r="56" spans="1:19" s="166" customFormat="1" ht="15" customHeight="1" x14ac:dyDescent="0.2">
      <c r="A56" s="161"/>
      <c r="B56" s="143" t="s">
        <v>57</v>
      </c>
      <c r="C56" s="138">
        <f t="shared" ref="C56" si="10">SUM(C48:C55)</f>
        <v>13894</v>
      </c>
      <c r="D56" s="138">
        <f t="shared" ref="D56:P56" si="11">SUM(D48:D55)</f>
        <v>9402.0699633000004</v>
      </c>
      <c r="E56" s="209">
        <f>D56*100/OutstandingAgri_4!L56</f>
        <v>3.4409846122923788</v>
      </c>
      <c r="F56" s="138">
        <f t="shared" si="11"/>
        <v>685</v>
      </c>
      <c r="G56" s="138">
        <f t="shared" si="11"/>
        <v>771.87034600000004</v>
      </c>
      <c r="H56" s="138">
        <f t="shared" si="11"/>
        <v>19</v>
      </c>
      <c r="I56" s="138">
        <f t="shared" si="11"/>
        <v>5.3010599999999997</v>
      </c>
      <c r="J56" s="138">
        <f t="shared" si="11"/>
        <v>1427</v>
      </c>
      <c r="K56" s="138">
        <f t="shared" si="11"/>
        <v>9781.4173733000007</v>
      </c>
      <c r="L56" s="209">
        <f>K56*100/MSMEoutstanding_5!N56</f>
        <v>2.2835965104143221</v>
      </c>
      <c r="M56" s="138">
        <f t="shared" si="11"/>
        <v>47540</v>
      </c>
      <c r="N56" s="138">
        <f t="shared" si="11"/>
        <v>10662.7082538</v>
      </c>
      <c r="O56" s="138">
        <f t="shared" si="11"/>
        <v>63565</v>
      </c>
      <c r="P56" s="138">
        <f t="shared" si="11"/>
        <v>30623.3669964</v>
      </c>
      <c r="Q56" s="207">
        <f>P56*100/'Pri Sec_outstanding_6'!P56</f>
        <v>3.4253189321502675</v>
      </c>
      <c r="R56" s="167"/>
      <c r="S56" s="336"/>
    </row>
    <row r="57" spans="1:19" s="166" customFormat="1" ht="15" customHeight="1" x14ac:dyDescent="0.2">
      <c r="A57" s="201"/>
      <c r="B57" s="201" t="s">
        <v>6</v>
      </c>
      <c r="C57" s="138">
        <f t="shared" ref="C57" si="12">C56+C47+C45+C42</f>
        <v>765461</v>
      </c>
      <c r="D57" s="138">
        <f t="shared" ref="D57:P57" si="13">D56+D47+D45+D42</f>
        <v>1997556.6522280001</v>
      </c>
      <c r="E57" s="209">
        <f>D57*100/OutstandingAgri_4!L57</f>
        <v>14.874271967631046</v>
      </c>
      <c r="F57" s="138">
        <f t="shared" si="13"/>
        <v>302679</v>
      </c>
      <c r="G57" s="138">
        <f t="shared" si="13"/>
        <v>211125.51837879996</v>
      </c>
      <c r="H57" s="138">
        <f t="shared" si="13"/>
        <v>8118</v>
      </c>
      <c r="I57" s="138">
        <f t="shared" si="13"/>
        <v>17213.690850300005</v>
      </c>
      <c r="J57" s="138">
        <f t="shared" si="13"/>
        <v>290862</v>
      </c>
      <c r="K57" s="138">
        <f t="shared" si="13"/>
        <v>522207.54049459996</v>
      </c>
      <c r="L57" s="209">
        <f>K57*100/MSMEoutstanding_5!N57</f>
        <v>6.7110186816742594</v>
      </c>
      <c r="M57" s="138">
        <f t="shared" si="13"/>
        <v>128414</v>
      </c>
      <c r="N57" s="138">
        <f t="shared" si="13"/>
        <v>160959.25004800002</v>
      </c>
      <c r="O57" s="138">
        <f t="shared" si="13"/>
        <v>1495534</v>
      </c>
      <c r="P57" s="138">
        <f t="shared" si="13"/>
        <v>2909062.6519996999</v>
      </c>
      <c r="Q57" s="207">
        <f>P57*100/'Pri Sec_outstanding_6'!P57</f>
        <v>11.702535297378843</v>
      </c>
      <c r="R57" s="167"/>
      <c r="S57" s="336"/>
    </row>
    <row r="58" spans="1:19" ht="12.75" customHeight="1" x14ac:dyDescent="0.2">
      <c r="A58" s="198"/>
      <c r="B58" s="198"/>
      <c r="C58" s="198"/>
      <c r="D58" s="198"/>
      <c r="E58" s="211"/>
      <c r="F58" s="198"/>
      <c r="G58" s="198" t="s">
        <v>60</v>
      </c>
      <c r="H58" s="198"/>
      <c r="I58" s="198"/>
      <c r="J58" s="198"/>
      <c r="K58" s="198"/>
      <c r="L58" s="212"/>
      <c r="M58" s="198"/>
      <c r="N58" s="198"/>
      <c r="O58" s="198"/>
      <c r="P58" s="198"/>
      <c r="Q58" s="196"/>
    </row>
    <row r="59" spans="1:19" ht="12.75" customHeight="1" x14ac:dyDescent="0.2">
      <c r="A59" s="197"/>
      <c r="B59" s="197"/>
      <c r="C59" s="197"/>
      <c r="D59" s="199"/>
      <c r="E59" s="199"/>
      <c r="F59" s="197"/>
      <c r="G59" s="199"/>
      <c r="H59" s="197"/>
      <c r="I59" s="197"/>
      <c r="J59" s="197">
        <f>J57/NPA_13!D57*100</f>
        <v>8.0820041206676496</v>
      </c>
      <c r="K59" s="199"/>
      <c r="L59" s="196"/>
      <c r="M59" s="197"/>
      <c r="N59" s="199"/>
      <c r="O59" s="197"/>
      <c r="P59" s="199"/>
      <c r="Q59" s="196"/>
    </row>
    <row r="60" spans="1:19" ht="12.75" customHeight="1" x14ac:dyDescent="0.2">
      <c r="A60" s="197"/>
      <c r="B60" s="197"/>
      <c r="C60" s="197"/>
      <c r="D60" s="199"/>
      <c r="E60" s="199"/>
      <c r="F60" s="197"/>
      <c r="G60" s="197">
        <f>G57/'Pri Sec_outstanding_6'!H57*100</f>
        <v>7.2125487994639341</v>
      </c>
      <c r="H60" s="197"/>
      <c r="I60" s="197">
        <f>I57/'Pri Sec_outstanding_6'!F57*100</f>
        <v>8.0925673459115455</v>
      </c>
      <c r="J60" s="197"/>
      <c r="K60" s="197"/>
      <c r="L60" s="196"/>
      <c r="M60" s="197"/>
      <c r="N60" s="197"/>
      <c r="O60" s="197"/>
      <c r="P60" s="197"/>
      <c r="Q60" s="196"/>
    </row>
    <row r="61" spans="1:19" ht="12.75" customHeight="1" x14ac:dyDescent="0.2">
      <c r="A61" s="197"/>
      <c r="B61" s="197"/>
      <c r="C61" s="197"/>
      <c r="D61" s="197"/>
      <c r="E61" s="197"/>
      <c r="F61" s="197"/>
      <c r="G61" s="197"/>
      <c r="H61" s="197"/>
      <c r="I61" s="197"/>
      <c r="J61" s="197"/>
      <c r="K61" s="197"/>
      <c r="L61" s="196"/>
      <c r="M61" s="197"/>
      <c r="N61" s="197"/>
      <c r="O61" s="197"/>
      <c r="P61" s="197"/>
      <c r="Q61" s="196"/>
    </row>
    <row r="62" spans="1:19" ht="12.75" customHeight="1" x14ac:dyDescent="0.2">
      <c r="A62" s="197"/>
      <c r="B62" s="197"/>
      <c r="C62" s="197"/>
      <c r="D62" s="197"/>
      <c r="E62" s="197"/>
      <c r="F62" s="197"/>
      <c r="G62" s="197"/>
      <c r="H62" s="197"/>
      <c r="I62" s="197"/>
      <c r="J62" s="197"/>
      <c r="K62" s="197"/>
      <c r="L62" s="196"/>
      <c r="M62" s="197"/>
      <c r="N62" s="197"/>
      <c r="O62" s="197"/>
      <c r="P62" s="197"/>
      <c r="Q62" s="196"/>
    </row>
    <row r="63" spans="1:19" ht="12.75" customHeight="1" x14ac:dyDescent="0.2">
      <c r="A63" s="197"/>
      <c r="B63" s="197"/>
      <c r="C63" s="197"/>
      <c r="D63" s="197"/>
      <c r="E63" s="197"/>
      <c r="F63" s="197"/>
      <c r="G63" s="197"/>
      <c r="H63" s="197"/>
      <c r="I63" s="197"/>
      <c r="J63" s="197"/>
      <c r="K63" s="197"/>
      <c r="L63" s="196"/>
      <c r="M63" s="197"/>
      <c r="N63" s="197"/>
      <c r="O63" s="197"/>
      <c r="P63" s="197"/>
      <c r="Q63" s="196"/>
    </row>
    <row r="64" spans="1:19" ht="12.75" customHeight="1" x14ac:dyDescent="0.2">
      <c r="A64" s="197"/>
      <c r="B64" s="197"/>
      <c r="C64" s="197"/>
      <c r="D64" s="197"/>
      <c r="E64" s="197"/>
      <c r="F64" s="197"/>
      <c r="G64" s="197"/>
      <c r="H64" s="197"/>
      <c r="I64" s="197"/>
      <c r="J64" s="197"/>
      <c r="K64" s="197"/>
      <c r="L64" s="196"/>
      <c r="M64" s="197"/>
      <c r="N64" s="197"/>
      <c r="O64" s="197"/>
      <c r="P64" s="197"/>
      <c r="Q64" s="196"/>
    </row>
    <row r="65" spans="1:17" ht="12.75" customHeight="1" x14ac:dyDescent="0.2">
      <c r="A65" s="197"/>
      <c r="B65" s="197"/>
      <c r="C65" s="197"/>
      <c r="D65" s="197"/>
      <c r="E65" s="197"/>
      <c r="F65" s="197"/>
      <c r="G65" s="197"/>
      <c r="H65" s="197"/>
      <c r="I65" s="197"/>
      <c r="J65" s="197"/>
      <c r="K65" s="197"/>
      <c r="L65" s="196"/>
      <c r="M65" s="197"/>
      <c r="N65" s="197"/>
      <c r="O65" s="197"/>
      <c r="P65" s="197"/>
      <c r="Q65" s="196"/>
    </row>
    <row r="66" spans="1:17" ht="12.75" customHeight="1" x14ac:dyDescent="0.2">
      <c r="A66" s="197"/>
      <c r="B66" s="197"/>
      <c r="C66" s="197"/>
      <c r="D66" s="197"/>
      <c r="E66" s="197"/>
      <c r="F66" s="197"/>
      <c r="G66" s="197"/>
      <c r="H66" s="197"/>
      <c r="I66" s="197"/>
      <c r="J66" s="197"/>
      <c r="K66" s="197"/>
      <c r="L66" s="196"/>
      <c r="M66" s="197"/>
      <c r="N66" s="197"/>
      <c r="O66" s="197"/>
      <c r="P66" s="197"/>
      <c r="Q66" s="196"/>
    </row>
    <row r="67" spans="1:17" ht="12.75" customHeight="1" x14ac:dyDescent="0.2">
      <c r="A67" s="197"/>
      <c r="B67" s="197"/>
      <c r="C67" s="197"/>
      <c r="D67" s="197"/>
      <c r="E67" s="197"/>
      <c r="F67" s="197"/>
      <c r="G67" s="197"/>
      <c r="H67" s="197"/>
      <c r="I67" s="197"/>
      <c r="J67" s="197"/>
      <c r="K67" s="197"/>
      <c r="L67" s="196"/>
      <c r="M67" s="197"/>
      <c r="N67" s="197"/>
      <c r="O67" s="197"/>
      <c r="P67" s="197"/>
      <c r="Q67" s="196"/>
    </row>
    <row r="68" spans="1:17" ht="12.75" customHeight="1" x14ac:dyDescent="0.2">
      <c r="A68" s="197"/>
      <c r="B68" s="197"/>
      <c r="C68" s="197"/>
      <c r="D68" s="197"/>
      <c r="E68" s="197"/>
      <c r="F68" s="197"/>
      <c r="G68" s="197"/>
      <c r="H68" s="197"/>
      <c r="I68" s="197"/>
      <c r="J68" s="197"/>
      <c r="K68" s="197"/>
      <c r="L68" s="196"/>
      <c r="M68" s="197"/>
      <c r="N68" s="197"/>
      <c r="O68" s="197"/>
      <c r="P68" s="197"/>
      <c r="Q68" s="196"/>
    </row>
    <row r="69" spans="1:17" ht="12.75" customHeight="1" x14ac:dyDescent="0.2">
      <c r="A69" s="197"/>
      <c r="B69" s="197"/>
      <c r="C69" s="197"/>
      <c r="D69" s="197"/>
      <c r="E69" s="197"/>
      <c r="F69" s="197"/>
      <c r="G69" s="197"/>
      <c r="H69" s="197"/>
      <c r="I69" s="197"/>
      <c r="J69" s="197"/>
      <c r="K69" s="197"/>
      <c r="L69" s="196"/>
      <c r="M69" s="197"/>
      <c r="N69" s="197"/>
      <c r="O69" s="197"/>
      <c r="P69" s="197"/>
      <c r="Q69" s="196"/>
    </row>
    <row r="70" spans="1:17" ht="12.75" customHeight="1" x14ac:dyDescent="0.2">
      <c r="A70" s="197"/>
      <c r="B70" s="197"/>
      <c r="C70" s="197"/>
      <c r="D70" s="197"/>
      <c r="E70" s="197"/>
      <c r="F70" s="197"/>
      <c r="G70" s="197"/>
      <c r="H70" s="197"/>
      <c r="I70" s="197"/>
      <c r="J70" s="197"/>
      <c r="K70" s="197"/>
      <c r="L70" s="196"/>
      <c r="M70" s="197"/>
      <c r="N70" s="197"/>
      <c r="O70" s="197"/>
      <c r="P70" s="197"/>
      <c r="Q70" s="196"/>
    </row>
    <row r="71" spans="1:17" ht="12.75" customHeight="1" x14ac:dyDescent="0.2">
      <c r="A71" s="197"/>
      <c r="B71" s="197"/>
      <c r="C71" s="197"/>
      <c r="D71" s="197"/>
      <c r="E71" s="197"/>
      <c r="F71" s="197"/>
      <c r="G71" s="197"/>
      <c r="H71" s="197"/>
      <c r="I71" s="197"/>
      <c r="J71" s="197"/>
      <c r="K71" s="197"/>
      <c r="L71" s="196"/>
      <c r="M71" s="197"/>
      <c r="N71" s="197"/>
      <c r="O71" s="197"/>
      <c r="P71" s="197"/>
      <c r="Q71" s="196"/>
    </row>
    <row r="72" spans="1:17" ht="12.75" customHeight="1" x14ac:dyDescent="0.2">
      <c r="A72" s="197"/>
      <c r="B72" s="197"/>
      <c r="C72" s="197"/>
      <c r="D72" s="197"/>
      <c r="E72" s="197"/>
      <c r="F72" s="197"/>
      <c r="G72" s="197"/>
      <c r="H72" s="197"/>
      <c r="I72" s="197"/>
      <c r="J72" s="197"/>
      <c r="K72" s="197"/>
      <c r="L72" s="196"/>
      <c r="M72" s="197"/>
      <c r="N72" s="197"/>
      <c r="O72" s="197"/>
      <c r="P72" s="197"/>
      <c r="Q72" s="196"/>
    </row>
    <row r="73" spans="1:17" ht="12.75" customHeight="1" x14ac:dyDescent="0.2">
      <c r="A73" s="197"/>
      <c r="B73" s="197"/>
      <c r="C73" s="197"/>
      <c r="D73" s="197"/>
      <c r="E73" s="197"/>
      <c r="F73" s="197"/>
      <c r="G73" s="197"/>
      <c r="H73" s="197"/>
      <c r="I73" s="197"/>
      <c r="J73" s="197"/>
      <c r="K73" s="197"/>
      <c r="L73" s="196"/>
      <c r="M73" s="197"/>
      <c r="N73" s="197"/>
      <c r="O73" s="197"/>
      <c r="P73" s="197"/>
      <c r="Q73" s="196"/>
    </row>
    <row r="74" spans="1:17" ht="12.75" customHeight="1" x14ac:dyDescent="0.2">
      <c r="A74" s="197"/>
      <c r="B74" s="197"/>
      <c r="C74" s="197"/>
      <c r="D74" s="197"/>
      <c r="E74" s="197"/>
      <c r="F74" s="197"/>
      <c r="G74" s="197"/>
      <c r="H74" s="197"/>
      <c r="I74" s="197"/>
      <c r="J74" s="197"/>
      <c r="K74" s="197"/>
      <c r="L74" s="196"/>
      <c r="M74" s="197"/>
      <c r="N74" s="197"/>
      <c r="O74" s="197"/>
      <c r="P74" s="197"/>
      <c r="Q74" s="196"/>
    </row>
    <row r="75" spans="1:17" ht="12.75" customHeight="1" x14ac:dyDescent="0.2">
      <c r="A75" s="197"/>
      <c r="B75" s="197"/>
      <c r="C75" s="197"/>
      <c r="D75" s="197"/>
      <c r="E75" s="197"/>
      <c r="F75" s="197"/>
      <c r="G75" s="197"/>
      <c r="H75" s="197"/>
      <c r="I75" s="197"/>
      <c r="J75" s="197"/>
      <c r="K75" s="197"/>
      <c r="L75" s="196"/>
      <c r="M75" s="197"/>
      <c r="N75" s="197"/>
      <c r="O75" s="197"/>
      <c r="P75" s="197"/>
      <c r="Q75" s="196"/>
    </row>
    <row r="76" spans="1:17" ht="12.75" customHeight="1" x14ac:dyDescent="0.2">
      <c r="A76" s="197"/>
      <c r="B76" s="197"/>
      <c r="C76" s="197"/>
      <c r="D76" s="197"/>
      <c r="E76" s="197"/>
      <c r="F76" s="197"/>
      <c r="G76" s="197"/>
      <c r="H76" s="197"/>
      <c r="I76" s="197"/>
      <c r="J76" s="197"/>
      <c r="K76" s="197"/>
      <c r="L76" s="196"/>
      <c r="M76" s="197"/>
      <c r="N76" s="197"/>
      <c r="O76" s="197"/>
      <c r="P76" s="197"/>
      <c r="Q76" s="196"/>
    </row>
    <row r="77" spans="1:17" ht="12.75" customHeight="1" x14ac:dyDescent="0.2">
      <c r="A77" s="197"/>
      <c r="B77" s="197"/>
      <c r="C77" s="197"/>
      <c r="D77" s="197"/>
      <c r="E77" s="197"/>
      <c r="F77" s="197"/>
      <c r="G77" s="197"/>
      <c r="H77" s="197"/>
      <c r="I77" s="197"/>
      <c r="J77" s="197"/>
      <c r="K77" s="197"/>
      <c r="L77" s="196"/>
      <c r="M77" s="197"/>
      <c r="N77" s="197"/>
      <c r="O77" s="197"/>
      <c r="P77" s="197"/>
      <c r="Q77" s="196"/>
    </row>
    <row r="78" spans="1:17" ht="12.75" customHeight="1" x14ac:dyDescent="0.2">
      <c r="A78" s="197"/>
      <c r="B78" s="197"/>
      <c r="C78" s="197"/>
      <c r="D78" s="197"/>
      <c r="E78" s="197"/>
      <c r="F78" s="197"/>
      <c r="G78" s="197"/>
      <c r="H78" s="197"/>
      <c r="I78" s="197"/>
      <c r="J78" s="197"/>
      <c r="K78" s="197"/>
      <c r="L78" s="196"/>
      <c r="M78" s="197"/>
      <c r="N78" s="197"/>
      <c r="O78" s="197"/>
      <c r="P78" s="197"/>
      <c r="Q78" s="196"/>
    </row>
    <row r="79" spans="1:17" ht="12.75" customHeight="1" x14ac:dyDescent="0.2">
      <c r="A79" s="197"/>
      <c r="B79" s="197"/>
      <c r="C79" s="197"/>
      <c r="D79" s="197"/>
      <c r="E79" s="197"/>
      <c r="F79" s="197"/>
      <c r="G79" s="197"/>
      <c r="H79" s="197"/>
      <c r="I79" s="197"/>
      <c r="J79" s="197"/>
      <c r="K79" s="197"/>
      <c r="L79" s="196"/>
      <c r="M79" s="197"/>
      <c r="N79" s="197"/>
      <c r="O79" s="197"/>
      <c r="P79" s="197"/>
      <c r="Q79" s="196"/>
    </row>
    <row r="80" spans="1:17" ht="12.75" customHeight="1" x14ac:dyDescent="0.2">
      <c r="A80" s="197"/>
      <c r="B80" s="197"/>
      <c r="C80" s="197"/>
      <c r="D80" s="197"/>
      <c r="E80" s="197"/>
      <c r="F80" s="197"/>
      <c r="G80" s="197"/>
      <c r="H80" s="197"/>
      <c r="I80" s="197"/>
      <c r="J80" s="197"/>
      <c r="K80" s="197"/>
      <c r="L80" s="196"/>
      <c r="M80" s="197"/>
      <c r="N80" s="197"/>
      <c r="O80" s="197"/>
      <c r="P80" s="197"/>
      <c r="Q80" s="196"/>
    </row>
    <row r="81" spans="1:17" ht="12.75" customHeight="1" x14ac:dyDescent="0.2">
      <c r="A81" s="197"/>
      <c r="B81" s="197"/>
      <c r="C81" s="197"/>
      <c r="D81" s="197"/>
      <c r="E81" s="197"/>
      <c r="F81" s="197"/>
      <c r="G81" s="197"/>
      <c r="H81" s="197"/>
      <c r="I81" s="197"/>
      <c r="J81" s="197"/>
      <c r="K81" s="197"/>
      <c r="L81" s="196"/>
      <c r="M81" s="197"/>
      <c r="N81" s="197"/>
      <c r="O81" s="197"/>
      <c r="P81" s="197"/>
      <c r="Q81" s="196"/>
    </row>
    <row r="82" spans="1:17" ht="12.75" customHeight="1" x14ac:dyDescent="0.2">
      <c r="A82" s="197"/>
      <c r="B82" s="197"/>
      <c r="C82" s="197"/>
      <c r="D82" s="197"/>
      <c r="E82" s="197"/>
      <c r="F82" s="197"/>
      <c r="G82" s="197"/>
      <c r="H82" s="197"/>
      <c r="I82" s="197"/>
      <c r="J82" s="197"/>
      <c r="K82" s="197"/>
      <c r="L82" s="196"/>
      <c r="M82" s="197"/>
      <c r="N82" s="197"/>
      <c r="O82" s="197"/>
      <c r="P82" s="197"/>
      <c r="Q82" s="196"/>
    </row>
    <row r="83" spans="1:17" ht="12.75" customHeight="1" x14ac:dyDescent="0.2">
      <c r="A83" s="197"/>
      <c r="B83" s="197"/>
      <c r="C83" s="197"/>
      <c r="D83" s="197"/>
      <c r="E83" s="197"/>
      <c r="F83" s="197"/>
      <c r="G83" s="197"/>
      <c r="H83" s="197"/>
      <c r="I83" s="197"/>
      <c r="J83" s="197"/>
      <c r="K83" s="197"/>
      <c r="L83" s="196"/>
      <c r="M83" s="197"/>
      <c r="N83" s="197"/>
      <c r="O83" s="197"/>
      <c r="P83" s="197"/>
      <c r="Q83" s="196"/>
    </row>
    <row r="84" spans="1:17" ht="12.75" customHeight="1" x14ac:dyDescent="0.2">
      <c r="A84" s="197"/>
      <c r="B84" s="197"/>
      <c r="C84" s="197"/>
      <c r="D84" s="197"/>
      <c r="E84" s="197"/>
      <c r="F84" s="197"/>
      <c r="G84" s="197"/>
      <c r="H84" s="197"/>
      <c r="I84" s="197"/>
      <c r="J84" s="197"/>
      <c r="K84" s="197"/>
      <c r="L84" s="196"/>
      <c r="M84" s="197"/>
      <c r="N84" s="197"/>
      <c r="O84" s="197"/>
      <c r="P84" s="197"/>
      <c r="Q84" s="196"/>
    </row>
    <row r="85" spans="1:17" ht="12.75" customHeight="1" x14ac:dyDescent="0.2">
      <c r="A85" s="197"/>
      <c r="B85" s="197"/>
      <c r="C85" s="197"/>
      <c r="D85" s="197"/>
      <c r="E85" s="197"/>
      <c r="F85" s="197"/>
      <c r="G85" s="197"/>
      <c r="H85" s="197"/>
      <c r="I85" s="197"/>
      <c r="J85" s="197"/>
      <c r="K85" s="197"/>
      <c r="L85" s="196"/>
      <c r="M85" s="197"/>
      <c r="N85" s="197"/>
      <c r="O85" s="197"/>
      <c r="P85" s="197"/>
      <c r="Q85" s="196"/>
    </row>
    <row r="86" spans="1:17" ht="12.75" customHeight="1" x14ac:dyDescent="0.2">
      <c r="A86" s="197"/>
      <c r="B86" s="197"/>
      <c r="C86" s="197"/>
      <c r="D86" s="197"/>
      <c r="E86" s="197"/>
      <c r="F86" s="197"/>
      <c r="G86" s="197"/>
      <c r="H86" s="197"/>
      <c r="I86" s="197"/>
      <c r="J86" s="197"/>
      <c r="K86" s="197"/>
      <c r="L86" s="196"/>
      <c r="M86" s="197"/>
      <c r="N86" s="197"/>
      <c r="O86" s="197"/>
      <c r="P86" s="197"/>
      <c r="Q86" s="196"/>
    </row>
    <row r="87" spans="1:17" ht="12.75" customHeight="1" x14ac:dyDescent="0.2">
      <c r="A87" s="197"/>
      <c r="B87" s="197"/>
      <c r="C87" s="197"/>
      <c r="D87" s="197"/>
      <c r="E87" s="197"/>
      <c r="F87" s="197"/>
      <c r="G87" s="197"/>
      <c r="H87" s="197"/>
      <c r="I87" s="197"/>
      <c r="J87" s="197"/>
      <c r="K87" s="197"/>
      <c r="L87" s="196"/>
      <c r="M87" s="197"/>
      <c r="N87" s="197"/>
      <c r="O87" s="197"/>
      <c r="P87" s="197"/>
      <c r="Q87" s="196"/>
    </row>
    <row r="88" spans="1:17" ht="12.75" customHeight="1" x14ac:dyDescent="0.2">
      <c r="A88" s="197"/>
      <c r="B88" s="197"/>
      <c r="C88" s="197"/>
      <c r="D88" s="197"/>
      <c r="E88" s="197"/>
      <c r="F88" s="197"/>
      <c r="G88" s="197"/>
      <c r="H88" s="197"/>
      <c r="I88" s="197"/>
      <c r="J88" s="197"/>
      <c r="K88" s="197"/>
      <c r="L88" s="196"/>
      <c r="M88" s="197"/>
      <c r="N88" s="197"/>
      <c r="O88" s="197"/>
      <c r="P88" s="197"/>
      <c r="Q88" s="196"/>
    </row>
    <row r="89" spans="1:17" ht="12.75" customHeight="1" x14ac:dyDescent="0.2">
      <c r="A89" s="197"/>
      <c r="B89" s="197"/>
      <c r="C89" s="197"/>
      <c r="D89" s="197"/>
      <c r="E89" s="197"/>
      <c r="F89" s="197"/>
      <c r="G89" s="197"/>
      <c r="H89" s="197"/>
      <c r="I89" s="197"/>
      <c r="J89" s="197"/>
      <c r="K89" s="197"/>
      <c r="L89" s="196"/>
      <c r="M89" s="197"/>
      <c r="N89" s="197"/>
      <c r="O89" s="197"/>
      <c r="P89" s="197"/>
      <c r="Q89" s="196"/>
    </row>
    <row r="90" spans="1:17" ht="12.75" customHeight="1" x14ac:dyDescent="0.2">
      <c r="A90" s="197"/>
      <c r="B90" s="197"/>
      <c r="C90" s="197"/>
      <c r="D90" s="197"/>
      <c r="E90" s="197"/>
      <c r="F90" s="197"/>
      <c r="G90" s="197"/>
      <c r="H90" s="197"/>
      <c r="I90" s="197"/>
      <c r="J90" s="197"/>
      <c r="K90" s="197"/>
      <c r="L90" s="196"/>
      <c r="M90" s="197"/>
      <c r="N90" s="197"/>
      <c r="O90" s="197"/>
      <c r="P90" s="197"/>
      <c r="Q90" s="196"/>
    </row>
    <row r="91" spans="1:17" ht="12.75" customHeight="1" x14ac:dyDescent="0.2">
      <c r="A91" s="197"/>
      <c r="B91" s="197"/>
      <c r="C91" s="197"/>
      <c r="D91" s="197"/>
      <c r="E91" s="197"/>
      <c r="F91" s="197"/>
      <c r="G91" s="197"/>
      <c r="H91" s="197"/>
      <c r="I91" s="197"/>
      <c r="J91" s="197"/>
      <c r="K91" s="197"/>
      <c r="L91" s="196"/>
      <c r="M91" s="197"/>
      <c r="N91" s="197"/>
      <c r="O91" s="197"/>
      <c r="P91" s="197"/>
      <c r="Q91" s="196"/>
    </row>
    <row r="92" spans="1:17" ht="12.75" customHeight="1" x14ac:dyDescent="0.2">
      <c r="A92" s="197"/>
      <c r="B92" s="197"/>
      <c r="C92" s="197"/>
      <c r="D92" s="197"/>
      <c r="E92" s="197"/>
      <c r="F92" s="197"/>
      <c r="G92" s="197"/>
      <c r="H92" s="197"/>
      <c r="I92" s="197"/>
      <c r="J92" s="197"/>
      <c r="K92" s="197"/>
      <c r="L92" s="196"/>
      <c r="M92" s="197"/>
      <c r="N92" s="197"/>
      <c r="O92" s="197"/>
      <c r="P92" s="197"/>
      <c r="Q92" s="196"/>
    </row>
    <row r="93" spans="1:17" ht="12.75" customHeight="1" x14ac:dyDescent="0.2">
      <c r="A93" s="197"/>
      <c r="B93" s="197"/>
      <c r="C93" s="197"/>
      <c r="D93" s="197"/>
      <c r="E93" s="197"/>
      <c r="F93" s="197"/>
      <c r="G93" s="197"/>
      <c r="H93" s="197"/>
      <c r="I93" s="197"/>
      <c r="J93" s="197"/>
      <c r="K93" s="197"/>
      <c r="L93" s="196"/>
      <c r="M93" s="197"/>
      <c r="N93" s="197"/>
      <c r="O93" s="197"/>
      <c r="P93" s="197"/>
      <c r="Q93" s="196"/>
    </row>
    <row r="94" spans="1:17" ht="12.75" customHeight="1" x14ac:dyDescent="0.2">
      <c r="A94" s="197"/>
      <c r="B94" s="197"/>
      <c r="C94" s="197"/>
      <c r="D94" s="197"/>
      <c r="E94" s="197"/>
      <c r="F94" s="197"/>
      <c r="G94" s="197"/>
      <c r="H94" s="197"/>
      <c r="I94" s="197"/>
      <c r="J94" s="197"/>
      <c r="K94" s="197"/>
      <c r="L94" s="196"/>
      <c r="M94" s="197"/>
      <c r="N94" s="197"/>
      <c r="O94" s="197"/>
      <c r="P94" s="197"/>
      <c r="Q94" s="196"/>
    </row>
    <row r="95" spans="1:17" ht="12.75" customHeight="1" x14ac:dyDescent="0.2">
      <c r="A95" s="197"/>
      <c r="B95" s="197"/>
      <c r="C95" s="197"/>
      <c r="D95" s="197"/>
      <c r="E95" s="197"/>
      <c r="F95" s="197"/>
      <c r="G95" s="197"/>
      <c r="H95" s="197"/>
      <c r="I95" s="197"/>
      <c r="J95" s="197"/>
      <c r="K95" s="197"/>
      <c r="L95" s="196"/>
      <c r="M95" s="197"/>
      <c r="N95" s="197"/>
      <c r="O95" s="197"/>
      <c r="P95" s="197"/>
      <c r="Q95" s="196"/>
    </row>
    <row r="96" spans="1:17" ht="12.75" customHeight="1" x14ac:dyDescent="0.2">
      <c r="A96" s="197"/>
      <c r="B96" s="197"/>
      <c r="C96" s="197"/>
      <c r="D96" s="197"/>
      <c r="E96" s="197"/>
      <c r="F96" s="197"/>
      <c r="G96" s="197"/>
      <c r="H96" s="197"/>
      <c r="I96" s="197"/>
      <c r="J96" s="197"/>
      <c r="K96" s="197"/>
      <c r="L96" s="196"/>
      <c r="M96" s="197"/>
      <c r="N96" s="197"/>
      <c r="O96" s="197"/>
      <c r="P96" s="197"/>
      <c r="Q96" s="196"/>
    </row>
    <row r="97" spans="1:17" ht="12.75" customHeight="1" x14ac:dyDescent="0.2">
      <c r="A97" s="197"/>
      <c r="B97" s="197"/>
      <c r="C97" s="197"/>
      <c r="D97" s="197"/>
      <c r="E97" s="197"/>
      <c r="F97" s="197"/>
      <c r="G97" s="197"/>
      <c r="H97" s="197"/>
      <c r="I97" s="197"/>
      <c r="J97" s="197"/>
      <c r="K97" s="197"/>
      <c r="L97" s="196"/>
      <c r="M97" s="197"/>
      <c r="N97" s="197"/>
      <c r="O97" s="197"/>
      <c r="P97" s="197"/>
      <c r="Q97" s="196"/>
    </row>
    <row r="98" spans="1:17" ht="12.75" customHeight="1" x14ac:dyDescent="0.2">
      <c r="A98" s="197"/>
      <c r="B98" s="197"/>
      <c r="C98" s="197"/>
      <c r="D98" s="197"/>
      <c r="E98" s="197"/>
      <c r="F98" s="197"/>
      <c r="G98" s="197"/>
      <c r="H98" s="197"/>
      <c r="I98" s="197"/>
      <c r="J98" s="197"/>
      <c r="K98" s="197"/>
      <c r="L98" s="196"/>
      <c r="M98" s="197"/>
      <c r="N98" s="197"/>
      <c r="O98" s="197"/>
      <c r="P98" s="197"/>
      <c r="Q98" s="196"/>
    </row>
    <row r="99" spans="1:17" ht="12.75" customHeight="1" x14ac:dyDescent="0.2">
      <c r="A99" s="197"/>
      <c r="B99" s="197"/>
      <c r="C99" s="197"/>
      <c r="D99" s="197"/>
      <c r="E99" s="197"/>
      <c r="F99" s="197"/>
      <c r="G99" s="197"/>
      <c r="H99" s="197"/>
      <c r="I99" s="197"/>
      <c r="J99" s="197"/>
      <c r="K99" s="197"/>
      <c r="L99" s="196"/>
      <c r="M99" s="197"/>
      <c r="N99" s="197"/>
      <c r="O99" s="197"/>
      <c r="P99" s="197"/>
      <c r="Q99" s="196"/>
    </row>
    <row r="100" spans="1:17" ht="12.75" customHeight="1" x14ac:dyDescent="0.2">
      <c r="A100" s="197"/>
      <c r="B100" s="197"/>
      <c r="C100" s="197"/>
      <c r="D100" s="197"/>
      <c r="E100" s="197"/>
      <c r="F100" s="197"/>
      <c r="G100" s="197"/>
      <c r="H100" s="197"/>
      <c r="I100" s="197"/>
      <c r="J100" s="197"/>
      <c r="K100" s="197"/>
      <c r="L100" s="196"/>
      <c r="M100" s="197"/>
      <c r="N100" s="197"/>
      <c r="O100" s="197"/>
      <c r="P100" s="197"/>
      <c r="Q100" s="196"/>
    </row>
  </sheetData>
  <mergeCells count="11">
    <mergeCell ref="O4:P4"/>
    <mergeCell ref="M4:N4"/>
    <mergeCell ref="A4:A5"/>
    <mergeCell ref="B4:B5"/>
    <mergeCell ref="A1:P1"/>
    <mergeCell ref="A2:P2"/>
    <mergeCell ref="C4:D4"/>
    <mergeCell ref="F4:G4"/>
    <mergeCell ref="H4:I4"/>
    <mergeCell ref="N3:O3"/>
    <mergeCell ref="J4:K4"/>
  </mergeCells>
  <conditionalFormatting sqref="Q1:Q3 Q6:Q100">
    <cfRule type="cellIs" dxfId="18" priority="6" operator="greaterThan">
      <formula>100</formula>
    </cfRule>
  </conditionalFormatting>
  <conditionalFormatting sqref="Q1:Q3">
    <cfRule type="cellIs" dxfId="17" priority="7" operator="greaterThan">
      <formula>100</formula>
    </cfRule>
  </conditionalFormatting>
  <conditionalFormatting sqref="Q1:Q3">
    <cfRule type="cellIs" dxfId="16" priority="8" operator="greaterThan">
      <formula>100</formula>
    </cfRule>
  </conditionalFormatting>
  <conditionalFormatting sqref="E6:E57 R1:S1048576 L6:L37 L39:L57">
    <cfRule type="cellIs" dxfId="15" priority="5" operator="greaterThan">
      <formula>100</formula>
    </cfRule>
  </conditionalFormatting>
  <pageMargins left="1.1811023622047245" right="0" top="0.74803149606299213" bottom="0.23622047244094491" header="0" footer="0"/>
  <pageSetup scale="6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BFDF"/>
  </sheetPr>
  <dimension ref="A1:O100"/>
  <sheetViews>
    <sheetView workbookViewId="0">
      <pane xSplit="1" ySplit="5" topLeftCell="B29" activePane="bottomRight" state="frozen"/>
      <selection pane="topRight" activeCell="B1" sqref="B1"/>
      <selection pane="bottomLeft" activeCell="A6" sqref="A6"/>
      <selection pane="bottomRight" activeCell="I48" sqref="I48"/>
    </sheetView>
  </sheetViews>
  <sheetFormatPr defaultColWidth="14.42578125" defaultRowHeight="15" customHeight="1" x14ac:dyDescent="0.2"/>
  <cols>
    <col min="1" max="1" width="4.5703125" style="104" customWidth="1"/>
    <col min="2" max="2" width="27.5703125" style="104" customWidth="1"/>
    <col min="3" max="7" width="9.140625" style="104" customWidth="1"/>
    <col min="8" max="8" width="9" style="104" customWidth="1"/>
    <col min="9" max="9" width="8.7109375" style="104" customWidth="1"/>
    <col min="10" max="10" width="9" style="104" customWidth="1"/>
    <col min="11" max="11" width="8.140625" style="104" customWidth="1"/>
    <col min="12" max="15" width="9.140625" style="104" customWidth="1"/>
    <col min="16" max="16384" width="14.42578125" style="104"/>
  </cols>
  <sheetData>
    <row r="1" spans="1:15" ht="15.75" customHeight="1" x14ac:dyDescent="0.2">
      <c r="A1" s="441" t="s">
        <v>1044</v>
      </c>
      <c r="B1" s="447"/>
      <c r="C1" s="447"/>
      <c r="D1" s="447"/>
      <c r="E1" s="447"/>
      <c r="F1" s="447"/>
      <c r="G1" s="447"/>
      <c r="H1" s="447"/>
      <c r="I1" s="447"/>
      <c r="J1" s="447"/>
      <c r="K1" s="218"/>
      <c r="L1" s="219"/>
      <c r="M1" s="219"/>
      <c r="N1" s="219"/>
      <c r="O1" s="219"/>
    </row>
    <row r="2" spans="1:15" ht="12.75" customHeight="1" x14ac:dyDescent="0.2">
      <c r="A2" s="449" t="s">
        <v>167</v>
      </c>
      <c r="B2" s="447"/>
      <c r="C2" s="447"/>
      <c r="D2" s="447"/>
      <c r="E2" s="447"/>
      <c r="F2" s="447"/>
      <c r="G2" s="447"/>
      <c r="H2" s="447"/>
      <c r="I2" s="447"/>
      <c r="J2" s="447"/>
      <c r="K2" s="182"/>
      <c r="L2" s="219"/>
      <c r="M2" s="219"/>
      <c r="N2" s="219"/>
      <c r="O2" s="219"/>
    </row>
    <row r="3" spans="1:15" ht="12.75" customHeight="1" x14ac:dyDescent="0.2">
      <c r="A3" s="220"/>
      <c r="B3" s="221" t="s">
        <v>62</v>
      </c>
      <c r="C3" s="219"/>
      <c r="D3" s="219"/>
      <c r="E3" s="219"/>
      <c r="F3" s="219"/>
      <c r="G3" s="446" t="s">
        <v>168</v>
      </c>
      <c r="H3" s="447"/>
      <c r="I3" s="219"/>
      <c r="J3" s="219"/>
      <c r="K3" s="219"/>
      <c r="L3" s="219"/>
      <c r="M3" s="219"/>
      <c r="N3" s="219"/>
      <c r="O3" s="219"/>
    </row>
    <row r="4" spans="1:15" ht="24.75" customHeight="1" x14ac:dyDescent="0.2">
      <c r="A4" s="400" t="s">
        <v>69</v>
      </c>
      <c r="B4" s="400" t="s">
        <v>2</v>
      </c>
      <c r="C4" s="376" t="s">
        <v>143</v>
      </c>
      <c r="D4" s="445"/>
      <c r="E4" s="376" t="s">
        <v>142</v>
      </c>
      <c r="F4" s="445"/>
      <c r="G4" s="376" t="s">
        <v>147</v>
      </c>
      <c r="H4" s="445"/>
      <c r="I4" s="376" t="s">
        <v>169</v>
      </c>
      <c r="J4" s="445"/>
      <c r="K4" s="134" t="s">
        <v>160</v>
      </c>
      <c r="L4" s="219"/>
      <c r="M4" s="219"/>
      <c r="N4" s="219"/>
      <c r="O4" s="219"/>
    </row>
    <row r="5" spans="1:15" ht="15" customHeight="1" x14ac:dyDescent="0.2">
      <c r="A5" s="448"/>
      <c r="B5" s="448"/>
      <c r="C5" s="134" t="s">
        <v>89</v>
      </c>
      <c r="D5" s="134" t="s">
        <v>90</v>
      </c>
      <c r="E5" s="134" t="s">
        <v>89</v>
      </c>
      <c r="F5" s="134" t="s">
        <v>90</v>
      </c>
      <c r="G5" s="134" t="s">
        <v>89</v>
      </c>
      <c r="H5" s="134" t="s">
        <v>90</v>
      </c>
      <c r="I5" s="134" t="s">
        <v>89</v>
      </c>
      <c r="J5" s="134" t="s">
        <v>90</v>
      </c>
      <c r="K5" s="134" t="s">
        <v>90</v>
      </c>
      <c r="L5" s="219"/>
      <c r="M5" s="219"/>
      <c r="N5" s="219" t="s">
        <v>89</v>
      </c>
      <c r="O5" s="219" t="s">
        <v>99</v>
      </c>
    </row>
    <row r="6" spans="1:15" ht="12.75" customHeight="1" x14ac:dyDescent="0.2">
      <c r="A6" s="172">
        <v>1</v>
      </c>
      <c r="B6" s="135" t="s">
        <v>8</v>
      </c>
      <c r="C6" s="135">
        <v>136</v>
      </c>
      <c r="D6" s="135">
        <v>3127.6507495000005</v>
      </c>
      <c r="E6" s="135">
        <v>5</v>
      </c>
      <c r="F6" s="135">
        <v>73.480953600000007</v>
      </c>
      <c r="G6" s="135">
        <v>4244</v>
      </c>
      <c r="H6" s="135">
        <v>62619.983407999986</v>
      </c>
      <c r="I6" s="135">
        <f t="shared" ref="I6:J6" si="0">C6+E6+G6</f>
        <v>4385</v>
      </c>
      <c r="J6" s="135">
        <f t="shared" si="0"/>
        <v>65821.115111099993</v>
      </c>
      <c r="K6" s="216">
        <f>J6*100/NPS_OS_8!N6</f>
        <v>10.944145339500508</v>
      </c>
      <c r="L6" s="219">
        <f>NPA_PS_14!O6+NPA_NPS_15!I6</f>
        <v>70621</v>
      </c>
      <c r="M6" s="219">
        <f>NPA_PS_14!P6+NPA_NPS_15!J6</f>
        <v>189485.8449429</v>
      </c>
      <c r="N6" s="219">
        <f>L6-NPA_13!C6</f>
        <v>0</v>
      </c>
      <c r="O6" s="219">
        <f>M6-NPA_13!D6</f>
        <v>0</v>
      </c>
    </row>
    <row r="7" spans="1:15" ht="12.75" customHeight="1" x14ac:dyDescent="0.2">
      <c r="A7" s="172">
        <v>2</v>
      </c>
      <c r="B7" s="135" t="s">
        <v>9</v>
      </c>
      <c r="C7" s="135">
        <v>101</v>
      </c>
      <c r="D7" s="135">
        <v>690.3382312</v>
      </c>
      <c r="E7" s="135">
        <v>7</v>
      </c>
      <c r="F7" s="135">
        <v>72.963511799999992</v>
      </c>
      <c r="G7" s="135">
        <v>18048</v>
      </c>
      <c r="H7" s="135">
        <v>32909.499406199997</v>
      </c>
      <c r="I7" s="135">
        <f t="shared" ref="I7:I55" si="1">C7+E7+G7</f>
        <v>18156</v>
      </c>
      <c r="J7" s="135">
        <f t="shared" ref="J7:J55" si="2">D7+F7+H7</f>
        <v>33672.801149199993</v>
      </c>
      <c r="K7" s="216">
        <f>J7*100/NPS_OS_8!N7</f>
        <v>3.3553717878146063</v>
      </c>
      <c r="L7" s="219">
        <f>NPA_PS_14!O7+NPA_NPS_15!I7</f>
        <v>173730</v>
      </c>
      <c r="M7" s="219">
        <f>NPA_PS_14!P7+NPA_NPS_15!J7</f>
        <v>295759.78376289998</v>
      </c>
      <c r="N7" s="219">
        <f>L7-NPA_13!C7</f>
        <v>0</v>
      </c>
      <c r="O7" s="219">
        <f>M7-NPA_13!D7</f>
        <v>0</v>
      </c>
    </row>
    <row r="8" spans="1:15" ht="12.75" customHeight="1" x14ac:dyDescent="0.2">
      <c r="A8" s="172">
        <v>3</v>
      </c>
      <c r="B8" s="135" t="s">
        <v>10</v>
      </c>
      <c r="C8" s="135">
        <v>4</v>
      </c>
      <c r="D8" s="135">
        <v>76.352130000000002</v>
      </c>
      <c r="E8" s="135">
        <v>0</v>
      </c>
      <c r="F8" s="135">
        <v>0</v>
      </c>
      <c r="G8" s="135">
        <v>11152</v>
      </c>
      <c r="H8" s="135">
        <v>906.64610000000005</v>
      </c>
      <c r="I8" s="135">
        <f t="shared" si="1"/>
        <v>11156</v>
      </c>
      <c r="J8" s="135">
        <f t="shared" si="2"/>
        <v>982.99823000000004</v>
      </c>
      <c r="K8" s="216">
        <f>J8*100/NPS_OS_8!N8</f>
        <v>0.29859873828437294</v>
      </c>
      <c r="L8" s="219">
        <f>NPA_PS_14!O8+NPA_NPS_15!I8</f>
        <v>35371</v>
      </c>
      <c r="M8" s="219">
        <f>NPA_PS_14!P8+NPA_NPS_15!J8</f>
        <v>30366.02318</v>
      </c>
      <c r="N8" s="219">
        <f>L8-NPA_13!C8</f>
        <v>0</v>
      </c>
      <c r="O8" s="219">
        <f>M8-NPA_13!D8</f>
        <v>0</v>
      </c>
    </row>
    <row r="9" spans="1:15" ht="12.75" customHeight="1" x14ac:dyDescent="0.2">
      <c r="A9" s="172">
        <v>4</v>
      </c>
      <c r="B9" s="135" t="s">
        <v>11</v>
      </c>
      <c r="C9" s="135">
        <v>1090</v>
      </c>
      <c r="D9" s="135">
        <v>2589.7096785999997</v>
      </c>
      <c r="E9" s="135">
        <v>2</v>
      </c>
      <c r="F9" s="135">
        <v>17.647349999999999</v>
      </c>
      <c r="G9" s="135">
        <v>5445</v>
      </c>
      <c r="H9" s="135">
        <v>15597.830557499985</v>
      </c>
      <c r="I9" s="135">
        <f t="shared" si="1"/>
        <v>6537</v>
      </c>
      <c r="J9" s="135">
        <f t="shared" si="2"/>
        <v>18205.187586099986</v>
      </c>
      <c r="K9" s="216">
        <f>J9*100/NPS_OS_8!N9</f>
        <v>1.9136048157053087</v>
      </c>
      <c r="L9" s="219">
        <f>NPA_PS_14!O9+NPA_NPS_15!I9</f>
        <v>49828</v>
      </c>
      <c r="M9" s="219">
        <f>NPA_PS_14!P9+NPA_NPS_15!J9</f>
        <v>121872.01315939995</v>
      </c>
      <c r="N9" s="219">
        <f>L9-NPA_13!C9</f>
        <v>0</v>
      </c>
      <c r="O9" s="219">
        <f>M9-NPA_13!D9</f>
        <v>0</v>
      </c>
    </row>
    <row r="10" spans="1:15" ht="12" customHeight="1" x14ac:dyDescent="0.2">
      <c r="A10" s="172">
        <v>5</v>
      </c>
      <c r="B10" s="135" t="s">
        <v>12</v>
      </c>
      <c r="C10" s="135">
        <v>50</v>
      </c>
      <c r="D10" s="135">
        <v>711.83210140000006</v>
      </c>
      <c r="E10" s="135">
        <v>0</v>
      </c>
      <c r="F10" s="135">
        <v>0</v>
      </c>
      <c r="G10" s="135">
        <v>3619</v>
      </c>
      <c r="H10" s="135">
        <v>47698.01904840002</v>
      </c>
      <c r="I10" s="135">
        <f t="shared" si="1"/>
        <v>3669</v>
      </c>
      <c r="J10" s="135">
        <f t="shared" si="2"/>
        <v>48409.851149800023</v>
      </c>
      <c r="K10" s="216">
        <f>J10*100/NPS_OS_8!N10</f>
        <v>7.6348304432918761</v>
      </c>
      <c r="L10" s="219">
        <f>NPA_PS_14!O10+NPA_NPS_15!I10</f>
        <v>141155</v>
      </c>
      <c r="M10" s="219">
        <f>NPA_PS_14!P10+NPA_NPS_15!J10</f>
        <v>200089.44502810002</v>
      </c>
      <c r="N10" s="219">
        <f>L10-NPA_13!C10</f>
        <v>0</v>
      </c>
      <c r="O10" s="219">
        <f>M10-NPA_13!D10</f>
        <v>0</v>
      </c>
    </row>
    <row r="11" spans="1:15" ht="12.75" customHeight="1" x14ac:dyDescent="0.2">
      <c r="A11" s="172">
        <v>6</v>
      </c>
      <c r="B11" s="135" t="s">
        <v>13</v>
      </c>
      <c r="C11" s="135">
        <v>0</v>
      </c>
      <c r="D11" s="135">
        <v>0</v>
      </c>
      <c r="E11" s="135">
        <v>0</v>
      </c>
      <c r="F11" s="135">
        <v>0</v>
      </c>
      <c r="G11" s="135">
        <v>10</v>
      </c>
      <c r="H11" s="135">
        <v>6.6298999999999992</v>
      </c>
      <c r="I11" s="135">
        <f t="shared" si="1"/>
        <v>10</v>
      </c>
      <c r="J11" s="135">
        <f t="shared" si="2"/>
        <v>6.6298999999999992</v>
      </c>
      <c r="K11" s="216">
        <f>J11*100/NPS_OS_8!N11</f>
        <v>1.2013891428631312E-3</v>
      </c>
      <c r="L11" s="222">
        <f>NPA_PS_14!O11+NPA_NPS_15!I11</f>
        <v>56327</v>
      </c>
      <c r="M11" s="222">
        <f>NPA_PS_14!P11+NPA_NPS_15!J11</f>
        <v>102019.90658100003</v>
      </c>
      <c r="N11" s="222">
        <f>L11-NPA_13!C11</f>
        <v>0</v>
      </c>
      <c r="O11" s="222">
        <f>M11-NPA_13!D11</f>
        <v>0</v>
      </c>
    </row>
    <row r="12" spans="1:15" ht="12.75" customHeight="1" x14ac:dyDescent="0.2">
      <c r="A12" s="172">
        <v>7</v>
      </c>
      <c r="B12" s="135" t="s">
        <v>14</v>
      </c>
      <c r="C12" s="135">
        <v>4</v>
      </c>
      <c r="D12" s="135">
        <v>120.80280529999999</v>
      </c>
      <c r="E12" s="135">
        <v>0</v>
      </c>
      <c r="F12" s="135">
        <v>0</v>
      </c>
      <c r="G12" s="135">
        <v>169</v>
      </c>
      <c r="H12" s="135">
        <v>5600.1860400000023</v>
      </c>
      <c r="I12" s="135">
        <f t="shared" si="1"/>
        <v>173</v>
      </c>
      <c r="J12" s="135">
        <f t="shared" si="2"/>
        <v>5720.9888453000021</v>
      </c>
      <c r="K12" s="216">
        <f>J12*100/NPS_OS_8!N12</f>
        <v>10.855291012659846</v>
      </c>
      <c r="L12" s="219">
        <f>NPA_PS_14!O12+NPA_NPS_15!I12</f>
        <v>3708</v>
      </c>
      <c r="M12" s="219">
        <f>NPA_PS_14!P12+NPA_NPS_15!J12</f>
        <v>14672.773094500002</v>
      </c>
      <c r="N12" s="219">
        <f>L12-NPA_13!C12</f>
        <v>0</v>
      </c>
      <c r="O12" s="219">
        <f>M12-NPA_13!D12</f>
        <v>0</v>
      </c>
    </row>
    <row r="13" spans="1:15" ht="12.75" customHeight="1" x14ac:dyDescent="0.2">
      <c r="A13" s="172">
        <v>8</v>
      </c>
      <c r="B13" s="135" t="s">
        <v>982</v>
      </c>
      <c r="C13" s="135">
        <v>1</v>
      </c>
      <c r="D13" s="135">
        <v>43.82217</v>
      </c>
      <c r="E13" s="135">
        <v>0</v>
      </c>
      <c r="F13" s="135">
        <v>0</v>
      </c>
      <c r="G13" s="135">
        <v>446</v>
      </c>
      <c r="H13" s="135">
        <v>440.40136999999999</v>
      </c>
      <c r="I13" s="135">
        <f t="shared" si="1"/>
        <v>447</v>
      </c>
      <c r="J13" s="135">
        <f t="shared" si="2"/>
        <v>484.22353999999996</v>
      </c>
      <c r="K13" s="216">
        <f>J13*100/NPS_OS_8!N13</f>
        <v>2.0887223211084804</v>
      </c>
      <c r="L13" s="219">
        <f>NPA_PS_14!O13+NPA_NPS_15!I13</f>
        <v>6157</v>
      </c>
      <c r="M13" s="219">
        <f>NPA_PS_14!P13+NPA_NPS_15!J13</f>
        <v>9225.620719999999</v>
      </c>
      <c r="N13" s="219">
        <f>L13-NPA_13!C13</f>
        <v>0</v>
      </c>
      <c r="O13" s="219">
        <f>M13-NPA_13!D13</f>
        <v>0</v>
      </c>
    </row>
    <row r="14" spans="1:15" ht="12.75" customHeight="1" x14ac:dyDescent="0.2">
      <c r="A14" s="172">
        <v>9</v>
      </c>
      <c r="B14" s="135" t="s">
        <v>15</v>
      </c>
      <c r="C14" s="135">
        <v>194</v>
      </c>
      <c r="D14" s="135">
        <v>3823.2667524000003</v>
      </c>
      <c r="E14" s="135">
        <v>0</v>
      </c>
      <c r="F14" s="135">
        <v>0</v>
      </c>
      <c r="G14" s="135">
        <v>5949</v>
      </c>
      <c r="H14" s="135">
        <v>158863.03381179992</v>
      </c>
      <c r="I14" s="135">
        <f t="shared" si="1"/>
        <v>6143</v>
      </c>
      <c r="J14" s="135">
        <f t="shared" si="2"/>
        <v>162686.30056419992</v>
      </c>
      <c r="K14" s="216">
        <f>J14*100/NPS_OS_8!N14</f>
        <v>9.6002110079307936</v>
      </c>
      <c r="L14" s="219">
        <f>NPA_PS_14!O14+NPA_NPS_15!I14</f>
        <v>157704</v>
      </c>
      <c r="M14" s="219">
        <f>NPA_PS_14!P14+NPA_NPS_15!J14</f>
        <v>480099.39134239993</v>
      </c>
      <c r="N14" s="219">
        <f>L14-NPA_13!C14</f>
        <v>0</v>
      </c>
      <c r="O14" s="219">
        <f>M14-NPA_13!D14</f>
        <v>0</v>
      </c>
    </row>
    <row r="15" spans="1:15" ht="12.75" customHeight="1" x14ac:dyDescent="0.2">
      <c r="A15" s="172">
        <v>10</v>
      </c>
      <c r="B15" s="135" t="s">
        <v>16</v>
      </c>
      <c r="C15" s="135">
        <v>428</v>
      </c>
      <c r="D15" s="135">
        <v>2408.1546253999995</v>
      </c>
      <c r="E15" s="135">
        <v>0</v>
      </c>
      <c r="F15" s="135">
        <v>18.987945199999999</v>
      </c>
      <c r="G15" s="135">
        <v>124188</v>
      </c>
      <c r="H15" s="135">
        <v>156390.50227160004</v>
      </c>
      <c r="I15" s="135">
        <f t="shared" si="1"/>
        <v>124616</v>
      </c>
      <c r="J15" s="135">
        <f t="shared" si="2"/>
        <v>158817.64484220004</v>
      </c>
      <c r="K15" s="216">
        <f>J15*100/NPS_OS_8!N15</f>
        <v>3.1811324180091107</v>
      </c>
      <c r="L15" s="219">
        <f>NPA_PS_14!O15+NPA_NPS_15!I15</f>
        <v>324883</v>
      </c>
      <c r="M15" s="219">
        <f>NPA_PS_14!P15+NPA_NPS_15!J15</f>
        <v>519500.85505399993</v>
      </c>
      <c r="N15" s="219">
        <f>L15-NPA_13!C15</f>
        <v>0</v>
      </c>
      <c r="O15" s="219">
        <f>M15-NPA_13!D15</f>
        <v>0</v>
      </c>
    </row>
    <row r="16" spans="1:15" ht="12.75" customHeight="1" x14ac:dyDescent="0.2">
      <c r="A16" s="172">
        <v>11</v>
      </c>
      <c r="B16" s="135" t="s">
        <v>17</v>
      </c>
      <c r="C16" s="135">
        <v>16</v>
      </c>
      <c r="D16" s="135">
        <v>447.56177650000001</v>
      </c>
      <c r="E16" s="135">
        <v>0</v>
      </c>
      <c r="F16" s="135">
        <v>0</v>
      </c>
      <c r="G16" s="135">
        <v>726</v>
      </c>
      <c r="H16" s="135">
        <v>24323.929409300014</v>
      </c>
      <c r="I16" s="135">
        <f t="shared" si="1"/>
        <v>742</v>
      </c>
      <c r="J16" s="135">
        <f t="shared" si="2"/>
        <v>24771.491185800012</v>
      </c>
      <c r="K16" s="216">
        <f>J16*100/NPS_OS_8!N16</f>
        <v>7.5280431663091418</v>
      </c>
      <c r="L16" s="219">
        <f>NPA_PS_14!O16+NPA_NPS_15!I16</f>
        <v>25339</v>
      </c>
      <c r="M16" s="219">
        <f>NPA_PS_14!P16+NPA_NPS_15!J16</f>
        <v>70912.385148800022</v>
      </c>
      <c r="N16" s="219">
        <f>L16-NPA_13!C16</f>
        <v>0</v>
      </c>
      <c r="O16" s="219">
        <f>M16-NPA_13!D16</f>
        <v>0</v>
      </c>
    </row>
    <row r="17" spans="1:15" ht="12.75" customHeight="1" x14ac:dyDescent="0.2">
      <c r="A17" s="172">
        <v>12</v>
      </c>
      <c r="B17" s="135" t="s">
        <v>18</v>
      </c>
      <c r="C17" s="135">
        <v>16</v>
      </c>
      <c r="D17" s="135">
        <v>470.49803659999998</v>
      </c>
      <c r="E17" s="135">
        <v>1</v>
      </c>
      <c r="F17" s="135">
        <v>7.2327322999999994</v>
      </c>
      <c r="G17" s="135">
        <v>4277</v>
      </c>
      <c r="H17" s="135">
        <v>38594.329974700006</v>
      </c>
      <c r="I17" s="135">
        <f t="shared" si="1"/>
        <v>4294</v>
      </c>
      <c r="J17" s="135">
        <f t="shared" si="2"/>
        <v>39072.060743600006</v>
      </c>
      <c r="K17" s="216">
        <f>J17*100/NPS_OS_8!N17</f>
        <v>6.9542478645021726</v>
      </c>
      <c r="L17" s="219">
        <f>NPA_PS_14!O17+NPA_NPS_15!I17</f>
        <v>105413</v>
      </c>
      <c r="M17" s="219">
        <f>NPA_PS_14!P17+NPA_NPS_15!J17</f>
        <v>218838.21507919999</v>
      </c>
      <c r="N17" s="219">
        <f>L17-NPA_13!C17</f>
        <v>0</v>
      </c>
      <c r="O17" s="219">
        <f>M17-NPA_13!D17</f>
        <v>0</v>
      </c>
    </row>
    <row r="18" spans="1:15" ht="12.75" customHeight="1" x14ac:dyDescent="0.2">
      <c r="A18" s="161"/>
      <c r="B18" s="143" t="s">
        <v>19</v>
      </c>
      <c r="C18" s="143">
        <f t="shared" ref="C18:J18" si="3">SUM(C6:C17)</f>
        <v>2040</v>
      </c>
      <c r="D18" s="143">
        <f t="shared" si="3"/>
        <v>14509.989056900002</v>
      </c>
      <c r="E18" s="143">
        <f t="shared" si="3"/>
        <v>15</v>
      </c>
      <c r="F18" s="143">
        <f t="shared" si="3"/>
        <v>190.3124929</v>
      </c>
      <c r="G18" s="143">
        <f t="shared" si="3"/>
        <v>178273</v>
      </c>
      <c r="H18" s="143">
        <f t="shared" si="3"/>
        <v>543950.99129750009</v>
      </c>
      <c r="I18" s="143">
        <f t="shared" si="3"/>
        <v>180328</v>
      </c>
      <c r="J18" s="143">
        <f t="shared" si="3"/>
        <v>558651.29284729995</v>
      </c>
      <c r="K18" s="217">
        <f>J18*100/NPS_OS_8!N18</f>
        <v>4.7644784392809969</v>
      </c>
      <c r="L18" s="219">
        <f>NPA_PS_14!O18+NPA_NPS_15!I18</f>
        <v>1150236</v>
      </c>
      <c r="M18" s="219">
        <f>NPA_PS_14!P18+NPA_NPS_15!J18</f>
        <v>2252842.2570932</v>
      </c>
      <c r="N18" s="219">
        <f>L18-NPA_13!C18</f>
        <v>0</v>
      </c>
      <c r="O18" s="219">
        <f>M18-NPA_13!D18</f>
        <v>0</v>
      </c>
    </row>
    <row r="19" spans="1:15" ht="12.75" customHeight="1" x14ac:dyDescent="0.2">
      <c r="A19" s="172">
        <v>13</v>
      </c>
      <c r="B19" s="135" t="s">
        <v>20</v>
      </c>
      <c r="C19" s="135">
        <v>24</v>
      </c>
      <c r="D19" s="135">
        <v>945.63827000000003</v>
      </c>
      <c r="E19" s="135">
        <v>0</v>
      </c>
      <c r="F19" s="135">
        <v>0</v>
      </c>
      <c r="G19" s="135">
        <v>1486</v>
      </c>
      <c r="H19" s="135">
        <v>7496.7494155999993</v>
      </c>
      <c r="I19" s="135">
        <f t="shared" si="1"/>
        <v>1510</v>
      </c>
      <c r="J19" s="135">
        <f t="shared" si="2"/>
        <v>8442.3876855999988</v>
      </c>
      <c r="K19" s="216">
        <f>J19*100/NPS_OS_8!N19</f>
        <v>1.7061925590863456</v>
      </c>
      <c r="L19" s="219">
        <f>NPA_PS_14!O19+NPA_NPS_15!I19</f>
        <v>21708</v>
      </c>
      <c r="M19" s="219">
        <f>NPA_PS_14!P19+NPA_NPS_15!J19</f>
        <v>46890.823370700004</v>
      </c>
      <c r="N19" s="219">
        <f>L19-NPA_13!C19</f>
        <v>0</v>
      </c>
      <c r="O19" s="219">
        <f>M19-NPA_13!D19</f>
        <v>0</v>
      </c>
    </row>
    <row r="20" spans="1:15" ht="12.75" customHeight="1" x14ac:dyDescent="0.2">
      <c r="A20" s="172">
        <v>14</v>
      </c>
      <c r="B20" s="135" t="s">
        <v>21</v>
      </c>
      <c r="C20" s="135">
        <v>139</v>
      </c>
      <c r="D20" s="135">
        <v>1183.0031038</v>
      </c>
      <c r="E20" s="135">
        <v>0</v>
      </c>
      <c r="F20" s="135">
        <v>0</v>
      </c>
      <c r="G20" s="135">
        <v>8852</v>
      </c>
      <c r="H20" s="135">
        <v>12501.000268899999</v>
      </c>
      <c r="I20" s="135">
        <f t="shared" si="1"/>
        <v>8991</v>
      </c>
      <c r="J20" s="135">
        <f t="shared" si="2"/>
        <v>13684.003372699999</v>
      </c>
      <c r="K20" s="216">
        <f>J20*100/NPS_OS_8!N20</f>
        <v>5.4538695204175083</v>
      </c>
      <c r="L20" s="219">
        <f>NPA_PS_14!O20+NPA_NPS_15!I20</f>
        <v>53014</v>
      </c>
      <c r="M20" s="219">
        <f>NPA_PS_14!P20+NPA_NPS_15!J20</f>
        <v>36115.581099399991</v>
      </c>
      <c r="N20" s="219">
        <f>L20-NPA_13!C20</f>
        <v>0</v>
      </c>
      <c r="O20" s="219">
        <f>M20-NPA_13!D20</f>
        <v>0</v>
      </c>
    </row>
    <row r="21" spans="1:15" ht="12.75" customHeight="1" x14ac:dyDescent="0.2">
      <c r="A21" s="172">
        <v>15</v>
      </c>
      <c r="B21" s="135" t="s">
        <v>22</v>
      </c>
      <c r="C21" s="135">
        <v>0</v>
      </c>
      <c r="D21" s="135">
        <v>0</v>
      </c>
      <c r="E21" s="135">
        <v>0</v>
      </c>
      <c r="F21" s="135">
        <v>0</v>
      </c>
      <c r="G21" s="135">
        <v>1</v>
      </c>
      <c r="H21" s="135">
        <v>9.5119999999999996E-2</v>
      </c>
      <c r="I21" s="135">
        <f t="shared" si="1"/>
        <v>1</v>
      </c>
      <c r="J21" s="135">
        <f t="shared" si="2"/>
        <v>9.5119999999999996E-2</v>
      </c>
      <c r="K21" s="216">
        <f>J21*100/NPS_OS_8!N21</f>
        <v>8.0179076264708313E-3</v>
      </c>
      <c r="L21" s="219">
        <f>NPA_PS_14!O21+NPA_NPS_15!I21</f>
        <v>1</v>
      </c>
      <c r="M21" s="219">
        <f>NPA_PS_14!P21+NPA_NPS_15!J21</f>
        <v>9.5119999999999996E-2</v>
      </c>
      <c r="N21" s="219">
        <f>L21-NPA_13!C21</f>
        <v>0</v>
      </c>
      <c r="O21" s="219">
        <f>M21-NPA_13!D21</f>
        <v>0</v>
      </c>
    </row>
    <row r="22" spans="1:15" ht="12.75" customHeight="1" x14ac:dyDescent="0.2">
      <c r="A22" s="172">
        <v>16</v>
      </c>
      <c r="B22" s="135" t="s">
        <v>23</v>
      </c>
      <c r="C22" s="135">
        <v>0</v>
      </c>
      <c r="D22" s="135">
        <v>0</v>
      </c>
      <c r="E22" s="135">
        <v>0</v>
      </c>
      <c r="F22" s="135">
        <v>0</v>
      </c>
      <c r="G22" s="135">
        <v>0</v>
      </c>
      <c r="H22" s="135">
        <v>0</v>
      </c>
      <c r="I22" s="135">
        <f t="shared" si="1"/>
        <v>0</v>
      </c>
      <c r="J22" s="135">
        <f t="shared" si="2"/>
        <v>0</v>
      </c>
      <c r="K22" s="216">
        <f>J22*100/NPS_OS_8!N22</f>
        <v>0</v>
      </c>
      <c r="L22" s="219">
        <f>NPA_PS_14!O22+NPA_NPS_15!I22</f>
        <v>0</v>
      </c>
      <c r="M22" s="219">
        <f>NPA_PS_14!P22+NPA_NPS_15!J22</f>
        <v>0</v>
      </c>
      <c r="N22" s="219">
        <f>L22-NPA_13!C22</f>
        <v>0</v>
      </c>
      <c r="O22" s="219">
        <f>M22-NPA_13!D22</f>
        <v>0</v>
      </c>
    </row>
    <row r="23" spans="1:15" ht="12.75" customHeight="1" x14ac:dyDescent="0.2">
      <c r="A23" s="172">
        <v>17</v>
      </c>
      <c r="B23" s="135" t="s">
        <v>24</v>
      </c>
      <c r="C23" s="135">
        <v>5</v>
      </c>
      <c r="D23" s="135">
        <v>99.385848799999991</v>
      </c>
      <c r="E23" s="135">
        <v>0</v>
      </c>
      <c r="F23" s="135">
        <v>0</v>
      </c>
      <c r="G23" s="135">
        <v>226</v>
      </c>
      <c r="H23" s="135">
        <v>1667.2318736999998</v>
      </c>
      <c r="I23" s="135">
        <f t="shared" si="1"/>
        <v>231</v>
      </c>
      <c r="J23" s="135">
        <f t="shared" si="2"/>
        <v>1766.6177224999999</v>
      </c>
      <c r="K23" s="216">
        <f>J23*100/NPS_OS_8!N23</f>
        <v>3.1469628945044787</v>
      </c>
      <c r="L23" s="219">
        <f>NPA_PS_14!O23+NPA_NPS_15!I23</f>
        <v>4184</v>
      </c>
      <c r="M23" s="219">
        <f>NPA_PS_14!P23+NPA_NPS_15!J23</f>
        <v>5505.5815029999994</v>
      </c>
      <c r="N23" s="219">
        <f>L23-NPA_13!C23</f>
        <v>0</v>
      </c>
      <c r="O23" s="219">
        <f>M23-NPA_13!D23</f>
        <v>0</v>
      </c>
    </row>
    <row r="24" spans="1:15" ht="12.75" customHeight="1" x14ac:dyDescent="0.2">
      <c r="A24" s="172">
        <v>18</v>
      </c>
      <c r="B24" s="135" t="s">
        <v>25</v>
      </c>
      <c r="C24" s="135">
        <v>0</v>
      </c>
      <c r="D24" s="135">
        <v>0</v>
      </c>
      <c r="E24" s="135">
        <v>0</v>
      </c>
      <c r="F24" s="135">
        <v>0</v>
      </c>
      <c r="G24" s="135">
        <v>0</v>
      </c>
      <c r="H24" s="135">
        <v>0</v>
      </c>
      <c r="I24" s="135">
        <f t="shared" si="1"/>
        <v>0</v>
      </c>
      <c r="J24" s="135">
        <f t="shared" si="2"/>
        <v>0</v>
      </c>
      <c r="K24" s="216">
        <f>J24*100/NPS_OS_8!N24</f>
        <v>0</v>
      </c>
      <c r="L24" s="219">
        <f>NPA_PS_14!O24+NPA_NPS_15!I24</f>
        <v>0</v>
      </c>
      <c r="M24" s="219">
        <f>NPA_PS_14!P24+NPA_NPS_15!J24</f>
        <v>0</v>
      </c>
      <c r="N24" s="219">
        <f>L24-NPA_13!C24</f>
        <v>0</v>
      </c>
      <c r="O24" s="219">
        <f>M24-NPA_13!D24</f>
        <v>0</v>
      </c>
    </row>
    <row r="25" spans="1:15" ht="12.75" customHeight="1" x14ac:dyDescent="0.2">
      <c r="A25" s="172">
        <v>19</v>
      </c>
      <c r="B25" s="135" t="s">
        <v>26</v>
      </c>
      <c r="C25" s="135">
        <v>2</v>
      </c>
      <c r="D25" s="135">
        <v>30.2888883</v>
      </c>
      <c r="E25" s="135">
        <v>0</v>
      </c>
      <c r="F25" s="135">
        <v>0</v>
      </c>
      <c r="G25" s="135">
        <v>155</v>
      </c>
      <c r="H25" s="135">
        <v>385.02417930000001</v>
      </c>
      <c r="I25" s="135">
        <f t="shared" si="1"/>
        <v>157</v>
      </c>
      <c r="J25" s="135">
        <f t="shared" si="2"/>
        <v>415.31306760000001</v>
      </c>
      <c r="K25" s="216">
        <f>J25*100/NPS_OS_8!N25</f>
        <v>1.6145581359794299</v>
      </c>
      <c r="L25" s="219">
        <f>NPA_PS_14!O25+NPA_NPS_15!I25</f>
        <v>268</v>
      </c>
      <c r="M25" s="219">
        <f>NPA_PS_14!P25+NPA_NPS_15!J25</f>
        <v>946.68952760000002</v>
      </c>
      <c r="N25" s="219">
        <f>L25-NPA_13!C25</f>
        <v>0</v>
      </c>
      <c r="O25" s="219">
        <f>M25-NPA_13!D25</f>
        <v>0</v>
      </c>
    </row>
    <row r="26" spans="1:15" ht="12.75" customHeight="1" x14ac:dyDescent="0.2">
      <c r="A26" s="172">
        <v>20</v>
      </c>
      <c r="B26" s="135" t="s">
        <v>27</v>
      </c>
      <c r="C26" s="135">
        <v>36</v>
      </c>
      <c r="D26" s="135">
        <v>440.51296000000002</v>
      </c>
      <c r="E26" s="135">
        <v>0</v>
      </c>
      <c r="F26" s="135">
        <v>0</v>
      </c>
      <c r="G26" s="135">
        <v>11197</v>
      </c>
      <c r="H26" s="135">
        <v>15936.752619999999</v>
      </c>
      <c r="I26" s="135">
        <f t="shared" si="1"/>
        <v>11233</v>
      </c>
      <c r="J26" s="135">
        <f t="shared" si="2"/>
        <v>16377.265579999999</v>
      </c>
      <c r="K26" s="216">
        <f>J26*100/NPS_OS_8!N26</f>
        <v>1.2638739935545347</v>
      </c>
      <c r="L26" s="219">
        <f>NPA_PS_14!O26+NPA_NPS_15!I26</f>
        <v>50637</v>
      </c>
      <c r="M26" s="219">
        <f>NPA_PS_14!P26+NPA_NPS_15!J26</f>
        <v>66608.725689999992</v>
      </c>
      <c r="N26" s="219">
        <f>L26-NPA_13!C26</f>
        <v>0</v>
      </c>
      <c r="O26" s="219">
        <f>M26-NPA_13!D26</f>
        <v>0</v>
      </c>
    </row>
    <row r="27" spans="1:15" ht="12.75" customHeight="1" x14ac:dyDescent="0.2">
      <c r="A27" s="172">
        <v>21</v>
      </c>
      <c r="B27" s="135" t="s">
        <v>28</v>
      </c>
      <c r="C27" s="135">
        <v>123</v>
      </c>
      <c r="D27" s="135">
        <v>2453.4425821</v>
      </c>
      <c r="E27" s="135">
        <v>0</v>
      </c>
      <c r="F27" s="135">
        <v>0</v>
      </c>
      <c r="G27" s="135">
        <v>9047</v>
      </c>
      <c r="H27" s="135">
        <v>16236.706847899997</v>
      </c>
      <c r="I27" s="135">
        <f t="shared" si="1"/>
        <v>9170</v>
      </c>
      <c r="J27" s="135">
        <f t="shared" si="2"/>
        <v>18690.149429999998</v>
      </c>
      <c r="K27" s="216">
        <f>J27*100/NPS_OS_8!N27</f>
        <v>1.6316575981203396</v>
      </c>
      <c r="L27" s="219">
        <f>NPA_PS_14!O27+NPA_NPS_15!I27</f>
        <v>23137</v>
      </c>
      <c r="M27" s="219">
        <f>NPA_PS_14!P27+NPA_NPS_15!J27</f>
        <v>71478.448820499994</v>
      </c>
      <c r="N27" s="219">
        <f>L27-NPA_13!C27</f>
        <v>0</v>
      </c>
      <c r="O27" s="219">
        <f>M27-NPA_13!D27</f>
        <v>0</v>
      </c>
    </row>
    <row r="28" spans="1:15" ht="12.75" customHeight="1" x14ac:dyDescent="0.2">
      <c r="A28" s="172">
        <v>22</v>
      </c>
      <c r="B28" s="135" t="s">
        <v>29</v>
      </c>
      <c r="C28" s="135">
        <v>14</v>
      </c>
      <c r="D28" s="135">
        <v>140.82851690000001</v>
      </c>
      <c r="E28" s="135">
        <v>0</v>
      </c>
      <c r="F28" s="135">
        <v>0</v>
      </c>
      <c r="G28" s="135">
        <v>7759</v>
      </c>
      <c r="H28" s="135">
        <v>19947.029062600002</v>
      </c>
      <c r="I28" s="135">
        <f t="shared" si="1"/>
        <v>7773</v>
      </c>
      <c r="J28" s="135">
        <f t="shared" si="2"/>
        <v>20087.857579500003</v>
      </c>
      <c r="K28" s="216">
        <f>J28*100/NPS_OS_8!N28</f>
        <v>11.965228067206825</v>
      </c>
      <c r="L28" s="219">
        <f>NPA_PS_14!O28+NPA_NPS_15!I28</f>
        <v>11709</v>
      </c>
      <c r="M28" s="219">
        <f>NPA_PS_14!P28+NPA_NPS_15!J28</f>
        <v>30670.000019000003</v>
      </c>
      <c r="N28" s="219">
        <f>L28-NPA_13!C28</f>
        <v>0</v>
      </c>
      <c r="O28" s="219">
        <f>M28-NPA_13!D28</f>
        <v>0</v>
      </c>
    </row>
    <row r="29" spans="1:15" ht="12.75" customHeight="1" x14ac:dyDescent="0.2">
      <c r="A29" s="172">
        <v>23</v>
      </c>
      <c r="B29" s="135" t="s">
        <v>30</v>
      </c>
      <c r="C29" s="135">
        <v>19</v>
      </c>
      <c r="D29" s="135">
        <v>594.50386330000003</v>
      </c>
      <c r="E29" s="135">
        <v>0</v>
      </c>
      <c r="F29" s="135">
        <v>0</v>
      </c>
      <c r="G29" s="135">
        <v>16005</v>
      </c>
      <c r="H29" s="135">
        <v>6125.5207947999988</v>
      </c>
      <c r="I29" s="135">
        <f t="shared" si="1"/>
        <v>16024</v>
      </c>
      <c r="J29" s="135">
        <f t="shared" si="2"/>
        <v>6720.0246580999992</v>
      </c>
      <c r="K29" s="216">
        <f>J29*100/NPS_OS_8!N29</f>
        <v>2.7433174847703796</v>
      </c>
      <c r="L29" s="219">
        <f>NPA_PS_14!O29+NPA_NPS_15!I29</f>
        <v>16388</v>
      </c>
      <c r="M29" s="219">
        <f>NPA_PS_14!P29+NPA_NPS_15!J29</f>
        <v>10426.516882099999</v>
      </c>
      <c r="N29" s="219">
        <f>L29-NPA_13!C29</f>
        <v>0</v>
      </c>
      <c r="O29" s="219">
        <f>M29-NPA_13!D29</f>
        <v>0</v>
      </c>
    </row>
    <row r="30" spans="1:15" ht="12.75" customHeight="1" x14ac:dyDescent="0.2">
      <c r="A30" s="172">
        <v>24</v>
      </c>
      <c r="B30" s="135" t="s">
        <v>31</v>
      </c>
      <c r="C30" s="135">
        <v>0</v>
      </c>
      <c r="D30" s="135">
        <v>0</v>
      </c>
      <c r="E30" s="135">
        <v>0</v>
      </c>
      <c r="F30" s="135">
        <v>0</v>
      </c>
      <c r="G30" s="135">
        <v>19381</v>
      </c>
      <c r="H30" s="135">
        <v>5.0324</v>
      </c>
      <c r="I30" s="135">
        <f t="shared" si="1"/>
        <v>19381</v>
      </c>
      <c r="J30" s="135">
        <f t="shared" si="2"/>
        <v>5.0324</v>
      </c>
      <c r="K30" s="216">
        <f>J30*100/NPS_OS_8!N30</f>
        <v>1.9168800195888654E-3</v>
      </c>
      <c r="L30" s="219">
        <f>NPA_PS_14!O30+NPA_NPS_15!I30</f>
        <v>29854</v>
      </c>
      <c r="M30" s="219">
        <f>NPA_PS_14!P30+NPA_NPS_15!J30</f>
        <v>2470.0346800000002</v>
      </c>
      <c r="N30" s="219">
        <f>L30-NPA_13!C30</f>
        <v>0</v>
      </c>
      <c r="O30" s="219">
        <f>M30-NPA_13!D30</f>
        <v>0</v>
      </c>
    </row>
    <row r="31" spans="1:15" ht="12.75" customHeight="1" x14ac:dyDescent="0.2">
      <c r="A31" s="172">
        <v>25</v>
      </c>
      <c r="B31" s="135" t="s">
        <v>32</v>
      </c>
      <c r="C31" s="135">
        <v>4</v>
      </c>
      <c r="D31" s="135">
        <v>96.004776500000006</v>
      </c>
      <c r="E31" s="135">
        <v>0</v>
      </c>
      <c r="F31" s="135">
        <v>0</v>
      </c>
      <c r="G31" s="135">
        <v>56</v>
      </c>
      <c r="H31" s="135">
        <v>189.45342980000001</v>
      </c>
      <c r="I31" s="135">
        <f t="shared" si="1"/>
        <v>60</v>
      </c>
      <c r="J31" s="135">
        <f t="shared" si="2"/>
        <v>285.45820630000003</v>
      </c>
      <c r="K31" s="216">
        <f>J31*100/NPS_OS_8!N31</f>
        <v>14.24652585525269</v>
      </c>
      <c r="L31" s="219">
        <f>NPA_PS_14!O31+NPA_NPS_15!I31</f>
        <v>255</v>
      </c>
      <c r="M31" s="219">
        <f>NPA_PS_14!P31+NPA_NPS_15!J31</f>
        <v>868.29581320000011</v>
      </c>
      <c r="N31" s="219">
        <f>L31-NPA_13!C31</f>
        <v>0</v>
      </c>
      <c r="O31" s="219">
        <f>M31-NPA_13!D31</f>
        <v>0</v>
      </c>
    </row>
    <row r="32" spans="1:15" ht="12.75" customHeight="1" x14ac:dyDescent="0.2">
      <c r="A32" s="172">
        <v>26</v>
      </c>
      <c r="B32" s="135" t="s">
        <v>33</v>
      </c>
      <c r="C32" s="135">
        <v>5</v>
      </c>
      <c r="D32" s="135">
        <v>245.94400170000003</v>
      </c>
      <c r="E32" s="135">
        <v>0</v>
      </c>
      <c r="F32" s="135">
        <v>0</v>
      </c>
      <c r="G32" s="135">
        <v>14</v>
      </c>
      <c r="H32" s="135">
        <v>158.9397677</v>
      </c>
      <c r="I32" s="135">
        <f t="shared" si="1"/>
        <v>19</v>
      </c>
      <c r="J32" s="135">
        <f t="shared" si="2"/>
        <v>404.88376940000001</v>
      </c>
      <c r="K32" s="216">
        <f>J32*100/NPS_OS_8!N32</f>
        <v>3.6139577970291272</v>
      </c>
      <c r="L32" s="219">
        <f>NPA_PS_14!O32+NPA_NPS_15!I32</f>
        <v>557</v>
      </c>
      <c r="M32" s="219">
        <f>NPA_PS_14!P32+NPA_NPS_15!J32</f>
        <v>5051.1911793000008</v>
      </c>
      <c r="N32" s="219">
        <f>L32-NPA_13!C32</f>
        <v>0</v>
      </c>
      <c r="O32" s="219">
        <f>M32-NPA_13!D32</f>
        <v>0</v>
      </c>
    </row>
    <row r="33" spans="1:15" ht="12.75" customHeight="1" x14ac:dyDescent="0.2">
      <c r="A33" s="172">
        <v>27</v>
      </c>
      <c r="B33" s="135" t="s">
        <v>34</v>
      </c>
      <c r="C33" s="135">
        <v>2</v>
      </c>
      <c r="D33" s="135">
        <v>9.1524699999999987E-2</v>
      </c>
      <c r="E33" s="135">
        <v>0</v>
      </c>
      <c r="F33" s="135">
        <v>0</v>
      </c>
      <c r="G33" s="135">
        <v>30</v>
      </c>
      <c r="H33" s="135">
        <v>74.269627599999993</v>
      </c>
      <c r="I33" s="135">
        <f t="shared" si="1"/>
        <v>32</v>
      </c>
      <c r="J33" s="135">
        <f t="shared" si="2"/>
        <v>74.361152299999986</v>
      </c>
      <c r="K33" s="216">
        <f>J33*100/NPS_OS_8!N33</f>
        <v>1.0760218262097816</v>
      </c>
      <c r="L33" s="219">
        <f>NPA_PS_14!O33+NPA_NPS_15!I33</f>
        <v>36</v>
      </c>
      <c r="M33" s="219">
        <f>NPA_PS_14!P33+NPA_NPS_15!J33</f>
        <v>97.997738199999986</v>
      </c>
      <c r="N33" s="219">
        <f>L33-NPA_13!C33</f>
        <v>0</v>
      </c>
      <c r="O33" s="219">
        <f>M33-NPA_13!D33</f>
        <v>0</v>
      </c>
    </row>
    <row r="34" spans="1:15" ht="12.75" customHeight="1" x14ac:dyDescent="0.2">
      <c r="A34" s="172">
        <v>28</v>
      </c>
      <c r="B34" s="135" t="s">
        <v>35</v>
      </c>
      <c r="C34" s="135">
        <v>0</v>
      </c>
      <c r="D34" s="135">
        <v>0</v>
      </c>
      <c r="E34" s="135">
        <v>0</v>
      </c>
      <c r="F34" s="135">
        <v>0</v>
      </c>
      <c r="G34" s="135">
        <v>1843</v>
      </c>
      <c r="H34" s="135">
        <v>7375.8682135999998</v>
      </c>
      <c r="I34" s="135">
        <f t="shared" si="1"/>
        <v>1843</v>
      </c>
      <c r="J34" s="135">
        <f t="shared" si="2"/>
        <v>7375.8682135999998</v>
      </c>
      <c r="K34" s="216">
        <f>J34*100/NPS_OS_8!N34</f>
        <v>4.2397262992932756</v>
      </c>
      <c r="L34" s="219">
        <f>NPA_PS_14!O34+NPA_NPS_15!I34</f>
        <v>6286</v>
      </c>
      <c r="M34" s="219">
        <f>NPA_PS_14!P34+NPA_NPS_15!J34</f>
        <v>20035.2237436</v>
      </c>
      <c r="N34" s="219">
        <f>L34-NPA_13!C34</f>
        <v>0</v>
      </c>
      <c r="O34" s="219">
        <f>M34-NPA_13!D34</f>
        <v>0</v>
      </c>
    </row>
    <row r="35" spans="1:15" ht="12.75" customHeight="1" x14ac:dyDescent="0.2">
      <c r="A35" s="172">
        <v>29</v>
      </c>
      <c r="B35" s="135" t="s">
        <v>36</v>
      </c>
      <c r="C35" s="135">
        <v>0</v>
      </c>
      <c r="D35" s="135">
        <v>0</v>
      </c>
      <c r="E35" s="135">
        <v>0</v>
      </c>
      <c r="F35" s="135">
        <v>0</v>
      </c>
      <c r="G35" s="135">
        <v>17</v>
      </c>
      <c r="H35" s="135">
        <v>512.69127360000005</v>
      </c>
      <c r="I35" s="135">
        <f t="shared" si="1"/>
        <v>17</v>
      </c>
      <c r="J35" s="135">
        <f t="shared" si="2"/>
        <v>512.69127360000005</v>
      </c>
      <c r="K35" s="216">
        <f>J35*100/NPS_OS_8!N35</f>
        <v>14.224436087842291</v>
      </c>
      <c r="L35" s="219">
        <f>NPA_PS_14!O35+NPA_NPS_15!I35</f>
        <v>18</v>
      </c>
      <c r="M35" s="219">
        <f>NPA_PS_14!P35+NPA_NPS_15!J35</f>
        <v>1006.7910708000001</v>
      </c>
      <c r="N35" s="219">
        <f>L35-NPA_13!C35</f>
        <v>0</v>
      </c>
      <c r="O35" s="219">
        <f>M35-NPA_13!D35</f>
        <v>0</v>
      </c>
    </row>
    <row r="36" spans="1:15" ht="12.75" customHeight="1" x14ac:dyDescent="0.2">
      <c r="A36" s="172">
        <v>30</v>
      </c>
      <c r="B36" s="135" t="s">
        <v>37</v>
      </c>
      <c r="C36" s="135">
        <v>0</v>
      </c>
      <c r="D36" s="135">
        <v>0</v>
      </c>
      <c r="E36" s="135">
        <v>0</v>
      </c>
      <c r="F36" s="135">
        <v>0</v>
      </c>
      <c r="G36" s="135">
        <v>331</v>
      </c>
      <c r="H36" s="135">
        <v>303.77587310000001</v>
      </c>
      <c r="I36" s="135">
        <f t="shared" si="1"/>
        <v>331</v>
      </c>
      <c r="J36" s="135">
        <f t="shared" si="2"/>
        <v>303.77587310000001</v>
      </c>
      <c r="K36" s="216">
        <f>J36*100/NPS_OS_8!N36</f>
        <v>2.4912179558815484</v>
      </c>
      <c r="L36" s="219">
        <f>NPA_PS_14!O36+NPA_NPS_15!I36</f>
        <v>28602</v>
      </c>
      <c r="M36" s="219">
        <f>NPA_PS_14!P36+NPA_NPS_15!J36</f>
        <v>7549.4589295999995</v>
      </c>
      <c r="N36" s="219">
        <f>L36-NPA_13!C36</f>
        <v>0</v>
      </c>
      <c r="O36" s="219">
        <f>M36-NPA_13!D36</f>
        <v>0</v>
      </c>
    </row>
    <row r="37" spans="1:15" ht="12.75" customHeight="1" x14ac:dyDescent="0.2">
      <c r="A37" s="172">
        <v>31</v>
      </c>
      <c r="B37" s="135" t="s">
        <v>38</v>
      </c>
      <c r="C37" s="135">
        <v>0</v>
      </c>
      <c r="D37" s="135">
        <v>0</v>
      </c>
      <c r="E37" s="135">
        <v>0</v>
      </c>
      <c r="F37" s="135">
        <v>0</v>
      </c>
      <c r="G37" s="135">
        <v>5</v>
      </c>
      <c r="H37" s="135">
        <v>6.9983343999999992</v>
      </c>
      <c r="I37" s="135">
        <f t="shared" si="1"/>
        <v>5</v>
      </c>
      <c r="J37" s="135">
        <f t="shared" si="2"/>
        <v>6.9983343999999992</v>
      </c>
      <c r="K37" s="216">
        <f>J37*100/NPS_OS_8!N37</f>
        <v>4.7212598044604821E-2</v>
      </c>
      <c r="L37" s="219">
        <f>NPA_PS_14!O37+NPA_NPS_15!I37</f>
        <v>7</v>
      </c>
      <c r="M37" s="219">
        <f>NPA_PS_14!P37+NPA_NPS_15!J37</f>
        <v>7.0155043999999993</v>
      </c>
      <c r="N37" s="219">
        <f>L37-NPA_13!C37</f>
        <v>0</v>
      </c>
      <c r="O37" s="219">
        <f>M37-NPA_13!D37</f>
        <v>0</v>
      </c>
    </row>
    <row r="38" spans="1:15" ht="12.75" customHeight="1" x14ac:dyDescent="0.2">
      <c r="A38" s="172">
        <v>32</v>
      </c>
      <c r="B38" s="135" t="s">
        <v>39</v>
      </c>
      <c r="C38" s="135">
        <v>0</v>
      </c>
      <c r="D38" s="135">
        <v>0</v>
      </c>
      <c r="E38" s="135">
        <v>0</v>
      </c>
      <c r="F38" s="135">
        <v>0</v>
      </c>
      <c r="G38" s="135">
        <v>0</v>
      </c>
      <c r="H38" s="135">
        <v>0</v>
      </c>
      <c r="I38" s="135">
        <f t="shared" si="1"/>
        <v>0</v>
      </c>
      <c r="J38" s="135">
        <f t="shared" si="2"/>
        <v>0</v>
      </c>
      <c r="K38" s="216">
        <v>0</v>
      </c>
      <c r="L38" s="219">
        <f>NPA_PS_14!O38+NPA_NPS_15!I38</f>
        <v>0</v>
      </c>
      <c r="M38" s="219">
        <f>NPA_PS_14!P38+NPA_NPS_15!J38</f>
        <v>0</v>
      </c>
      <c r="N38" s="219">
        <f>L38-NPA_13!C38</f>
        <v>0</v>
      </c>
      <c r="O38" s="219">
        <f>M38-NPA_13!D38</f>
        <v>0</v>
      </c>
    </row>
    <row r="39" spans="1:15" ht="12.75" customHeight="1" x14ac:dyDescent="0.2">
      <c r="A39" s="172">
        <v>33</v>
      </c>
      <c r="B39" s="135" t="s">
        <v>40</v>
      </c>
      <c r="C39" s="135">
        <v>0</v>
      </c>
      <c r="D39" s="135">
        <v>0</v>
      </c>
      <c r="E39" s="135">
        <v>0</v>
      </c>
      <c r="F39" s="135">
        <v>0</v>
      </c>
      <c r="G39" s="135">
        <v>2</v>
      </c>
      <c r="H39" s="135">
        <v>46.6979057</v>
      </c>
      <c r="I39" s="135">
        <f t="shared" si="1"/>
        <v>2</v>
      </c>
      <c r="J39" s="135">
        <f t="shared" si="2"/>
        <v>46.6979057</v>
      </c>
      <c r="K39" s="216">
        <f>J39*100/NPS_OS_8!N39</f>
        <v>1.2435870781806957</v>
      </c>
      <c r="L39" s="219">
        <f>NPA_PS_14!O39+NPA_NPS_15!I39</f>
        <v>9</v>
      </c>
      <c r="M39" s="219">
        <f>NPA_PS_14!P39+NPA_NPS_15!J39</f>
        <v>336.97894170000001</v>
      </c>
      <c r="N39" s="219">
        <f>L39-NPA_13!C39</f>
        <v>0</v>
      </c>
      <c r="O39" s="219">
        <f>M39-NPA_13!D39</f>
        <v>0</v>
      </c>
    </row>
    <row r="40" spans="1:15" ht="12.75" customHeight="1" x14ac:dyDescent="0.2">
      <c r="A40" s="172">
        <v>34</v>
      </c>
      <c r="B40" s="135" t="s">
        <v>41</v>
      </c>
      <c r="C40" s="135">
        <v>8</v>
      </c>
      <c r="D40" s="135">
        <v>51.089853300000001</v>
      </c>
      <c r="E40" s="135">
        <v>0</v>
      </c>
      <c r="F40" s="135">
        <v>0</v>
      </c>
      <c r="G40" s="135">
        <v>452</v>
      </c>
      <c r="H40" s="135">
        <v>1022.4112427000001</v>
      </c>
      <c r="I40" s="135">
        <f t="shared" si="1"/>
        <v>460</v>
      </c>
      <c r="J40" s="135">
        <f t="shared" si="2"/>
        <v>1073.5010960000002</v>
      </c>
      <c r="K40" s="216">
        <f>J40*100/NPS_OS_8!N40</f>
        <v>0.77006232113525719</v>
      </c>
      <c r="L40" s="219">
        <f>NPA_PS_14!O40+NPA_NPS_15!I40</f>
        <v>12495</v>
      </c>
      <c r="M40" s="219">
        <f>NPA_PS_14!P40+NPA_NPS_15!J40</f>
        <v>3649.5781016000001</v>
      </c>
      <c r="N40" s="219">
        <f>L40-NPA_13!C40</f>
        <v>0</v>
      </c>
      <c r="O40" s="219">
        <f>M40-NPA_13!D40</f>
        <v>0</v>
      </c>
    </row>
    <row r="41" spans="1:15" ht="12.75" customHeight="1" x14ac:dyDescent="0.2">
      <c r="A41" s="161"/>
      <c r="B41" s="143" t="s">
        <v>110</v>
      </c>
      <c r="C41" s="143">
        <f t="shared" ref="C41" si="4">SUM(C19:C40)</f>
        <v>381</v>
      </c>
      <c r="D41" s="143">
        <f t="shared" ref="D41:J41" si="5">SUM(D19:D40)</f>
        <v>6280.7341894000001</v>
      </c>
      <c r="E41" s="143">
        <f t="shared" si="5"/>
        <v>0</v>
      </c>
      <c r="F41" s="143">
        <f t="shared" si="5"/>
        <v>0</v>
      </c>
      <c r="G41" s="143">
        <f t="shared" si="5"/>
        <v>76859</v>
      </c>
      <c r="H41" s="143">
        <f t="shared" si="5"/>
        <v>89992.248251000026</v>
      </c>
      <c r="I41" s="143">
        <f t="shared" si="5"/>
        <v>77240</v>
      </c>
      <c r="J41" s="143">
        <f t="shared" si="5"/>
        <v>96272.982440399996</v>
      </c>
      <c r="K41" s="217">
        <f>J41*100/NPS_OS_8!N41</f>
        <v>2.2306253520254793</v>
      </c>
      <c r="L41" s="219">
        <f>NPA_PS_14!O41+NPA_NPS_15!I41</f>
        <v>259165</v>
      </c>
      <c r="M41" s="219">
        <f>NPA_PS_14!P41+NPA_NPS_15!J41</f>
        <v>309715.02773470001</v>
      </c>
      <c r="N41" s="219">
        <f>L41-NPA_13!C41</f>
        <v>0</v>
      </c>
      <c r="O41" s="219">
        <f>M41-NPA_13!D41</f>
        <v>0</v>
      </c>
    </row>
    <row r="42" spans="1:15" ht="12.75" customHeight="1" x14ac:dyDescent="0.2">
      <c r="A42" s="161"/>
      <c r="B42" s="143" t="s">
        <v>43</v>
      </c>
      <c r="C42" s="201">
        <f t="shared" ref="C42" si="6">C41+C18</f>
        <v>2421</v>
      </c>
      <c r="D42" s="201">
        <f t="shared" ref="D42:J42" si="7">D41+D18</f>
        <v>20790.723246300004</v>
      </c>
      <c r="E42" s="201">
        <f t="shared" si="7"/>
        <v>15</v>
      </c>
      <c r="F42" s="201">
        <f t="shared" si="7"/>
        <v>190.3124929</v>
      </c>
      <c r="G42" s="201">
        <f t="shared" si="7"/>
        <v>255132</v>
      </c>
      <c r="H42" s="201">
        <f t="shared" si="7"/>
        <v>633943.23954850016</v>
      </c>
      <c r="I42" s="201">
        <f t="shared" si="7"/>
        <v>257568</v>
      </c>
      <c r="J42" s="201">
        <f t="shared" si="7"/>
        <v>654924.27528769989</v>
      </c>
      <c r="K42" s="217">
        <f>J42*100/NPS_OS_8!N42</f>
        <v>4.0827372066630989</v>
      </c>
      <c r="L42" s="219">
        <f>NPA_PS_14!O42+NPA_NPS_15!I42</f>
        <v>1409401</v>
      </c>
      <c r="M42" s="219">
        <f>NPA_PS_14!P42+NPA_NPS_15!J42</f>
        <v>2562557.2848279001</v>
      </c>
      <c r="N42" s="219">
        <f>L42-NPA_13!C42</f>
        <v>0</v>
      </c>
      <c r="O42" s="219">
        <f>M42-NPA_13!D42</f>
        <v>0</v>
      </c>
    </row>
    <row r="43" spans="1:15" ht="12.75" customHeight="1" x14ac:dyDescent="0.2">
      <c r="A43" s="172">
        <v>35</v>
      </c>
      <c r="B43" s="135" t="s">
        <v>44</v>
      </c>
      <c r="C43" s="135">
        <v>0</v>
      </c>
      <c r="D43" s="135">
        <v>29.998075</v>
      </c>
      <c r="E43" s="135">
        <v>0</v>
      </c>
      <c r="F43" s="135">
        <v>0</v>
      </c>
      <c r="G43" s="135">
        <v>0</v>
      </c>
      <c r="H43" s="135">
        <v>667.62133919999997</v>
      </c>
      <c r="I43" s="135">
        <f t="shared" si="1"/>
        <v>0</v>
      </c>
      <c r="J43" s="135">
        <f t="shared" si="2"/>
        <v>697.61941419999994</v>
      </c>
      <c r="K43" s="216">
        <f>J43*100/NPS_OS_8!N43</f>
        <v>1.4904185826740683</v>
      </c>
      <c r="L43" s="219">
        <f>NPA_PS_14!O43+NPA_NPS_15!I43</f>
        <v>83074</v>
      </c>
      <c r="M43" s="222">
        <f>NPA_PS_14!P43+NPA_NPS_15!J43</f>
        <v>53767.087759400005</v>
      </c>
      <c r="N43" s="219">
        <f>L43-NPA_13!C43</f>
        <v>0</v>
      </c>
      <c r="O43" s="219">
        <f>M43-NPA_13!D43</f>
        <v>0</v>
      </c>
    </row>
    <row r="44" spans="1:15" ht="12.75" customHeight="1" x14ac:dyDescent="0.2">
      <c r="A44" s="172">
        <v>36</v>
      </c>
      <c r="B44" s="135" t="s">
        <v>45</v>
      </c>
      <c r="C44" s="135">
        <v>0</v>
      </c>
      <c r="D44" s="135">
        <v>0</v>
      </c>
      <c r="E44" s="135">
        <v>0</v>
      </c>
      <c r="F44" s="135">
        <v>0</v>
      </c>
      <c r="G44" s="135">
        <v>0</v>
      </c>
      <c r="H44" s="135">
        <v>1184.6035633000001</v>
      </c>
      <c r="I44" s="135">
        <f t="shared" si="1"/>
        <v>0</v>
      </c>
      <c r="J44" s="135">
        <f t="shared" si="2"/>
        <v>1184.6035633000001</v>
      </c>
      <c r="K44" s="216">
        <f>J44*100/NPS_OS_8!N44</f>
        <v>0.74341874551418041</v>
      </c>
      <c r="L44" s="219">
        <f>NPA_PS_14!O44+NPA_NPS_15!I44</f>
        <v>197062</v>
      </c>
      <c r="M44" s="219">
        <f>NPA_PS_14!P44+NPA_NPS_15!J44</f>
        <v>126469.4106812</v>
      </c>
      <c r="N44" s="219">
        <f>L44-NPA_13!C44</f>
        <v>0</v>
      </c>
      <c r="O44" s="219">
        <f>M44-NPA_13!D44</f>
        <v>0</v>
      </c>
    </row>
    <row r="45" spans="1:15" ht="12.75" customHeight="1" x14ac:dyDescent="0.2">
      <c r="A45" s="161"/>
      <c r="B45" s="143" t="s">
        <v>46</v>
      </c>
      <c r="C45" s="143">
        <f t="shared" ref="C45:J45" si="8">SUM(C43:C44)</f>
        <v>0</v>
      </c>
      <c r="D45" s="143">
        <f t="shared" si="8"/>
        <v>29.998075</v>
      </c>
      <c r="E45" s="143">
        <f t="shared" si="8"/>
        <v>0</v>
      </c>
      <c r="F45" s="143">
        <f t="shared" si="8"/>
        <v>0</v>
      </c>
      <c r="G45" s="143">
        <f t="shared" si="8"/>
        <v>0</v>
      </c>
      <c r="H45" s="143">
        <f t="shared" si="8"/>
        <v>1852.2249025000001</v>
      </c>
      <c r="I45" s="143">
        <f t="shared" si="8"/>
        <v>0</v>
      </c>
      <c r="J45" s="143">
        <f t="shared" si="8"/>
        <v>1882.2229775000001</v>
      </c>
      <c r="K45" s="217">
        <f>J45*100/NPS_OS_8!N45</f>
        <v>0.91302526072541057</v>
      </c>
      <c r="L45" s="219">
        <f>NPA_PS_14!O45+NPA_NPS_15!I45</f>
        <v>280136</v>
      </c>
      <c r="M45" s="219">
        <f>NPA_PS_14!P45+NPA_NPS_15!J45</f>
        <v>180236.4984406</v>
      </c>
      <c r="N45" s="219">
        <f>L45-NPA_13!C45</f>
        <v>0</v>
      </c>
      <c r="O45" s="219">
        <f>M45-NPA_13!D45</f>
        <v>0</v>
      </c>
    </row>
    <row r="46" spans="1:15" ht="12.75" customHeight="1" x14ac:dyDescent="0.2">
      <c r="A46" s="172">
        <v>37</v>
      </c>
      <c r="B46" s="135" t="s">
        <v>47</v>
      </c>
      <c r="C46" s="135">
        <v>0</v>
      </c>
      <c r="D46" s="135">
        <v>0</v>
      </c>
      <c r="E46" s="135">
        <v>0</v>
      </c>
      <c r="F46" s="135">
        <v>0</v>
      </c>
      <c r="G46" s="135">
        <v>0</v>
      </c>
      <c r="H46" s="135">
        <v>14340</v>
      </c>
      <c r="I46" s="135">
        <f t="shared" si="1"/>
        <v>0</v>
      </c>
      <c r="J46" s="135">
        <f t="shared" si="2"/>
        <v>14340</v>
      </c>
      <c r="K46" s="216">
        <f>J46*100/NPS_OS_8!N46</f>
        <v>7.0899894688440943</v>
      </c>
      <c r="L46" s="219">
        <f>NPA_PS_14!O46+NPA_NPS_15!I46</f>
        <v>0</v>
      </c>
      <c r="M46" s="219">
        <f>NPA_PS_14!P46+NPA_NPS_15!J46</f>
        <v>806792</v>
      </c>
      <c r="N46" s="219">
        <f>L46-NPA_13!C46</f>
        <v>0</v>
      </c>
      <c r="O46" s="219">
        <f>M46-NPA_13!D46</f>
        <v>0</v>
      </c>
    </row>
    <row r="47" spans="1:15" ht="12.75" customHeight="1" x14ac:dyDescent="0.2">
      <c r="A47" s="161"/>
      <c r="B47" s="143" t="s">
        <v>48</v>
      </c>
      <c r="C47" s="143">
        <f t="shared" ref="C47:J47" si="9">C46</f>
        <v>0</v>
      </c>
      <c r="D47" s="143">
        <f t="shared" si="9"/>
        <v>0</v>
      </c>
      <c r="E47" s="143">
        <f t="shared" si="9"/>
        <v>0</v>
      </c>
      <c r="F47" s="143">
        <f t="shared" si="9"/>
        <v>0</v>
      </c>
      <c r="G47" s="143">
        <f t="shared" si="9"/>
        <v>0</v>
      </c>
      <c r="H47" s="143">
        <f t="shared" si="9"/>
        <v>14340</v>
      </c>
      <c r="I47" s="143">
        <f t="shared" si="9"/>
        <v>0</v>
      </c>
      <c r="J47" s="143">
        <f t="shared" si="9"/>
        <v>14340</v>
      </c>
      <c r="K47" s="217">
        <f>J47*100/NPS_OS_8!N47</f>
        <v>7.0899894688440943</v>
      </c>
      <c r="L47" s="219">
        <f>NPA_PS_14!O47+NPA_NPS_15!I47</f>
        <v>0</v>
      </c>
      <c r="M47" s="219">
        <f>NPA_PS_14!P47+NPA_NPS_15!J47</f>
        <v>806792</v>
      </c>
      <c r="N47" s="219">
        <f>L47-NPA_13!C47</f>
        <v>0</v>
      </c>
      <c r="O47" s="219">
        <f>M47-NPA_13!D47</f>
        <v>0</v>
      </c>
    </row>
    <row r="48" spans="1:15" ht="12.75" customHeight="1" x14ac:dyDescent="0.2">
      <c r="A48" s="172">
        <v>38</v>
      </c>
      <c r="B48" s="135" t="s">
        <v>49</v>
      </c>
      <c r="C48" s="135">
        <v>3</v>
      </c>
      <c r="D48" s="135">
        <v>61.019060000000003</v>
      </c>
      <c r="E48" s="135">
        <v>0</v>
      </c>
      <c r="F48" s="135">
        <v>0</v>
      </c>
      <c r="G48" s="135">
        <v>6875</v>
      </c>
      <c r="H48" s="135">
        <v>12693.07005</v>
      </c>
      <c r="I48" s="135">
        <f t="shared" si="1"/>
        <v>6878</v>
      </c>
      <c r="J48" s="135">
        <f t="shared" si="2"/>
        <v>12754.089110000001</v>
      </c>
      <c r="K48" s="216">
        <f>J48*100/NPS_OS_8!N48</f>
        <v>5.6161493832711145</v>
      </c>
      <c r="L48" s="219">
        <f>NPA_PS_14!O48+NPA_NPS_15!I48</f>
        <v>11140</v>
      </c>
      <c r="M48" s="219">
        <f>NPA_PS_14!P48+NPA_NPS_15!J48</f>
        <v>27846.26888</v>
      </c>
      <c r="N48" s="219">
        <f>L48-NPA_13!C48</f>
        <v>0</v>
      </c>
      <c r="O48" s="219">
        <f>M48-NPA_13!D48</f>
        <v>0</v>
      </c>
    </row>
    <row r="49" spans="1:15" ht="12.75" customHeight="1" x14ac:dyDescent="0.2">
      <c r="A49" s="172">
        <v>39</v>
      </c>
      <c r="B49" s="135" t="s">
        <v>50</v>
      </c>
      <c r="C49" s="135">
        <v>0</v>
      </c>
      <c r="D49" s="135">
        <v>0</v>
      </c>
      <c r="E49" s="135">
        <v>0</v>
      </c>
      <c r="F49" s="135">
        <v>0</v>
      </c>
      <c r="G49" s="135">
        <v>1409</v>
      </c>
      <c r="H49" s="135">
        <v>4168.5012800000004</v>
      </c>
      <c r="I49" s="135">
        <f t="shared" si="1"/>
        <v>1409</v>
      </c>
      <c r="J49" s="135">
        <f t="shared" si="2"/>
        <v>4168.5012800000004</v>
      </c>
      <c r="K49" s="216">
        <f>J49*100/NPS_OS_8!N49</f>
        <v>13.467196329919556</v>
      </c>
      <c r="L49" s="219">
        <f>NPA_PS_14!O49+NPA_NPS_15!I49</f>
        <v>1787</v>
      </c>
      <c r="M49" s="219">
        <f>NPA_PS_14!P49+NPA_NPS_15!J49</f>
        <v>5463.6380600000011</v>
      </c>
      <c r="N49" s="219">
        <f>L49-NPA_13!C49</f>
        <v>0</v>
      </c>
      <c r="O49" s="219">
        <f>M49-NPA_13!D49</f>
        <v>0</v>
      </c>
    </row>
    <row r="50" spans="1:15" ht="12.75" customHeight="1" x14ac:dyDescent="0.2">
      <c r="A50" s="172">
        <v>40</v>
      </c>
      <c r="B50" s="135" t="s">
        <v>51</v>
      </c>
      <c r="C50" s="135">
        <v>0</v>
      </c>
      <c r="D50" s="135">
        <v>0</v>
      </c>
      <c r="E50" s="135">
        <v>0</v>
      </c>
      <c r="F50" s="135">
        <v>0</v>
      </c>
      <c r="G50" s="135">
        <v>49</v>
      </c>
      <c r="H50" s="135">
        <v>37.865077399999997</v>
      </c>
      <c r="I50" s="135">
        <f t="shared" si="1"/>
        <v>49</v>
      </c>
      <c r="J50" s="135">
        <f t="shared" si="2"/>
        <v>37.865077399999997</v>
      </c>
      <c r="K50" s="216">
        <f>J50*100/NPS_OS_8!N50</f>
        <v>7.5411250026966359E-2</v>
      </c>
      <c r="L50" s="219">
        <f>NPA_PS_14!O50+NPA_NPS_15!I50</f>
        <v>13942</v>
      </c>
      <c r="M50" s="219">
        <f>NPA_PS_14!P50+NPA_NPS_15!J50</f>
        <v>3861.1132321999994</v>
      </c>
      <c r="N50" s="219">
        <f>L50-NPA_13!C50</f>
        <v>0</v>
      </c>
      <c r="O50" s="219">
        <f>M50-NPA_13!D50</f>
        <v>0</v>
      </c>
    </row>
    <row r="51" spans="1:15" ht="12.75" customHeight="1" x14ac:dyDescent="0.2">
      <c r="A51" s="172">
        <v>41</v>
      </c>
      <c r="B51" s="135" t="s">
        <v>52</v>
      </c>
      <c r="C51" s="135">
        <v>0</v>
      </c>
      <c r="D51" s="135">
        <v>0</v>
      </c>
      <c r="E51" s="135">
        <v>0</v>
      </c>
      <c r="F51" s="135">
        <v>0</v>
      </c>
      <c r="G51" s="135">
        <v>97</v>
      </c>
      <c r="H51" s="135">
        <v>43.225475099999997</v>
      </c>
      <c r="I51" s="135">
        <f t="shared" si="1"/>
        <v>97</v>
      </c>
      <c r="J51" s="135">
        <f t="shared" si="2"/>
        <v>43.225475099999997</v>
      </c>
      <c r="K51" s="216">
        <f>J51*100/NPS_OS_8!N51</f>
        <v>0.13897313345008094</v>
      </c>
      <c r="L51" s="219">
        <f>NPA_PS_14!O51+NPA_NPS_15!I51</f>
        <v>10168</v>
      </c>
      <c r="M51" s="219">
        <f>NPA_PS_14!P51+NPA_NPS_15!J51</f>
        <v>1530.3290497</v>
      </c>
      <c r="N51" s="219">
        <f>L51-NPA_13!C51</f>
        <v>0</v>
      </c>
      <c r="O51" s="219">
        <f>M51-NPA_13!D51</f>
        <v>0</v>
      </c>
    </row>
    <row r="52" spans="1:15" ht="12.75" customHeight="1" x14ac:dyDescent="0.2">
      <c r="A52" s="172">
        <v>42</v>
      </c>
      <c r="B52" s="135" t="s">
        <v>53</v>
      </c>
      <c r="C52" s="135">
        <v>9</v>
      </c>
      <c r="D52" s="135">
        <v>59.220489999999998</v>
      </c>
      <c r="E52" s="135">
        <v>0</v>
      </c>
      <c r="F52" s="135">
        <v>0</v>
      </c>
      <c r="G52" s="135">
        <v>1649</v>
      </c>
      <c r="H52" s="135">
        <v>809.39603</v>
      </c>
      <c r="I52" s="135">
        <f t="shared" si="1"/>
        <v>1658</v>
      </c>
      <c r="J52" s="135">
        <f t="shared" si="2"/>
        <v>868.61652000000004</v>
      </c>
      <c r="K52" s="216">
        <f>J52*100/NPS_OS_8!N52</f>
        <v>1.6291123781637484</v>
      </c>
      <c r="L52" s="219">
        <f>NPA_PS_14!O52+NPA_NPS_15!I52</f>
        <v>17345</v>
      </c>
      <c r="M52" s="219">
        <f>NPA_PS_14!P52+NPA_NPS_15!J52</f>
        <v>6572.2323699999997</v>
      </c>
      <c r="N52" s="219">
        <f>L52-NPA_13!C52</f>
        <v>0</v>
      </c>
      <c r="O52" s="219">
        <f>M52-NPA_13!D52</f>
        <v>0</v>
      </c>
    </row>
    <row r="53" spans="1:15" ht="12.75" customHeight="1" x14ac:dyDescent="0.2">
      <c r="A53" s="172">
        <v>43</v>
      </c>
      <c r="B53" s="135" t="s">
        <v>54</v>
      </c>
      <c r="C53" s="135">
        <v>0</v>
      </c>
      <c r="D53" s="135">
        <v>0</v>
      </c>
      <c r="E53" s="135">
        <v>0</v>
      </c>
      <c r="F53" s="135">
        <v>0</v>
      </c>
      <c r="G53" s="135">
        <v>3619</v>
      </c>
      <c r="H53" s="135">
        <v>265.64074799999997</v>
      </c>
      <c r="I53" s="135">
        <f t="shared" si="1"/>
        <v>3619</v>
      </c>
      <c r="J53" s="135">
        <f t="shared" si="2"/>
        <v>265.64074799999997</v>
      </c>
      <c r="K53" s="216">
        <f>J53*100/NPS_OS_8!N53</f>
        <v>1.1738438492791332</v>
      </c>
      <c r="L53" s="219">
        <f>NPA_PS_14!O53+NPA_NPS_15!I53</f>
        <v>15726</v>
      </c>
      <c r="M53" s="219">
        <f>NPA_PS_14!P53+NPA_NPS_15!J53</f>
        <v>2183.1841674999996</v>
      </c>
      <c r="N53" s="219">
        <f>L53-NPA_13!C53</f>
        <v>0</v>
      </c>
      <c r="O53" s="219">
        <f>M53-NPA_13!D53</f>
        <v>0</v>
      </c>
    </row>
    <row r="54" spans="1:15" ht="12.75" customHeight="1" x14ac:dyDescent="0.2">
      <c r="A54" s="172">
        <v>44</v>
      </c>
      <c r="B54" s="135" t="s">
        <v>55</v>
      </c>
      <c r="C54" s="135">
        <v>3</v>
      </c>
      <c r="D54" s="135">
        <v>1.5911474999999999</v>
      </c>
      <c r="E54" s="135">
        <v>0</v>
      </c>
      <c r="F54" s="135">
        <v>0</v>
      </c>
      <c r="G54" s="135">
        <v>193</v>
      </c>
      <c r="H54" s="135">
        <v>37.649558800000001</v>
      </c>
      <c r="I54" s="135">
        <f t="shared" si="1"/>
        <v>196</v>
      </c>
      <c r="J54" s="135">
        <f t="shared" si="2"/>
        <v>39.240706299999999</v>
      </c>
      <c r="K54" s="216">
        <f>J54*100/NPS_OS_8!N54</f>
        <v>0.21971669205519601</v>
      </c>
      <c r="L54" s="219">
        <f>NPA_PS_14!O54+NPA_NPS_15!I54</f>
        <v>2671</v>
      </c>
      <c r="M54" s="219">
        <f>NPA_PS_14!P54+NPA_NPS_15!J54</f>
        <v>358.52368150000001</v>
      </c>
      <c r="N54" s="219">
        <f>L54-NPA_13!C54</f>
        <v>0</v>
      </c>
      <c r="O54" s="219">
        <f>M54-NPA_13!D54</f>
        <v>0</v>
      </c>
    </row>
    <row r="55" spans="1:15" ht="12.75" customHeight="1" x14ac:dyDescent="0.2">
      <c r="A55" s="172">
        <v>45</v>
      </c>
      <c r="B55" s="135" t="s">
        <v>56</v>
      </c>
      <c r="C55" s="135">
        <v>0</v>
      </c>
      <c r="D55" s="135">
        <v>0</v>
      </c>
      <c r="E55" s="135">
        <v>0</v>
      </c>
      <c r="F55" s="135">
        <v>0</v>
      </c>
      <c r="G55" s="135">
        <v>148</v>
      </c>
      <c r="H55" s="135">
        <v>498.2501542</v>
      </c>
      <c r="I55" s="135">
        <f t="shared" si="1"/>
        <v>148</v>
      </c>
      <c r="J55" s="135">
        <f t="shared" si="2"/>
        <v>498.2501542</v>
      </c>
      <c r="K55" s="216">
        <f>J55*100/NPS_OS_8!N55</f>
        <v>13.466220383783783</v>
      </c>
      <c r="L55" s="219">
        <f>NPA_PS_14!O55+NPA_NPS_15!I55</f>
        <v>4840</v>
      </c>
      <c r="M55" s="219">
        <f>NPA_PS_14!P55+NPA_NPS_15!J55</f>
        <v>1483.5066265</v>
      </c>
      <c r="N55" s="219">
        <f>L55-NPA_13!C55</f>
        <v>0</v>
      </c>
      <c r="O55" s="219">
        <f>M55-NPA_13!D55</f>
        <v>0</v>
      </c>
    </row>
    <row r="56" spans="1:15" ht="12.75" customHeight="1" x14ac:dyDescent="0.2">
      <c r="A56" s="161"/>
      <c r="B56" s="143" t="s">
        <v>57</v>
      </c>
      <c r="C56" s="143">
        <f t="shared" ref="C56" si="10">SUM(C48:C55)</f>
        <v>15</v>
      </c>
      <c r="D56" s="143">
        <f t="shared" ref="D56:J56" si="11">SUM(D48:D55)</f>
        <v>121.83069750000001</v>
      </c>
      <c r="E56" s="143">
        <f t="shared" si="11"/>
        <v>0</v>
      </c>
      <c r="F56" s="143">
        <f t="shared" si="11"/>
        <v>0</v>
      </c>
      <c r="G56" s="143">
        <f t="shared" si="11"/>
        <v>14039</v>
      </c>
      <c r="H56" s="143">
        <f t="shared" si="11"/>
        <v>18553.598373500001</v>
      </c>
      <c r="I56" s="143">
        <f t="shared" si="11"/>
        <v>14054</v>
      </c>
      <c r="J56" s="143">
        <f t="shared" si="11"/>
        <v>18675.429071000002</v>
      </c>
      <c r="K56" s="217">
        <f>J56*100/NPS_OS_8!N56</f>
        <v>4.2747991143036277</v>
      </c>
      <c r="L56" s="219">
        <f>NPA_PS_14!O56+NPA_NPS_15!I56</f>
        <v>77619</v>
      </c>
      <c r="M56" s="219">
        <f>NPA_PS_14!P56+NPA_NPS_15!J56</f>
        <v>49298.796067400006</v>
      </c>
      <c r="N56" s="219">
        <f>L56-NPA_13!C56</f>
        <v>0</v>
      </c>
      <c r="O56" s="219">
        <f>M56-NPA_13!D56</f>
        <v>0</v>
      </c>
    </row>
    <row r="57" spans="1:15" ht="12.75" customHeight="1" x14ac:dyDescent="0.2">
      <c r="A57" s="134"/>
      <c r="B57" s="201" t="s">
        <v>6</v>
      </c>
      <c r="C57" s="143">
        <f t="shared" ref="C57" si="12">C56+C47+C45+C42</f>
        <v>2436</v>
      </c>
      <c r="D57" s="143">
        <f t="shared" ref="D57:J57" si="13">D56+D47+D45+D42</f>
        <v>20942.552018800005</v>
      </c>
      <c r="E57" s="143">
        <f t="shared" si="13"/>
        <v>15</v>
      </c>
      <c r="F57" s="143">
        <f t="shared" si="13"/>
        <v>190.3124929</v>
      </c>
      <c r="G57" s="143">
        <f t="shared" si="13"/>
        <v>269171</v>
      </c>
      <c r="H57" s="143">
        <f t="shared" si="13"/>
        <v>668689.06282450014</v>
      </c>
      <c r="I57" s="143">
        <f t="shared" si="13"/>
        <v>271622</v>
      </c>
      <c r="J57" s="143">
        <f t="shared" si="13"/>
        <v>689821.92733619991</v>
      </c>
      <c r="K57" s="217">
        <f>J57*100/NPS_OS_8!N57</f>
        <v>4.0850290181706965</v>
      </c>
      <c r="L57" s="219">
        <f>NPA_PS_14!O57+NPA_NPS_15!I57</f>
        <v>1767156</v>
      </c>
      <c r="M57" s="219">
        <f>NPA_PS_14!P57+NPA_NPS_15!J57</f>
        <v>3598884.5793359</v>
      </c>
      <c r="N57" s="219">
        <f>L57-NPA_13!C57</f>
        <v>0</v>
      </c>
      <c r="O57" s="219">
        <f>M57-NPA_13!D57</f>
        <v>0</v>
      </c>
    </row>
    <row r="58" spans="1:15" ht="12.75" customHeight="1" x14ac:dyDescent="0.2">
      <c r="A58" s="219"/>
      <c r="B58" s="219"/>
      <c r="C58" s="219"/>
      <c r="D58" s="219"/>
      <c r="E58" s="221" t="s">
        <v>60</v>
      </c>
      <c r="F58" s="219"/>
      <c r="G58" s="219"/>
      <c r="H58" s="219"/>
      <c r="I58" s="219"/>
      <c r="J58" s="219"/>
      <c r="K58" s="219"/>
      <c r="L58" s="219"/>
      <c r="M58" s="219"/>
      <c r="N58" s="219"/>
      <c r="O58" s="219"/>
    </row>
    <row r="59" spans="1:15" ht="12.75" customHeight="1" x14ac:dyDescent="0.2">
      <c r="A59" s="219"/>
      <c r="B59" s="219"/>
      <c r="C59" s="219"/>
      <c r="D59" s="219"/>
      <c r="E59" s="219"/>
      <c r="F59" s="219"/>
      <c r="G59" s="219"/>
      <c r="H59" s="219"/>
      <c r="I59" s="219"/>
      <c r="J59" s="219"/>
      <c r="K59" s="219"/>
      <c r="L59" s="219"/>
      <c r="M59" s="219"/>
      <c r="N59" s="219"/>
      <c r="O59" s="219"/>
    </row>
    <row r="60" spans="1:15" ht="12.75" customHeight="1" x14ac:dyDescent="0.2">
      <c r="A60" s="219"/>
      <c r="B60" s="219"/>
      <c r="C60" s="219"/>
      <c r="D60" s="219"/>
      <c r="E60" s="219"/>
      <c r="F60" s="219"/>
      <c r="G60" s="219"/>
      <c r="H60" s="219"/>
      <c r="I60" s="219"/>
      <c r="J60" s="219"/>
      <c r="K60" s="219"/>
      <c r="L60" s="219"/>
      <c r="M60" s="219"/>
      <c r="N60" s="219"/>
      <c r="O60" s="219"/>
    </row>
    <row r="61" spans="1:15" ht="12.75" customHeight="1" x14ac:dyDescent="0.2">
      <c r="A61" s="219"/>
      <c r="B61" s="219"/>
      <c r="C61" s="219"/>
      <c r="D61" s="219"/>
      <c r="E61" s="219"/>
      <c r="F61" s="219"/>
      <c r="G61" s="219"/>
      <c r="H61" s="219"/>
      <c r="I61" s="219"/>
      <c r="J61" s="219"/>
      <c r="K61" s="219"/>
      <c r="L61" s="219"/>
      <c r="M61" s="219"/>
      <c r="N61" s="219"/>
      <c r="O61" s="219"/>
    </row>
    <row r="62" spans="1:15" ht="12.75" customHeight="1" x14ac:dyDescent="0.2">
      <c r="A62" s="219"/>
      <c r="B62" s="219"/>
      <c r="C62" s="219"/>
      <c r="D62" s="219"/>
      <c r="E62" s="219"/>
      <c r="F62" s="219"/>
      <c r="G62" s="219"/>
      <c r="H62" s="219"/>
      <c r="I62" s="219"/>
      <c r="J62" s="219"/>
      <c r="K62" s="219"/>
      <c r="L62" s="219"/>
      <c r="M62" s="219"/>
      <c r="N62" s="219"/>
      <c r="O62" s="219"/>
    </row>
    <row r="63" spans="1:15" ht="12.75" customHeight="1" x14ac:dyDescent="0.2">
      <c r="A63" s="219"/>
      <c r="B63" s="219"/>
      <c r="C63" s="219"/>
      <c r="D63" s="219"/>
      <c r="E63" s="219"/>
      <c r="F63" s="219"/>
      <c r="G63" s="219"/>
      <c r="H63" s="219"/>
      <c r="I63" s="219"/>
      <c r="J63" s="219"/>
      <c r="K63" s="219"/>
      <c r="L63" s="219"/>
      <c r="M63" s="219"/>
      <c r="N63" s="219"/>
      <c r="O63" s="219"/>
    </row>
    <row r="64" spans="1:15" ht="12.75" customHeight="1" x14ac:dyDescent="0.2">
      <c r="A64" s="219"/>
      <c r="B64" s="219"/>
      <c r="C64" s="219"/>
      <c r="D64" s="219"/>
      <c r="E64" s="219"/>
      <c r="F64" s="219"/>
      <c r="G64" s="219"/>
      <c r="H64" s="219"/>
      <c r="I64" s="219"/>
      <c r="J64" s="219"/>
      <c r="K64" s="219"/>
      <c r="L64" s="219"/>
      <c r="M64" s="219"/>
      <c r="N64" s="219"/>
      <c r="O64" s="219"/>
    </row>
    <row r="65" spans="1:15" ht="12.75" customHeight="1" x14ac:dyDescent="0.2">
      <c r="A65" s="219"/>
      <c r="B65" s="219"/>
      <c r="C65" s="219"/>
      <c r="D65" s="219"/>
      <c r="E65" s="219"/>
      <c r="F65" s="219"/>
      <c r="G65" s="219"/>
      <c r="H65" s="219"/>
      <c r="I65" s="219"/>
      <c r="J65" s="219"/>
      <c r="K65" s="219"/>
      <c r="L65" s="219"/>
      <c r="M65" s="219"/>
      <c r="N65" s="219"/>
      <c r="O65" s="219"/>
    </row>
    <row r="66" spans="1:15" ht="12.75" customHeight="1" x14ac:dyDescent="0.2">
      <c r="A66" s="219"/>
      <c r="B66" s="219"/>
      <c r="C66" s="219"/>
      <c r="D66" s="219"/>
      <c r="E66" s="219"/>
      <c r="F66" s="219"/>
      <c r="G66" s="219"/>
      <c r="H66" s="219"/>
      <c r="I66" s="219"/>
      <c r="J66" s="219"/>
      <c r="K66" s="219"/>
      <c r="L66" s="219"/>
      <c r="M66" s="219"/>
      <c r="N66" s="219"/>
      <c r="O66" s="219"/>
    </row>
    <row r="67" spans="1:15" ht="12.75" customHeight="1" x14ac:dyDescent="0.2">
      <c r="A67" s="219"/>
      <c r="B67" s="219"/>
      <c r="C67" s="219"/>
      <c r="D67" s="219"/>
      <c r="E67" s="219"/>
      <c r="F67" s="219"/>
      <c r="G67" s="219"/>
      <c r="H67" s="219"/>
      <c r="I67" s="219"/>
      <c r="J67" s="219"/>
      <c r="K67" s="219"/>
      <c r="L67" s="219"/>
      <c r="M67" s="219"/>
      <c r="N67" s="219"/>
      <c r="O67" s="219"/>
    </row>
    <row r="68" spans="1:15" ht="12.75" customHeight="1" x14ac:dyDescent="0.2">
      <c r="A68" s="219"/>
      <c r="B68" s="219"/>
      <c r="C68" s="219"/>
      <c r="D68" s="219"/>
      <c r="E68" s="219"/>
      <c r="F68" s="219"/>
      <c r="G68" s="219"/>
      <c r="H68" s="219"/>
      <c r="I68" s="219"/>
      <c r="J68" s="219"/>
      <c r="K68" s="219"/>
      <c r="L68" s="219"/>
      <c r="M68" s="219"/>
      <c r="N68" s="219"/>
      <c r="O68" s="219"/>
    </row>
    <row r="69" spans="1:15" ht="12.75" customHeight="1" x14ac:dyDescent="0.2">
      <c r="A69" s="219"/>
      <c r="B69" s="219"/>
      <c r="C69" s="219"/>
      <c r="D69" s="219"/>
      <c r="E69" s="219"/>
      <c r="F69" s="219"/>
      <c r="G69" s="219"/>
      <c r="H69" s="219"/>
      <c r="I69" s="219"/>
      <c r="J69" s="219"/>
      <c r="K69" s="219"/>
      <c r="L69" s="219"/>
      <c r="M69" s="219"/>
      <c r="N69" s="219"/>
      <c r="O69" s="219"/>
    </row>
    <row r="70" spans="1:15" ht="12.75" customHeight="1" x14ac:dyDescent="0.2">
      <c r="A70" s="219"/>
      <c r="B70" s="219"/>
      <c r="C70" s="219"/>
      <c r="D70" s="219"/>
      <c r="E70" s="219"/>
      <c r="F70" s="219"/>
      <c r="G70" s="219"/>
      <c r="H70" s="219"/>
      <c r="I70" s="219"/>
      <c r="J70" s="219"/>
      <c r="K70" s="219"/>
      <c r="L70" s="219"/>
      <c r="M70" s="219"/>
      <c r="N70" s="219"/>
      <c r="O70" s="219"/>
    </row>
    <row r="71" spans="1:15" ht="12.75" customHeight="1" x14ac:dyDescent="0.2">
      <c r="A71" s="219"/>
      <c r="B71" s="219"/>
      <c r="C71" s="219"/>
      <c r="D71" s="219"/>
      <c r="E71" s="219"/>
      <c r="F71" s="219"/>
      <c r="G71" s="219"/>
      <c r="H71" s="219"/>
      <c r="I71" s="219"/>
      <c r="J71" s="219"/>
      <c r="K71" s="219"/>
      <c r="L71" s="219"/>
      <c r="M71" s="219"/>
      <c r="N71" s="219"/>
      <c r="O71" s="219"/>
    </row>
    <row r="72" spans="1:15" ht="12.75" customHeight="1" x14ac:dyDescent="0.2">
      <c r="A72" s="219"/>
      <c r="B72" s="219"/>
      <c r="C72" s="219"/>
      <c r="D72" s="219"/>
      <c r="E72" s="219"/>
      <c r="F72" s="219"/>
      <c r="G72" s="219"/>
      <c r="H72" s="219"/>
      <c r="I72" s="219"/>
      <c r="J72" s="219"/>
      <c r="K72" s="219"/>
      <c r="L72" s="219"/>
      <c r="M72" s="219"/>
      <c r="N72" s="219"/>
      <c r="O72" s="219"/>
    </row>
    <row r="73" spans="1:15" ht="12.75" customHeight="1" x14ac:dyDescent="0.2">
      <c r="A73" s="219"/>
      <c r="B73" s="219"/>
      <c r="C73" s="219"/>
      <c r="D73" s="219"/>
      <c r="E73" s="219"/>
      <c r="F73" s="219"/>
      <c r="G73" s="219"/>
      <c r="H73" s="219"/>
      <c r="I73" s="219"/>
      <c r="J73" s="219"/>
      <c r="K73" s="219"/>
      <c r="L73" s="219"/>
      <c r="M73" s="219"/>
      <c r="N73" s="219"/>
      <c r="O73" s="219"/>
    </row>
    <row r="74" spans="1:15" ht="12.75" customHeight="1" x14ac:dyDescent="0.2">
      <c r="A74" s="219"/>
      <c r="B74" s="219"/>
      <c r="C74" s="219"/>
      <c r="D74" s="219"/>
      <c r="E74" s="219"/>
      <c r="F74" s="219"/>
      <c r="G74" s="219"/>
      <c r="H74" s="219"/>
      <c r="I74" s="219"/>
      <c r="J74" s="219"/>
      <c r="K74" s="219"/>
      <c r="L74" s="219"/>
      <c r="M74" s="219"/>
      <c r="N74" s="219"/>
      <c r="O74" s="219"/>
    </row>
    <row r="75" spans="1:15" ht="12.75" customHeight="1" x14ac:dyDescent="0.2">
      <c r="A75" s="219"/>
      <c r="B75" s="219"/>
      <c r="C75" s="219"/>
      <c r="D75" s="219"/>
      <c r="E75" s="219"/>
      <c r="F75" s="219"/>
      <c r="G75" s="219"/>
      <c r="H75" s="219"/>
      <c r="I75" s="219"/>
      <c r="J75" s="219"/>
      <c r="K75" s="219"/>
      <c r="L75" s="219"/>
      <c r="M75" s="219"/>
      <c r="N75" s="219"/>
      <c r="O75" s="219"/>
    </row>
    <row r="76" spans="1:15" ht="12.75" customHeight="1" x14ac:dyDescent="0.2">
      <c r="A76" s="219"/>
      <c r="B76" s="219"/>
      <c r="C76" s="219"/>
      <c r="D76" s="219"/>
      <c r="E76" s="219"/>
      <c r="F76" s="219"/>
      <c r="G76" s="219"/>
      <c r="H76" s="219"/>
      <c r="I76" s="219"/>
      <c r="J76" s="219"/>
      <c r="K76" s="219"/>
      <c r="L76" s="219"/>
      <c r="M76" s="219"/>
      <c r="N76" s="219"/>
      <c r="O76" s="219"/>
    </row>
    <row r="77" spans="1:15" ht="12.75" customHeight="1" x14ac:dyDescent="0.2">
      <c r="A77" s="219"/>
      <c r="B77" s="219"/>
      <c r="C77" s="219"/>
      <c r="D77" s="219"/>
      <c r="E77" s="219"/>
      <c r="F77" s="219"/>
      <c r="G77" s="219"/>
      <c r="H77" s="219"/>
      <c r="I77" s="219"/>
      <c r="J77" s="219"/>
      <c r="K77" s="219"/>
      <c r="L77" s="219"/>
      <c r="M77" s="219"/>
      <c r="N77" s="219"/>
      <c r="O77" s="219"/>
    </row>
    <row r="78" spans="1:15" ht="12.75" customHeight="1" x14ac:dyDescent="0.2">
      <c r="A78" s="219"/>
      <c r="B78" s="219"/>
      <c r="C78" s="219"/>
      <c r="D78" s="219"/>
      <c r="E78" s="219"/>
      <c r="F78" s="219"/>
      <c r="G78" s="219"/>
      <c r="H78" s="219"/>
      <c r="I78" s="219"/>
      <c r="J78" s="219"/>
      <c r="K78" s="219"/>
      <c r="L78" s="219"/>
      <c r="M78" s="219"/>
      <c r="N78" s="219"/>
      <c r="O78" s="219"/>
    </row>
    <row r="79" spans="1:15" ht="12.75" customHeight="1" x14ac:dyDescent="0.2">
      <c r="A79" s="219"/>
      <c r="B79" s="219"/>
      <c r="C79" s="219"/>
      <c r="D79" s="219"/>
      <c r="E79" s="219"/>
      <c r="F79" s="219"/>
      <c r="G79" s="219"/>
      <c r="H79" s="219"/>
      <c r="I79" s="219"/>
      <c r="J79" s="219"/>
      <c r="K79" s="219"/>
      <c r="L79" s="219"/>
      <c r="M79" s="219"/>
      <c r="N79" s="219"/>
      <c r="O79" s="219"/>
    </row>
    <row r="80" spans="1:15" ht="12.75" customHeight="1" x14ac:dyDescent="0.2">
      <c r="A80" s="219"/>
      <c r="B80" s="219"/>
      <c r="C80" s="219"/>
      <c r="D80" s="219"/>
      <c r="E80" s="219"/>
      <c r="F80" s="219"/>
      <c r="G80" s="219"/>
      <c r="H80" s="219"/>
      <c r="I80" s="219"/>
      <c r="J80" s="219"/>
      <c r="K80" s="219"/>
      <c r="L80" s="219"/>
      <c r="M80" s="219"/>
      <c r="N80" s="219"/>
      <c r="O80" s="219"/>
    </row>
    <row r="81" spans="1:15" ht="12.75" customHeight="1" x14ac:dyDescent="0.2">
      <c r="A81" s="219"/>
      <c r="B81" s="219"/>
      <c r="C81" s="219"/>
      <c r="D81" s="219"/>
      <c r="E81" s="219"/>
      <c r="F81" s="219"/>
      <c r="G81" s="219"/>
      <c r="H81" s="219"/>
      <c r="I81" s="219"/>
      <c r="J81" s="219"/>
      <c r="K81" s="219"/>
      <c r="L81" s="219"/>
      <c r="M81" s="219"/>
      <c r="N81" s="219"/>
      <c r="O81" s="219"/>
    </row>
    <row r="82" spans="1:15" ht="12.75" customHeight="1" x14ac:dyDescent="0.2">
      <c r="A82" s="219"/>
      <c r="B82" s="219"/>
      <c r="C82" s="219"/>
      <c r="D82" s="219"/>
      <c r="E82" s="219"/>
      <c r="F82" s="219"/>
      <c r="G82" s="219"/>
      <c r="H82" s="219"/>
      <c r="I82" s="219"/>
      <c r="J82" s="219"/>
      <c r="K82" s="219"/>
      <c r="L82" s="219"/>
      <c r="M82" s="219"/>
      <c r="N82" s="219"/>
      <c r="O82" s="219"/>
    </row>
    <row r="83" spans="1:15" ht="12.75" customHeight="1" x14ac:dyDescent="0.2">
      <c r="A83" s="219"/>
      <c r="B83" s="219"/>
      <c r="C83" s="219"/>
      <c r="D83" s="219"/>
      <c r="E83" s="219"/>
      <c r="F83" s="219"/>
      <c r="G83" s="219"/>
      <c r="H83" s="219"/>
      <c r="I83" s="219"/>
      <c r="J83" s="219"/>
      <c r="K83" s="219"/>
      <c r="L83" s="219"/>
      <c r="M83" s="219"/>
      <c r="N83" s="219"/>
      <c r="O83" s="219"/>
    </row>
    <row r="84" spans="1:15" ht="12.75" customHeight="1" x14ac:dyDescent="0.2">
      <c r="A84" s="219"/>
      <c r="B84" s="219"/>
      <c r="C84" s="219"/>
      <c r="D84" s="219"/>
      <c r="E84" s="219"/>
      <c r="F84" s="219"/>
      <c r="G84" s="219"/>
      <c r="H84" s="219"/>
      <c r="I84" s="219"/>
      <c r="J84" s="219"/>
      <c r="K84" s="219"/>
      <c r="L84" s="219"/>
      <c r="M84" s="219"/>
      <c r="N84" s="219"/>
      <c r="O84" s="219"/>
    </row>
    <row r="85" spans="1:15" ht="12.75" customHeight="1" x14ac:dyDescent="0.2">
      <c r="A85" s="219"/>
      <c r="B85" s="219"/>
      <c r="C85" s="219"/>
      <c r="D85" s="219"/>
      <c r="E85" s="219"/>
      <c r="F85" s="219"/>
      <c r="G85" s="219"/>
      <c r="H85" s="219"/>
      <c r="I85" s="219"/>
      <c r="J85" s="219"/>
      <c r="K85" s="219"/>
      <c r="L85" s="219"/>
      <c r="M85" s="219"/>
      <c r="N85" s="219"/>
      <c r="O85" s="219"/>
    </row>
    <row r="86" spans="1:15" ht="12.75" customHeight="1" x14ac:dyDescent="0.2">
      <c r="A86" s="219"/>
      <c r="B86" s="219"/>
      <c r="C86" s="219"/>
      <c r="D86" s="219"/>
      <c r="E86" s="219"/>
      <c r="F86" s="219"/>
      <c r="G86" s="219"/>
      <c r="H86" s="219"/>
      <c r="I86" s="219"/>
      <c r="J86" s="219"/>
      <c r="K86" s="219"/>
      <c r="L86" s="219"/>
      <c r="M86" s="219"/>
      <c r="N86" s="219"/>
      <c r="O86" s="219"/>
    </row>
    <row r="87" spans="1:15" ht="12.75" customHeight="1" x14ac:dyDescent="0.2">
      <c r="A87" s="219"/>
      <c r="B87" s="219"/>
      <c r="C87" s="219"/>
      <c r="D87" s="219"/>
      <c r="E87" s="219"/>
      <c r="F87" s="219"/>
      <c r="G87" s="219"/>
      <c r="H87" s="219"/>
      <c r="I87" s="219"/>
      <c r="J87" s="219"/>
      <c r="K87" s="219"/>
      <c r="L87" s="219"/>
      <c r="M87" s="219"/>
      <c r="N87" s="219"/>
      <c r="O87" s="219"/>
    </row>
    <row r="88" spans="1:15" ht="12.75" customHeight="1" x14ac:dyDescent="0.2">
      <c r="A88" s="219"/>
      <c r="B88" s="219"/>
      <c r="C88" s="219"/>
      <c r="D88" s="219"/>
      <c r="E88" s="219"/>
      <c r="F88" s="219"/>
      <c r="G88" s="219"/>
      <c r="H88" s="219"/>
      <c r="I88" s="219"/>
      <c r="J88" s="219"/>
      <c r="K88" s="219"/>
      <c r="L88" s="219"/>
      <c r="M88" s="219"/>
      <c r="N88" s="219"/>
      <c r="O88" s="219"/>
    </row>
    <row r="89" spans="1:15" ht="12.75" customHeight="1" x14ac:dyDescent="0.2">
      <c r="A89" s="219"/>
      <c r="B89" s="219"/>
      <c r="C89" s="219"/>
      <c r="D89" s="219"/>
      <c r="E89" s="219"/>
      <c r="F89" s="219"/>
      <c r="G89" s="219"/>
      <c r="H89" s="219"/>
      <c r="I89" s="219"/>
      <c r="J89" s="219"/>
      <c r="K89" s="219"/>
      <c r="L89" s="219"/>
      <c r="M89" s="219"/>
      <c r="N89" s="219"/>
      <c r="O89" s="219"/>
    </row>
    <row r="90" spans="1:15" ht="12.75" customHeight="1" x14ac:dyDescent="0.2">
      <c r="A90" s="219"/>
      <c r="B90" s="219"/>
      <c r="C90" s="219"/>
      <c r="D90" s="219"/>
      <c r="E90" s="219"/>
      <c r="F90" s="219"/>
      <c r="G90" s="219"/>
      <c r="H90" s="219"/>
      <c r="I90" s="219"/>
      <c r="J90" s="219"/>
      <c r="K90" s="219"/>
      <c r="L90" s="219"/>
      <c r="M90" s="219"/>
      <c r="N90" s="219"/>
      <c r="O90" s="219"/>
    </row>
    <row r="91" spans="1:15" ht="12.75" customHeight="1" x14ac:dyDescent="0.2">
      <c r="A91" s="219"/>
      <c r="B91" s="219"/>
      <c r="C91" s="219"/>
      <c r="D91" s="219"/>
      <c r="E91" s="219"/>
      <c r="F91" s="219"/>
      <c r="G91" s="219"/>
      <c r="H91" s="219"/>
      <c r="I91" s="219"/>
      <c r="J91" s="219"/>
      <c r="K91" s="219"/>
      <c r="L91" s="219"/>
      <c r="M91" s="219"/>
      <c r="N91" s="219"/>
      <c r="O91" s="219"/>
    </row>
    <row r="92" spans="1:15" ht="12.75" customHeight="1" x14ac:dyDescent="0.2">
      <c r="A92" s="219"/>
      <c r="B92" s="219"/>
      <c r="C92" s="219"/>
      <c r="D92" s="219"/>
      <c r="E92" s="219"/>
      <c r="F92" s="219"/>
      <c r="G92" s="219"/>
      <c r="H92" s="219"/>
      <c r="I92" s="219"/>
      <c r="J92" s="219"/>
      <c r="K92" s="219"/>
      <c r="L92" s="219"/>
      <c r="M92" s="219"/>
      <c r="N92" s="219"/>
      <c r="O92" s="219"/>
    </row>
    <row r="93" spans="1:15" ht="12.75" customHeight="1" x14ac:dyDescent="0.2">
      <c r="A93" s="219"/>
      <c r="B93" s="219"/>
      <c r="C93" s="219"/>
      <c r="D93" s="219"/>
      <c r="E93" s="219"/>
      <c r="F93" s="219"/>
      <c r="G93" s="219"/>
      <c r="H93" s="219"/>
      <c r="I93" s="219"/>
      <c r="J93" s="219"/>
      <c r="K93" s="219"/>
      <c r="L93" s="219"/>
      <c r="M93" s="219"/>
      <c r="N93" s="219"/>
      <c r="O93" s="219"/>
    </row>
    <row r="94" spans="1:15" ht="12.75" customHeight="1" x14ac:dyDescent="0.2">
      <c r="A94" s="219"/>
      <c r="B94" s="219"/>
      <c r="C94" s="219"/>
      <c r="D94" s="219"/>
      <c r="E94" s="219"/>
      <c r="F94" s="219"/>
      <c r="G94" s="219"/>
      <c r="H94" s="219"/>
      <c r="I94" s="219"/>
      <c r="J94" s="219"/>
      <c r="K94" s="219"/>
      <c r="L94" s="219"/>
      <c r="M94" s="219"/>
      <c r="N94" s="219"/>
      <c r="O94" s="219"/>
    </row>
    <row r="95" spans="1:15" ht="12.75" customHeight="1" x14ac:dyDescent="0.2">
      <c r="A95" s="219"/>
      <c r="B95" s="219"/>
      <c r="C95" s="219"/>
      <c r="D95" s="219"/>
      <c r="E95" s="219"/>
      <c r="F95" s="219"/>
      <c r="G95" s="219"/>
      <c r="H95" s="219"/>
      <c r="I95" s="219"/>
      <c r="J95" s="219"/>
      <c r="K95" s="219"/>
      <c r="L95" s="219"/>
      <c r="M95" s="219"/>
      <c r="N95" s="219"/>
      <c r="O95" s="219"/>
    </row>
    <row r="96" spans="1:15" ht="12.75" customHeight="1" x14ac:dyDescent="0.2">
      <c r="A96" s="219"/>
      <c r="B96" s="219"/>
      <c r="C96" s="219"/>
      <c r="D96" s="219"/>
      <c r="E96" s="219"/>
      <c r="F96" s="219"/>
      <c r="G96" s="219"/>
      <c r="H96" s="219"/>
      <c r="I96" s="219"/>
      <c r="J96" s="219"/>
      <c r="K96" s="219"/>
      <c r="L96" s="219"/>
      <c r="M96" s="219"/>
      <c r="N96" s="219"/>
      <c r="O96" s="219"/>
    </row>
    <row r="97" spans="1:15" ht="12.75" customHeight="1" x14ac:dyDescent="0.2">
      <c r="A97" s="219"/>
      <c r="B97" s="219"/>
      <c r="C97" s="219"/>
      <c r="D97" s="219"/>
      <c r="E97" s="219"/>
      <c r="F97" s="219"/>
      <c r="G97" s="219"/>
      <c r="H97" s="219"/>
      <c r="I97" s="219"/>
      <c r="J97" s="219"/>
      <c r="K97" s="219"/>
      <c r="L97" s="219"/>
      <c r="M97" s="219"/>
      <c r="N97" s="219"/>
      <c r="O97" s="219"/>
    </row>
    <row r="98" spans="1:15" ht="12.75" customHeight="1" x14ac:dyDescent="0.2">
      <c r="A98" s="219"/>
      <c r="B98" s="219"/>
      <c r="C98" s="219"/>
      <c r="D98" s="219"/>
      <c r="E98" s="219"/>
      <c r="F98" s="219"/>
      <c r="G98" s="219"/>
      <c r="H98" s="219"/>
      <c r="I98" s="219"/>
      <c r="J98" s="219"/>
      <c r="K98" s="219"/>
      <c r="L98" s="219"/>
      <c r="M98" s="219"/>
      <c r="N98" s="219"/>
      <c r="O98" s="219"/>
    </row>
    <row r="99" spans="1:15" ht="12.75" customHeight="1" x14ac:dyDescent="0.2">
      <c r="A99" s="219"/>
      <c r="B99" s="219"/>
      <c r="C99" s="219"/>
      <c r="D99" s="219"/>
      <c r="E99" s="219"/>
      <c r="F99" s="219"/>
      <c r="G99" s="219"/>
      <c r="H99" s="219"/>
      <c r="I99" s="219"/>
      <c r="J99" s="219"/>
      <c r="K99" s="219"/>
      <c r="L99" s="219"/>
      <c r="M99" s="219"/>
      <c r="N99" s="219"/>
      <c r="O99" s="219"/>
    </row>
    <row r="100" spans="1:15" ht="12.75" customHeight="1" x14ac:dyDescent="0.2">
      <c r="A100" s="219"/>
      <c r="B100" s="219"/>
      <c r="C100" s="219"/>
      <c r="D100" s="219"/>
      <c r="E100" s="219"/>
      <c r="F100" s="219"/>
      <c r="G100" s="219"/>
      <c r="H100" s="219"/>
      <c r="I100" s="219"/>
      <c r="J100" s="219"/>
      <c r="K100" s="219"/>
      <c r="L100" s="219"/>
      <c r="M100" s="219"/>
      <c r="N100" s="219"/>
      <c r="O100" s="219"/>
    </row>
  </sheetData>
  <mergeCells count="9">
    <mergeCell ref="G4:H4"/>
    <mergeCell ref="G3:H3"/>
    <mergeCell ref="A4:A5"/>
    <mergeCell ref="B4:B5"/>
    <mergeCell ref="A1:J1"/>
    <mergeCell ref="A2:J2"/>
    <mergeCell ref="I4:J4"/>
    <mergeCell ref="C4:D4"/>
    <mergeCell ref="E4:F4"/>
  </mergeCells>
  <conditionalFormatting sqref="K6:K57">
    <cfRule type="cellIs" dxfId="14" priority="3" operator="greaterThan">
      <formula>100</formula>
    </cfRule>
  </conditionalFormatting>
  <conditionalFormatting sqref="N1:O1048576">
    <cfRule type="cellIs" dxfId="13" priority="1" operator="lessThan">
      <formula>0</formula>
    </cfRule>
  </conditionalFormatting>
  <pageMargins left="1.1811023622047245" right="0.43307086614173229" top="0.51181102362204722" bottom="0.23622047244094491" header="0" footer="0"/>
  <pageSetup scale="8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BFDF"/>
  </sheetPr>
  <dimension ref="A1:AC100"/>
  <sheetViews>
    <sheetView workbookViewId="0">
      <pane xSplit="2" ySplit="5" topLeftCell="E47" activePane="bottomRight" state="frozen"/>
      <selection pane="topRight" activeCell="C1" sqref="C1"/>
      <selection pane="bottomLeft" activeCell="A6" sqref="A6"/>
      <selection pane="bottomRight" activeCell="P59" sqref="P59"/>
    </sheetView>
  </sheetViews>
  <sheetFormatPr defaultColWidth="14.42578125" defaultRowHeight="15" customHeight="1" x14ac:dyDescent="0.2"/>
  <cols>
    <col min="1" max="1" width="4.140625" style="83" customWidth="1"/>
    <col min="2" max="2" width="20.5703125" style="83" customWidth="1"/>
    <col min="3" max="3" width="7.140625" style="83" customWidth="1"/>
    <col min="4" max="4" width="7.5703125" style="83" customWidth="1"/>
    <col min="5" max="5" width="7" style="83" customWidth="1"/>
    <col min="6" max="6" width="7.7109375" style="83" customWidth="1"/>
    <col min="7" max="7" width="7" style="83" customWidth="1"/>
    <col min="8" max="8" width="6" style="83" customWidth="1"/>
    <col min="9" max="9" width="6.7109375" style="83" customWidth="1"/>
    <col min="10" max="10" width="6.85546875" style="83" customWidth="1"/>
    <col min="11" max="11" width="7" style="83" customWidth="1"/>
    <col min="12" max="12" width="6.85546875" style="83" customWidth="1"/>
    <col min="13" max="13" width="7" style="83" customWidth="1"/>
    <col min="14" max="14" width="9" style="83" customWidth="1"/>
    <col min="15" max="15" width="7.7109375" style="83" customWidth="1"/>
    <col min="16" max="16" width="9" style="83" customWidth="1"/>
    <col min="17" max="17" width="7" style="83" customWidth="1"/>
    <col min="18" max="18" width="7.42578125" style="83" customWidth="1"/>
    <col min="19" max="19" width="5.5703125" style="83" customWidth="1"/>
    <col min="20" max="21" width="7" style="83" customWidth="1"/>
    <col min="22" max="22" width="7.85546875" style="83" customWidth="1"/>
    <col min="23" max="23" width="7" style="83" customWidth="1"/>
    <col min="24" max="24" width="8.5703125" style="83" customWidth="1"/>
    <col min="25" max="25" width="8" style="83" customWidth="1"/>
    <col min="26" max="26" width="7.42578125" style="83" customWidth="1"/>
    <col min="27" max="27" width="10" style="83" customWidth="1"/>
    <col min="28" max="28" width="7.42578125" style="167" customWidth="1"/>
    <col min="29" max="29" width="7.42578125" style="83" customWidth="1"/>
    <col min="30" max="16384" width="14.42578125" style="83"/>
  </cols>
  <sheetData>
    <row r="1" spans="1:29" ht="18.75" customHeight="1" x14ac:dyDescent="0.2">
      <c r="A1" s="457" t="s">
        <v>1045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  <c r="W1" s="394"/>
      <c r="X1" s="394"/>
      <c r="Y1" s="394"/>
      <c r="Z1" s="394"/>
      <c r="AA1" s="394"/>
      <c r="AB1" s="199"/>
      <c r="AC1" s="197"/>
    </row>
    <row r="2" spans="1:29" ht="12.75" customHeight="1" x14ac:dyDescent="0.2">
      <c r="A2" s="458" t="s">
        <v>170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4"/>
      <c r="V2" s="394"/>
      <c r="W2" s="394"/>
      <c r="X2" s="394"/>
      <c r="Y2" s="394"/>
      <c r="Z2" s="394"/>
      <c r="AA2" s="394"/>
      <c r="AB2" s="199"/>
      <c r="AC2" s="197"/>
    </row>
    <row r="3" spans="1:29" ht="14.25" customHeight="1" x14ac:dyDescent="0.2">
      <c r="A3" s="224"/>
      <c r="B3" s="337" t="s">
        <v>62</v>
      </c>
      <c r="C3" s="450" t="s">
        <v>171</v>
      </c>
      <c r="D3" s="454"/>
      <c r="E3" s="454"/>
      <c r="F3" s="454"/>
      <c r="G3" s="451"/>
      <c r="H3" s="450" t="s">
        <v>172</v>
      </c>
      <c r="I3" s="454"/>
      <c r="J3" s="454"/>
      <c r="K3" s="454"/>
      <c r="L3" s="451"/>
      <c r="M3" s="450" t="s">
        <v>173</v>
      </c>
      <c r="N3" s="454"/>
      <c r="O3" s="454"/>
      <c r="P3" s="454"/>
      <c r="Q3" s="451"/>
      <c r="R3" s="455" t="s">
        <v>1018</v>
      </c>
      <c r="S3" s="454"/>
      <c r="T3" s="454"/>
      <c r="U3" s="454"/>
      <c r="V3" s="451"/>
      <c r="W3" s="450" t="s">
        <v>174</v>
      </c>
      <c r="X3" s="454"/>
      <c r="Y3" s="454"/>
      <c r="Z3" s="454"/>
      <c r="AA3" s="451"/>
      <c r="AB3" s="338"/>
      <c r="AC3" s="339"/>
    </row>
    <row r="4" spans="1:29" ht="12" customHeight="1" x14ac:dyDescent="0.2">
      <c r="A4" s="452" t="s">
        <v>175</v>
      </c>
      <c r="B4" s="452" t="s">
        <v>2</v>
      </c>
      <c r="C4" s="450" t="s">
        <v>176</v>
      </c>
      <c r="D4" s="451"/>
      <c r="E4" s="450" t="s">
        <v>177</v>
      </c>
      <c r="F4" s="451"/>
      <c r="G4" s="452" t="s">
        <v>160</v>
      </c>
      <c r="H4" s="450" t="s">
        <v>176</v>
      </c>
      <c r="I4" s="451"/>
      <c r="J4" s="450" t="s">
        <v>177</v>
      </c>
      <c r="K4" s="451"/>
      <c r="L4" s="452" t="s">
        <v>160</v>
      </c>
      <c r="M4" s="450" t="s">
        <v>176</v>
      </c>
      <c r="N4" s="451"/>
      <c r="O4" s="450" t="s">
        <v>177</v>
      </c>
      <c r="P4" s="451"/>
      <c r="Q4" s="452" t="s">
        <v>178</v>
      </c>
      <c r="R4" s="450" t="s">
        <v>176</v>
      </c>
      <c r="S4" s="451"/>
      <c r="T4" s="450" t="s">
        <v>177</v>
      </c>
      <c r="U4" s="451"/>
      <c r="V4" s="452" t="s">
        <v>178</v>
      </c>
      <c r="W4" s="450" t="s">
        <v>176</v>
      </c>
      <c r="X4" s="451"/>
      <c r="Y4" s="450" t="s">
        <v>177</v>
      </c>
      <c r="Z4" s="451"/>
      <c r="AA4" s="452" t="s">
        <v>178</v>
      </c>
      <c r="AB4" s="199"/>
      <c r="AC4" s="197"/>
    </row>
    <row r="5" spans="1:29" ht="12" customHeight="1" x14ac:dyDescent="0.2">
      <c r="A5" s="453"/>
      <c r="B5" s="453"/>
      <c r="C5" s="224" t="s">
        <v>179</v>
      </c>
      <c r="D5" s="224" t="s">
        <v>180</v>
      </c>
      <c r="E5" s="224" t="s">
        <v>179</v>
      </c>
      <c r="F5" s="224" t="s">
        <v>180</v>
      </c>
      <c r="G5" s="453"/>
      <c r="H5" s="224" t="s">
        <v>179</v>
      </c>
      <c r="I5" s="224" t="s">
        <v>180</v>
      </c>
      <c r="J5" s="224" t="s">
        <v>179</v>
      </c>
      <c r="K5" s="224" t="s">
        <v>180</v>
      </c>
      <c r="L5" s="453"/>
      <c r="M5" s="224" t="s">
        <v>179</v>
      </c>
      <c r="N5" s="224" t="s">
        <v>180</v>
      </c>
      <c r="O5" s="224" t="s">
        <v>179</v>
      </c>
      <c r="P5" s="224" t="s">
        <v>180</v>
      </c>
      <c r="Q5" s="453"/>
      <c r="R5" s="224" t="s">
        <v>179</v>
      </c>
      <c r="S5" s="224" t="s">
        <v>180</v>
      </c>
      <c r="T5" s="224" t="s">
        <v>179</v>
      </c>
      <c r="U5" s="224" t="s">
        <v>180</v>
      </c>
      <c r="V5" s="453"/>
      <c r="W5" s="224" t="s">
        <v>179</v>
      </c>
      <c r="X5" s="224" t="s">
        <v>180</v>
      </c>
      <c r="Y5" s="224" t="s">
        <v>179</v>
      </c>
      <c r="Z5" s="224" t="s">
        <v>180</v>
      </c>
      <c r="AA5" s="453"/>
      <c r="AB5" s="199"/>
      <c r="AC5" s="197"/>
    </row>
    <row r="6" spans="1:29" ht="12" customHeight="1" x14ac:dyDescent="0.2">
      <c r="A6" s="225">
        <v>1</v>
      </c>
      <c r="B6" s="226" t="s">
        <v>8</v>
      </c>
      <c r="C6" s="226">
        <v>3856</v>
      </c>
      <c r="D6" s="226">
        <v>5365.21</v>
      </c>
      <c r="E6" s="226">
        <v>17582</v>
      </c>
      <c r="F6" s="226">
        <v>394486.88</v>
      </c>
      <c r="G6" s="340">
        <f t="shared" ref="G6:G57" si="0">D6*100/F6</f>
        <v>1.3600477663541053</v>
      </c>
      <c r="H6" s="226">
        <v>1294</v>
      </c>
      <c r="I6" s="226">
        <v>5279.85</v>
      </c>
      <c r="J6" s="226">
        <v>7394</v>
      </c>
      <c r="K6" s="226">
        <v>59982.12</v>
      </c>
      <c r="L6" s="340">
        <f t="shared" ref="L6:L57" si="1">I6*100/K6</f>
        <v>8.8023731071859412</v>
      </c>
      <c r="M6" s="226">
        <v>15946</v>
      </c>
      <c r="N6" s="226">
        <v>9948.9599999999991</v>
      </c>
      <c r="O6" s="226">
        <v>19860</v>
      </c>
      <c r="P6" s="226">
        <v>11604.62</v>
      </c>
      <c r="Q6" s="340">
        <f t="shared" ref="Q6:Q57" si="2">N6*100/P6</f>
        <v>85.732751266305996</v>
      </c>
      <c r="R6" s="226">
        <v>263</v>
      </c>
      <c r="S6" s="226">
        <v>290.62</v>
      </c>
      <c r="T6" s="226">
        <v>2232</v>
      </c>
      <c r="U6" s="226">
        <v>4073.8</v>
      </c>
      <c r="V6" s="340">
        <f t="shared" ref="V6:V57" si="3">S6*100/U6</f>
        <v>7.1338799155579551</v>
      </c>
      <c r="W6" s="226">
        <v>9306</v>
      </c>
      <c r="X6" s="226">
        <v>17248.62</v>
      </c>
      <c r="Y6" s="226">
        <v>36901</v>
      </c>
      <c r="Z6" s="226">
        <v>74211.539999999994</v>
      </c>
      <c r="AA6" s="340">
        <f t="shared" ref="AA6:AA57" si="4">X6*100/Z6</f>
        <v>23.24250379388435</v>
      </c>
      <c r="AB6" s="199"/>
      <c r="AC6" s="197"/>
    </row>
    <row r="7" spans="1:29" ht="12" customHeight="1" x14ac:dyDescent="0.2">
      <c r="A7" s="225">
        <v>2</v>
      </c>
      <c r="B7" s="226" t="s">
        <v>9</v>
      </c>
      <c r="C7" s="226">
        <v>2817</v>
      </c>
      <c r="D7" s="226">
        <v>5472.97</v>
      </c>
      <c r="E7" s="226">
        <v>5822</v>
      </c>
      <c r="F7" s="226">
        <v>13267.25</v>
      </c>
      <c r="G7" s="340">
        <f t="shared" si="0"/>
        <v>41.25172888126778</v>
      </c>
      <c r="H7" s="226">
        <v>599</v>
      </c>
      <c r="I7" s="226">
        <v>2487.39</v>
      </c>
      <c r="J7" s="226">
        <v>2910</v>
      </c>
      <c r="K7" s="226">
        <v>12507.89</v>
      </c>
      <c r="L7" s="340">
        <f t="shared" si="1"/>
        <v>19.886567598531808</v>
      </c>
      <c r="M7" s="226">
        <v>26832</v>
      </c>
      <c r="N7" s="226">
        <v>14632.43</v>
      </c>
      <c r="O7" s="226">
        <v>48550</v>
      </c>
      <c r="P7" s="226">
        <v>24437.79</v>
      </c>
      <c r="Q7" s="340">
        <f t="shared" si="2"/>
        <v>59.876240854839985</v>
      </c>
      <c r="R7" s="226">
        <v>1165</v>
      </c>
      <c r="S7" s="226">
        <v>837.81</v>
      </c>
      <c r="T7" s="226">
        <v>9169</v>
      </c>
      <c r="U7" s="226">
        <v>12334.69</v>
      </c>
      <c r="V7" s="340">
        <f t="shared" si="3"/>
        <v>6.7923069002950216</v>
      </c>
      <c r="W7" s="226">
        <v>46613</v>
      </c>
      <c r="X7" s="226">
        <v>27621.86</v>
      </c>
      <c r="Y7" s="226">
        <v>256130</v>
      </c>
      <c r="Z7" s="226">
        <v>170479.28</v>
      </c>
      <c r="AA7" s="340">
        <f t="shared" si="4"/>
        <v>16.20247340321944</v>
      </c>
      <c r="AB7" s="199"/>
      <c r="AC7" s="197"/>
    </row>
    <row r="8" spans="1:29" ht="12" customHeight="1" x14ac:dyDescent="0.2">
      <c r="A8" s="225">
        <v>3</v>
      </c>
      <c r="B8" s="226" t="s">
        <v>10</v>
      </c>
      <c r="C8" s="226">
        <v>117</v>
      </c>
      <c r="D8" s="226">
        <v>219</v>
      </c>
      <c r="E8" s="226">
        <v>2140</v>
      </c>
      <c r="F8" s="226">
        <v>4439</v>
      </c>
      <c r="G8" s="340">
        <f t="shared" si="0"/>
        <v>4.933543590898851</v>
      </c>
      <c r="H8" s="226">
        <v>59</v>
      </c>
      <c r="I8" s="226">
        <v>113</v>
      </c>
      <c r="J8" s="226">
        <v>184</v>
      </c>
      <c r="K8" s="226">
        <v>463</v>
      </c>
      <c r="L8" s="340">
        <f t="shared" si="1"/>
        <v>24.406047516198704</v>
      </c>
      <c r="M8" s="226">
        <v>6661</v>
      </c>
      <c r="N8" s="226">
        <v>3566</v>
      </c>
      <c r="O8" s="226">
        <v>13195</v>
      </c>
      <c r="P8" s="226">
        <v>7302</v>
      </c>
      <c r="Q8" s="340">
        <f t="shared" si="2"/>
        <v>48.835935360175291</v>
      </c>
      <c r="R8" s="226">
        <v>228</v>
      </c>
      <c r="S8" s="226">
        <v>178</v>
      </c>
      <c r="T8" s="226">
        <v>2614</v>
      </c>
      <c r="U8" s="226">
        <v>2545</v>
      </c>
      <c r="V8" s="340">
        <f t="shared" si="3"/>
        <v>6.9941060903732808</v>
      </c>
      <c r="W8" s="226">
        <v>4599</v>
      </c>
      <c r="X8" s="226">
        <v>4349</v>
      </c>
      <c r="Y8" s="226">
        <v>13883</v>
      </c>
      <c r="Z8" s="226">
        <v>18959</v>
      </c>
      <c r="AA8" s="340">
        <f t="shared" si="4"/>
        <v>22.938973574555622</v>
      </c>
      <c r="AB8" s="199"/>
      <c r="AC8" s="197"/>
    </row>
    <row r="9" spans="1:29" ht="12" customHeight="1" x14ac:dyDescent="0.2">
      <c r="A9" s="225">
        <v>4</v>
      </c>
      <c r="B9" s="226" t="s">
        <v>11</v>
      </c>
      <c r="C9" s="226">
        <v>389</v>
      </c>
      <c r="D9" s="226">
        <v>785</v>
      </c>
      <c r="E9" s="226">
        <v>3269</v>
      </c>
      <c r="F9" s="226">
        <v>9179</v>
      </c>
      <c r="G9" s="340">
        <f t="shared" si="0"/>
        <v>8.5521298616407009</v>
      </c>
      <c r="H9" s="226">
        <v>453</v>
      </c>
      <c r="I9" s="226">
        <v>1220.6300000000001</v>
      </c>
      <c r="J9" s="226">
        <v>2390</v>
      </c>
      <c r="K9" s="226">
        <v>11808.16</v>
      </c>
      <c r="L9" s="340">
        <f t="shared" si="1"/>
        <v>10.337173615533667</v>
      </c>
      <c r="M9" s="226">
        <v>0</v>
      </c>
      <c r="N9" s="226">
        <v>0</v>
      </c>
      <c r="O9" s="226">
        <v>0</v>
      </c>
      <c r="P9" s="226">
        <v>0</v>
      </c>
      <c r="Q9" s="340" t="e">
        <f t="shared" si="2"/>
        <v>#DIV/0!</v>
      </c>
      <c r="R9" s="226">
        <v>245</v>
      </c>
      <c r="S9" s="226">
        <v>226.76</v>
      </c>
      <c r="T9" s="226">
        <v>1575</v>
      </c>
      <c r="U9" s="226">
        <v>1624.4</v>
      </c>
      <c r="V9" s="340">
        <f t="shared" si="3"/>
        <v>13.959615858163014</v>
      </c>
      <c r="W9" s="226">
        <v>16996</v>
      </c>
      <c r="X9" s="226">
        <v>20901.8</v>
      </c>
      <c r="Y9" s="226">
        <v>57034</v>
      </c>
      <c r="Z9" s="226">
        <v>110180.5</v>
      </c>
      <c r="AA9" s="340">
        <f t="shared" si="4"/>
        <v>18.97050748544434</v>
      </c>
      <c r="AB9" s="199"/>
      <c r="AC9" s="197"/>
    </row>
    <row r="10" spans="1:29" ht="12" customHeight="1" x14ac:dyDescent="0.2">
      <c r="A10" s="225">
        <v>5</v>
      </c>
      <c r="B10" s="226" t="s">
        <v>12</v>
      </c>
      <c r="C10" s="226">
        <v>5427</v>
      </c>
      <c r="D10" s="226">
        <v>10474</v>
      </c>
      <c r="E10" s="226">
        <v>5460</v>
      </c>
      <c r="F10" s="226">
        <v>23974</v>
      </c>
      <c r="G10" s="340">
        <f t="shared" si="0"/>
        <v>43.688996412780511</v>
      </c>
      <c r="H10" s="226">
        <v>199</v>
      </c>
      <c r="I10" s="226">
        <v>23</v>
      </c>
      <c r="J10" s="226">
        <v>203</v>
      </c>
      <c r="K10" s="226">
        <v>26900</v>
      </c>
      <c r="L10" s="340">
        <f t="shared" si="1"/>
        <v>8.5501858736059477E-2</v>
      </c>
      <c r="M10" s="226">
        <v>32094</v>
      </c>
      <c r="N10" s="226">
        <v>19254</v>
      </c>
      <c r="O10" s="226">
        <v>84824</v>
      </c>
      <c r="P10" s="226">
        <v>51950</v>
      </c>
      <c r="Q10" s="340">
        <f t="shared" si="2"/>
        <v>37.062560153994227</v>
      </c>
      <c r="R10" s="226">
        <v>839</v>
      </c>
      <c r="S10" s="226">
        <v>1012</v>
      </c>
      <c r="T10" s="226">
        <v>15422</v>
      </c>
      <c r="U10" s="226">
        <v>21500</v>
      </c>
      <c r="V10" s="340">
        <f t="shared" si="3"/>
        <v>4.7069767441860462</v>
      </c>
      <c r="W10" s="226">
        <v>36550</v>
      </c>
      <c r="X10" s="226">
        <v>21103</v>
      </c>
      <c r="Y10" s="226">
        <v>106900</v>
      </c>
      <c r="Z10" s="226">
        <v>136461</v>
      </c>
      <c r="AA10" s="340">
        <f t="shared" si="4"/>
        <v>15.464491686269337</v>
      </c>
      <c r="AB10" s="199"/>
      <c r="AC10" s="197"/>
    </row>
    <row r="11" spans="1:29" ht="12" customHeight="1" x14ac:dyDescent="0.2">
      <c r="A11" s="227">
        <v>6</v>
      </c>
      <c r="B11" s="228" t="s">
        <v>13</v>
      </c>
      <c r="C11" s="228">
        <v>1554</v>
      </c>
      <c r="D11" s="228">
        <v>3454</v>
      </c>
      <c r="E11" s="228">
        <v>6824</v>
      </c>
      <c r="F11" s="228">
        <v>22054</v>
      </c>
      <c r="G11" s="340">
        <f t="shared" si="0"/>
        <v>15.661557994014691</v>
      </c>
      <c r="H11" s="228">
        <v>365</v>
      </c>
      <c r="I11" s="228">
        <v>1216.8800000000001</v>
      </c>
      <c r="J11" s="228">
        <v>1306</v>
      </c>
      <c r="K11" s="228">
        <v>5853.75</v>
      </c>
      <c r="L11" s="340">
        <f t="shared" si="1"/>
        <v>20.788041853512709</v>
      </c>
      <c r="M11" s="228">
        <v>5104</v>
      </c>
      <c r="N11" s="228">
        <v>4318</v>
      </c>
      <c r="O11" s="228">
        <v>10048</v>
      </c>
      <c r="P11" s="228">
        <v>7999</v>
      </c>
      <c r="Q11" s="340">
        <f t="shared" si="2"/>
        <v>53.98174771846481</v>
      </c>
      <c r="R11" s="228">
        <v>872</v>
      </c>
      <c r="S11" s="228">
        <v>931.27</v>
      </c>
      <c r="T11" s="226">
        <v>3770</v>
      </c>
      <c r="U11" s="226">
        <v>5069.4799999999996</v>
      </c>
      <c r="V11" s="340">
        <f t="shared" si="3"/>
        <v>18.370128691700135</v>
      </c>
      <c r="W11" s="228">
        <v>13473</v>
      </c>
      <c r="X11" s="228">
        <v>12022.25</v>
      </c>
      <c r="Y11" s="228">
        <v>34095</v>
      </c>
      <c r="Z11" s="228">
        <v>39303.86</v>
      </c>
      <c r="AA11" s="340">
        <f t="shared" si="4"/>
        <v>30.587962607235013</v>
      </c>
      <c r="AB11" s="199"/>
      <c r="AC11" s="341"/>
    </row>
    <row r="12" spans="1:29" ht="12" customHeight="1" x14ac:dyDescent="0.2">
      <c r="A12" s="225">
        <v>7</v>
      </c>
      <c r="B12" s="226" t="s">
        <v>14</v>
      </c>
      <c r="C12" s="226">
        <v>198</v>
      </c>
      <c r="D12" s="226">
        <v>540.97</v>
      </c>
      <c r="E12" s="226">
        <v>1402</v>
      </c>
      <c r="F12" s="226">
        <v>5211.8599999999997</v>
      </c>
      <c r="G12" s="340">
        <f t="shared" si="0"/>
        <v>10.379595768113496</v>
      </c>
      <c r="H12" s="226">
        <v>44</v>
      </c>
      <c r="I12" s="226">
        <v>172.29</v>
      </c>
      <c r="J12" s="226">
        <v>238</v>
      </c>
      <c r="K12" s="226">
        <v>1305.31</v>
      </c>
      <c r="L12" s="340">
        <f t="shared" si="1"/>
        <v>13.199163417119305</v>
      </c>
      <c r="M12" s="226">
        <v>754</v>
      </c>
      <c r="N12" s="226">
        <v>535.55999999999995</v>
      </c>
      <c r="O12" s="226">
        <v>1874</v>
      </c>
      <c r="P12" s="226">
        <v>1123.6199999999999</v>
      </c>
      <c r="Q12" s="340">
        <f t="shared" si="2"/>
        <v>47.66380092913974</v>
      </c>
      <c r="R12" s="226">
        <v>4</v>
      </c>
      <c r="S12" s="226">
        <v>2.2200000000000002</v>
      </c>
      <c r="T12" s="226">
        <v>107</v>
      </c>
      <c r="U12" s="226">
        <v>95.85</v>
      </c>
      <c r="V12" s="340">
        <f t="shared" si="3"/>
        <v>2.3161189358372463</v>
      </c>
      <c r="W12" s="226">
        <v>518</v>
      </c>
      <c r="X12" s="226">
        <v>700.14</v>
      </c>
      <c r="Y12" s="226">
        <v>5122</v>
      </c>
      <c r="Z12" s="226">
        <v>7869.38</v>
      </c>
      <c r="AA12" s="340">
        <f t="shared" si="4"/>
        <v>8.8970160292170419</v>
      </c>
      <c r="AB12" s="199"/>
      <c r="AC12" s="197"/>
    </row>
    <row r="13" spans="1:29" ht="12" customHeight="1" x14ac:dyDescent="0.2">
      <c r="A13" s="225">
        <v>8</v>
      </c>
      <c r="B13" s="342" t="s">
        <v>982</v>
      </c>
      <c r="C13" s="226">
        <v>95</v>
      </c>
      <c r="D13" s="226">
        <v>321</v>
      </c>
      <c r="E13" s="226">
        <v>315</v>
      </c>
      <c r="F13" s="226">
        <v>1349</v>
      </c>
      <c r="G13" s="340">
        <f t="shared" si="0"/>
        <v>23.79540400296516</v>
      </c>
      <c r="H13" s="226">
        <v>49</v>
      </c>
      <c r="I13" s="226">
        <v>191</v>
      </c>
      <c r="J13" s="226">
        <v>279</v>
      </c>
      <c r="K13" s="226">
        <v>1111</v>
      </c>
      <c r="L13" s="340">
        <f t="shared" si="1"/>
        <v>17.191719171917192</v>
      </c>
      <c r="M13" s="226">
        <v>0</v>
      </c>
      <c r="N13" s="226">
        <v>0</v>
      </c>
      <c r="O13" s="226">
        <v>0</v>
      </c>
      <c r="P13" s="226">
        <v>0</v>
      </c>
      <c r="Q13" s="340" t="e">
        <f t="shared" si="2"/>
        <v>#DIV/0!</v>
      </c>
      <c r="R13" s="226">
        <v>33</v>
      </c>
      <c r="S13" s="226">
        <v>26</v>
      </c>
      <c r="T13" s="226">
        <v>108</v>
      </c>
      <c r="U13" s="226">
        <v>85</v>
      </c>
      <c r="V13" s="340">
        <f t="shared" si="3"/>
        <v>30.588235294117649</v>
      </c>
      <c r="W13" s="226">
        <v>598</v>
      </c>
      <c r="X13" s="226">
        <v>997</v>
      </c>
      <c r="Y13" s="226">
        <v>1874</v>
      </c>
      <c r="Z13" s="226">
        <v>3969</v>
      </c>
      <c r="AA13" s="340">
        <f t="shared" si="4"/>
        <v>25.11967750062988</v>
      </c>
      <c r="AB13" s="199"/>
      <c r="AC13" s="197"/>
    </row>
    <row r="14" spans="1:29" ht="12" customHeight="1" x14ac:dyDescent="0.2">
      <c r="A14" s="225">
        <v>9</v>
      </c>
      <c r="B14" s="226" t="s">
        <v>15</v>
      </c>
      <c r="C14" s="226">
        <v>2698</v>
      </c>
      <c r="D14" s="226">
        <v>7213</v>
      </c>
      <c r="E14" s="226">
        <v>11885</v>
      </c>
      <c r="F14" s="226">
        <v>46775</v>
      </c>
      <c r="G14" s="340">
        <f t="shared" si="0"/>
        <v>15.4206306787814</v>
      </c>
      <c r="H14" s="226">
        <v>331</v>
      </c>
      <c r="I14" s="226">
        <v>1378</v>
      </c>
      <c r="J14" s="226">
        <v>1241</v>
      </c>
      <c r="K14" s="226">
        <v>5750</v>
      </c>
      <c r="L14" s="340">
        <f t="shared" si="1"/>
        <v>23.965217391304346</v>
      </c>
      <c r="M14" s="226">
        <v>18272</v>
      </c>
      <c r="N14" s="226">
        <v>15901</v>
      </c>
      <c r="O14" s="226">
        <v>51370</v>
      </c>
      <c r="P14" s="226">
        <v>42613</v>
      </c>
      <c r="Q14" s="340">
        <f t="shared" si="2"/>
        <v>37.314903902564943</v>
      </c>
      <c r="R14" s="226">
        <v>834</v>
      </c>
      <c r="S14" s="226">
        <v>1278</v>
      </c>
      <c r="T14" s="226">
        <v>5071</v>
      </c>
      <c r="U14" s="226">
        <v>5108</v>
      </c>
      <c r="V14" s="340">
        <f t="shared" si="3"/>
        <v>25.019577133907596</v>
      </c>
      <c r="W14" s="226">
        <v>37468</v>
      </c>
      <c r="X14" s="226">
        <v>47320</v>
      </c>
      <c r="Y14" s="226">
        <v>93340</v>
      </c>
      <c r="Z14" s="226">
        <v>114889</v>
      </c>
      <c r="AA14" s="340">
        <f t="shared" si="4"/>
        <v>41.187581056498011</v>
      </c>
      <c r="AB14" s="199"/>
      <c r="AC14" s="197"/>
    </row>
    <row r="15" spans="1:29" ht="12" customHeight="1" x14ac:dyDescent="0.2">
      <c r="A15" s="225">
        <v>10</v>
      </c>
      <c r="B15" s="226" t="s">
        <v>16</v>
      </c>
      <c r="C15" s="226">
        <v>4689</v>
      </c>
      <c r="D15" s="226">
        <v>5965</v>
      </c>
      <c r="E15" s="226">
        <v>5184</v>
      </c>
      <c r="F15" s="226">
        <v>6854</v>
      </c>
      <c r="G15" s="340">
        <f t="shared" si="0"/>
        <v>87.029471841260573</v>
      </c>
      <c r="H15" s="226">
        <v>798</v>
      </c>
      <c r="I15" s="226">
        <v>2106</v>
      </c>
      <c r="J15" s="226">
        <v>4307</v>
      </c>
      <c r="K15" s="226">
        <v>17068</v>
      </c>
      <c r="L15" s="340">
        <f t="shared" si="1"/>
        <v>12.338879775017578</v>
      </c>
      <c r="M15" s="226">
        <v>44156</v>
      </c>
      <c r="N15" s="226">
        <v>31694</v>
      </c>
      <c r="O15" s="226">
        <v>110724</v>
      </c>
      <c r="P15" s="226">
        <v>73958</v>
      </c>
      <c r="Q15" s="340">
        <f t="shared" si="2"/>
        <v>42.854052299954027</v>
      </c>
      <c r="R15" s="226">
        <v>806</v>
      </c>
      <c r="S15" s="226">
        <v>599</v>
      </c>
      <c r="T15" s="226">
        <v>10454</v>
      </c>
      <c r="U15" s="226">
        <v>14098</v>
      </c>
      <c r="V15" s="340">
        <f t="shared" si="3"/>
        <v>4.2488296212228684</v>
      </c>
      <c r="W15" s="226">
        <v>127071</v>
      </c>
      <c r="X15" s="226">
        <v>43548</v>
      </c>
      <c r="Y15" s="226">
        <v>241129</v>
      </c>
      <c r="Z15" s="226">
        <v>159406</v>
      </c>
      <c r="AA15" s="340">
        <f t="shared" si="4"/>
        <v>27.318921496054102</v>
      </c>
      <c r="AB15" s="199"/>
      <c r="AC15" s="197"/>
    </row>
    <row r="16" spans="1:29" ht="12" customHeight="1" x14ac:dyDescent="0.2">
      <c r="A16" s="225">
        <v>11</v>
      </c>
      <c r="B16" s="226" t="s">
        <v>17</v>
      </c>
      <c r="C16" s="226">
        <v>1463</v>
      </c>
      <c r="D16" s="226">
        <v>1062</v>
      </c>
      <c r="E16" s="226">
        <v>3183</v>
      </c>
      <c r="F16" s="226">
        <v>2002</v>
      </c>
      <c r="G16" s="340">
        <f t="shared" si="0"/>
        <v>53.04695304695305</v>
      </c>
      <c r="H16" s="226">
        <v>140</v>
      </c>
      <c r="I16" s="226">
        <v>253</v>
      </c>
      <c r="J16" s="226">
        <v>517</v>
      </c>
      <c r="K16" s="226">
        <v>1052</v>
      </c>
      <c r="L16" s="340">
        <f t="shared" si="1"/>
        <v>24.049429657794676</v>
      </c>
      <c r="M16" s="226">
        <v>0</v>
      </c>
      <c r="N16" s="226">
        <v>0</v>
      </c>
      <c r="O16" s="226">
        <v>0</v>
      </c>
      <c r="P16" s="226">
        <v>0</v>
      </c>
      <c r="Q16" s="340" t="e">
        <f t="shared" si="2"/>
        <v>#DIV/0!</v>
      </c>
      <c r="R16" s="226">
        <v>359</v>
      </c>
      <c r="S16" s="226">
        <v>168</v>
      </c>
      <c r="T16" s="226">
        <v>1437</v>
      </c>
      <c r="U16" s="226">
        <v>867</v>
      </c>
      <c r="V16" s="340">
        <f t="shared" si="3"/>
        <v>19.377162629757784</v>
      </c>
      <c r="W16" s="226">
        <v>6781</v>
      </c>
      <c r="X16" s="226">
        <v>2959</v>
      </c>
      <c r="Y16" s="226">
        <v>19387</v>
      </c>
      <c r="Z16" s="226">
        <v>17998</v>
      </c>
      <c r="AA16" s="340">
        <f t="shared" si="4"/>
        <v>16.440715635070564</v>
      </c>
      <c r="AB16" s="199"/>
      <c r="AC16" s="197"/>
    </row>
    <row r="17" spans="1:29" ht="12" customHeight="1" x14ac:dyDescent="0.2">
      <c r="A17" s="225">
        <v>12</v>
      </c>
      <c r="B17" s="226" t="s">
        <v>18</v>
      </c>
      <c r="C17" s="226">
        <v>1177</v>
      </c>
      <c r="D17" s="226">
        <v>1347</v>
      </c>
      <c r="E17" s="226">
        <v>6499</v>
      </c>
      <c r="F17" s="226">
        <v>28099</v>
      </c>
      <c r="G17" s="340">
        <f t="shared" si="0"/>
        <v>4.7937649026655755</v>
      </c>
      <c r="H17" s="226">
        <v>415</v>
      </c>
      <c r="I17" s="226">
        <v>700</v>
      </c>
      <c r="J17" s="226">
        <v>820</v>
      </c>
      <c r="K17" s="226">
        <v>2444</v>
      </c>
      <c r="L17" s="340">
        <f t="shared" si="1"/>
        <v>28.641571194762683</v>
      </c>
      <c r="M17" s="226">
        <v>12074</v>
      </c>
      <c r="N17" s="226">
        <v>6897</v>
      </c>
      <c r="O17" s="226">
        <v>26147</v>
      </c>
      <c r="P17" s="226">
        <v>14178</v>
      </c>
      <c r="Q17" s="340">
        <f t="shared" si="2"/>
        <v>48.645789250952177</v>
      </c>
      <c r="R17" s="226">
        <v>3126</v>
      </c>
      <c r="S17" s="226">
        <v>2387</v>
      </c>
      <c r="T17" s="226">
        <v>8626</v>
      </c>
      <c r="U17" s="226">
        <v>9840</v>
      </c>
      <c r="V17" s="340">
        <f t="shared" si="3"/>
        <v>24.258130081300813</v>
      </c>
      <c r="W17" s="226">
        <v>31550</v>
      </c>
      <c r="X17" s="226">
        <v>29544</v>
      </c>
      <c r="Y17" s="226">
        <v>94717</v>
      </c>
      <c r="Z17" s="226">
        <v>112084</v>
      </c>
      <c r="AA17" s="340">
        <f t="shared" si="4"/>
        <v>26.358802326826307</v>
      </c>
      <c r="AB17" s="199"/>
      <c r="AC17" s="197"/>
    </row>
    <row r="18" spans="1:29" s="166" customFormat="1" ht="12" customHeight="1" x14ac:dyDescent="0.2">
      <c r="A18" s="346"/>
      <c r="B18" s="347" t="s">
        <v>19</v>
      </c>
      <c r="C18" s="347">
        <f t="shared" ref="C18:F18" si="5">SUM(C6:C17)</f>
        <v>24480</v>
      </c>
      <c r="D18" s="347">
        <f t="shared" si="5"/>
        <v>42219.15</v>
      </c>
      <c r="E18" s="347">
        <f t="shared" si="5"/>
        <v>69565</v>
      </c>
      <c r="F18" s="347">
        <f t="shared" si="5"/>
        <v>557690.99</v>
      </c>
      <c r="G18" s="340">
        <f t="shared" si="0"/>
        <v>7.5703482317331323</v>
      </c>
      <c r="H18" s="347">
        <f t="shared" ref="H18:K18" si="6">SUM(H6:H17)</f>
        <v>4746</v>
      </c>
      <c r="I18" s="347">
        <f t="shared" si="6"/>
        <v>15141.04</v>
      </c>
      <c r="J18" s="347">
        <f t="shared" si="6"/>
        <v>21789</v>
      </c>
      <c r="K18" s="347">
        <f t="shared" si="6"/>
        <v>146245.23000000001</v>
      </c>
      <c r="L18" s="340">
        <f t="shared" si="1"/>
        <v>10.353185536376126</v>
      </c>
      <c r="M18" s="347">
        <f t="shared" ref="M18:P18" si="7">SUM(M6:M17)</f>
        <v>161893</v>
      </c>
      <c r="N18" s="347">
        <f t="shared" si="7"/>
        <v>106746.95</v>
      </c>
      <c r="O18" s="347">
        <f t="shared" si="7"/>
        <v>366592</v>
      </c>
      <c r="P18" s="347">
        <f t="shared" si="7"/>
        <v>235166.03</v>
      </c>
      <c r="Q18" s="340">
        <f t="shared" si="2"/>
        <v>45.392163995794803</v>
      </c>
      <c r="R18" s="347">
        <f t="shared" ref="R18:S18" si="8">SUM(R6:R17)</f>
        <v>8774</v>
      </c>
      <c r="S18" s="347">
        <f t="shared" si="8"/>
        <v>7936.6799999999994</v>
      </c>
      <c r="T18" s="347">
        <f>SHGs_19!E18</f>
        <v>6629</v>
      </c>
      <c r="U18" s="347">
        <f>SHGs_19!F18</f>
        <v>11443.527510400001</v>
      </c>
      <c r="V18" s="340">
        <f t="shared" si="3"/>
        <v>69.355187836854142</v>
      </c>
      <c r="W18" s="347">
        <f t="shared" ref="W18:Z18" si="9">SUM(W6:W17)</f>
        <v>331523</v>
      </c>
      <c r="X18" s="347">
        <f t="shared" si="9"/>
        <v>228314.66999999998</v>
      </c>
      <c r="Y18" s="347">
        <f t="shared" si="9"/>
        <v>960512</v>
      </c>
      <c r="Z18" s="347">
        <f t="shared" si="9"/>
        <v>965810.56</v>
      </c>
      <c r="AA18" s="340">
        <f t="shared" si="4"/>
        <v>23.639694931478072</v>
      </c>
      <c r="AB18" s="343"/>
      <c r="AC18" s="198"/>
    </row>
    <row r="19" spans="1:29" ht="12" customHeight="1" x14ac:dyDescent="0.2">
      <c r="A19" s="225">
        <v>13</v>
      </c>
      <c r="B19" s="226" t="s">
        <v>20</v>
      </c>
      <c r="C19" s="226">
        <v>132</v>
      </c>
      <c r="D19" s="226">
        <v>135</v>
      </c>
      <c r="E19" s="226">
        <v>489</v>
      </c>
      <c r="F19" s="226">
        <v>363</v>
      </c>
      <c r="G19" s="340">
        <f t="shared" si="0"/>
        <v>37.190082644628099</v>
      </c>
      <c r="H19" s="226">
        <v>0</v>
      </c>
      <c r="I19" s="226">
        <v>0</v>
      </c>
      <c r="J19" s="226">
        <v>0</v>
      </c>
      <c r="K19" s="226">
        <v>0</v>
      </c>
      <c r="L19" s="340" t="e">
        <f t="shared" si="1"/>
        <v>#DIV/0!</v>
      </c>
      <c r="M19" s="226">
        <v>0</v>
      </c>
      <c r="N19" s="226">
        <v>0</v>
      </c>
      <c r="O19" s="226">
        <v>0</v>
      </c>
      <c r="P19" s="226">
        <v>0</v>
      </c>
      <c r="Q19" s="340" t="e">
        <f t="shared" si="2"/>
        <v>#DIV/0!</v>
      </c>
      <c r="R19" s="226">
        <v>0</v>
      </c>
      <c r="S19" s="226">
        <v>0</v>
      </c>
      <c r="T19" s="226">
        <v>0</v>
      </c>
      <c r="U19" s="226">
        <v>0</v>
      </c>
      <c r="V19" s="340" t="e">
        <f t="shared" si="3"/>
        <v>#DIV/0!</v>
      </c>
      <c r="W19" s="226">
        <v>0</v>
      </c>
      <c r="X19" s="226">
        <v>0</v>
      </c>
      <c r="Y19" s="226">
        <v>0</v>
      </c>
      <c r="Z19" s="226">
        <v>0</v>
      </c>
      <c r="AA19" s="340" t="e">
        <f t="shared" si="4"/>
        <v>#DIV/0!</v>
      </c>
      <c r="AB19" s="199"/>
      <c r="AC19" s="197"/>
    </row>
    <row r="20" spans="1:29" ht="12" customHeight="1" x14ac:dyDescent="0.2">
      <c r="A20" s="225">
        <v>14</v>
      </c>
      <c r="B20" s="226" t="s">
        <v>21</v>
      </c>
      <c r="C20" s="226">
        <v>0</v>
      </c>
      <c r="D20" s="226">
        <v>0</v>
      </c>
      <c r="E20" s="226">
        <v>0</v>
      </c>
      <c r="F20" s="226">
        <v>0</v>
      </c>
      <c r="G20" s="340" t="e">
        <f t="shared" si="0"/>
        <v>#DIV/0!</v>
      </c>
      <c r="H20" s="226">
        <v>0</v>
      </c>
      <c r="I20" s="226">
        <v>0</v>
      </c>
      <c r="J20" s="226">
        <v>0</v>
      </c>
      <c r="K20" s="226">
        <v>0</v>
      </c>
      <c r="L20" s="340" t="e">
        <f t="shared" si="1"/>
        <v>#DIV/0!</v>
      </c>
      <c r="M20" s="226">
        <v>0</v>
      </c>
      <c r="N20" s="226">
        <v>0</v>
      </c>
      <c r="O20" s="226">
        <v>0</v>
      </c>
      <c r="P20" s="226">
        <v>0</v>
      </c>
      <c r="Q20" s="340" t="e">
        <f t="shared" si="2"/>
        <v>#DIV/0!</v>
      </c>
      <c r="R20" s="226">
        <v>0</v>
      </c>
      <c r="S20" s="226">
        <v>0</v>
      </c>
      <c r="T20" s="226">
        <v>0</v>
      </c>
      <c r="U20" s="226">
        <v>0</v>
      </c>
      <c r="V20" s="340" t="e">
        <f t="shared" si="3"/>
        <v>#DIV/0!</v>
      </c>
      <c r="W20" s="226">
        <v>39945</v>
      </c>
      <c r="X20" s="226">
        <v>19710.95</v>
      </c>
      <c r="Y20" s="226">
        <v>556954</v>
      </c>
      <c r="Z20" s="226">
        <v>242694.85</v>
      </c>
      <c r="AA20" s="340">
        <f t="shared" si="4"/>
        <v>8.1217009755254388</v>
      </c>
      <c r="AB20" s="199"/>
      <c r="AC20" s="197"/>
    </row>
    <row r="21" spans="1:29" ht="12" customHeight="1" x14ac:dyDescent="0.2">
      <c r="A21" s="225">
        <v>15</v>
      </c>
      <c r="B21" s="226" t="s">
        <v>22</v>
      </c>
      <c r="C21" s="226">
        <v>0</v>
      </c>
      <c r="D21" s="226">
        <v>0</v>
      </c>
      <c r="E21" s="226">
        <v>0</v>
      </c>
      <c r="F21" s="226">
        <v>0</v>
      </c>
      <c r="G21" s="340" t="e">
        <f t="shared" si="0"/>
        <v>#DIV/0!</v>
      </c>
      <c r="H21" s="226">
        <v>0</v>
      </c>
      <c r="I21" s="226">
        <v>0</v>
      </c>
      <c r="J21" s="226">
        <v>0</v>
      </c>
      <c r="K21" s="226">
        <v>0</v>
      </c>
      <c r="L21" s="340" t="e">
        <f t="shared" si="1"/>
        <v>#DIV/0!</v>
      </c>
      <c r="M21" s="226">
        <v>0</v>
      </c>
      <c r="N21" s="226">
        <v>0</v>
      </c>
      <c r="O21" s="226">
        <v>0</v>
      </c>
      <c r="P21" s="226">
        <v>0</v>
      </c>
      <c r="Q21" s="340" t="e">
        <f t="shared" si="2"/>
        <v>#DIV/0!</v>
      </c>
      <c r="R21" s="226">
        <v>0</v>
      </c>
      <c r="S21" s="226">
        <v>0</v>
      </c>
      <c r="T21" s="226">
        <v>0</v>
      </c>
      <c r="U21" s="226">
        <v>0</v>
      </c>
      <c r="V21" s="340" t="e">
        <f t="shared" si="3"/>
        <v>#DIV/0!</v>
      </c>
      <c r="W21" s="226">
        <v>0</v>
      </c>
      <c r="X21" s="226">
        <v>0</v>
      </c>
      <c r="Y21" s="226">
        <v>0</v>
      </c>
      <c r="Z21" s="226">
        <v>0</v>
      </c>
      <c r="AA21" s="340" t="e">
        <f t="shared" si="4"/>
        <v>#DIV/0!</v>
      </c>
      <c r="AB21" s="199"/>
      <c r="AC21" s="197"/>
    </row>
    <row r="22" spans="1:29" ht="12" customHeight="1" x14ac:dyDescent="0.2">
      <c r="A22" s="225">
        <v>16</v>
      </c>
      <c r="B22" s="226" t="s">
        <v>23</v>
      </c>
      <c r="C22" s="226">
        <v>0</v>
      </c>
      <c r="D22" s="226">
        <v>0</v>
      </c>
      <c r="E22" s="226">
        <v>0</v>
      </c>
      <c r="F22" s="226">
        <v>0</v>
      </c>
      <c r="G22" s="340" t="e">
        <f t="shared" si="0"/>
        <v>#DIV/0!</v>
      </c>
      <c r="H22" s="226">
        <v>0</v>
      </c>
      <c r="I22" s="226">
        <v>0</v>
      </c>
      <c r="J22" s="226">
        <v>0</v>
      </c>
      <c r="K22" s="226">
        <v>0</v>
      </c>
      <c r="L22" s="340" t="e">
        <f t="shared" si="1"/>
        <v>#DIV/0!</v>
      </c>
      <c r="M22" s="226">
        <v>0</v>
      </c>
      <c r="N22" s="226">
        <v>0</v>
      </c>
      <c r="O22" s="226">
        <v>0</v>
      </c>
      <c r="P22" s="226">
        <v>0</v>
      </c>
      <c r="Q22" s="340" t="e">
        <f t="shared" si="2"/>
        <v>#DIV/0!</v>
      </c>
      <c r="R22" s="226">
        <v>0</v>
      </c>
      <c r="S22" s="226">
        <v>0</v>
      </c>
      <c r="T22" s="226">
        <v>0</v>
      </c>
      <c r="U22" s="226">
        <v>0</v>
      </c>
      <c r="V22" s="340" t="e">
        <f t="shared" si="3"/>
        <v>#DIV/0!</v>
      </c>
      <c r="W22" s="226">
        <v>0</v>
      </c>
      <c r="X22" s="226">
        <v>0</v>
      </c>
      <c r="Y22" s="226">
        <v>0</v>
      </c>
      <c r="Z22" s="226">
        <v>0</v>
      </c>
      <c r="AA22" s="340" t="e">
        <f t="shared" si="4"/>
        <v>#DIV/0!</v>
      </c>
      <c r="AB22" s="199"/>
      <c r="AC22" s="197"/>
    </row>
    <row r="23" spans="1:29" ht="12" customHeight="1" x14ac:dyDescent="0.2">
      <c r="A23" s="225">
        <v>17</v>
      </c>
      <c r="B23" s="226" t="s">
        <v>24</v>
      </c>
      <c r="C23" s="226">
        <v>0</v>
      </c>
      <c r="D23" s="226">
        <v>0</v>
      </c>
      <c r="E23" s="226">
        <v>0</v>
      </c>
      <c r="F23" s="226">
        <v>0</v>
      </c>
      <c r="G23" s="340" t="e">
        <f t="shared" si="0"/>
        <v>#DIV/0!</v>
      </c>
      <c r="H23" s="226">
        <v>0</v>
      </c>
      <c r="I23" s="226">
        <v>0</v>
      </c>
      <c r="J23" s="226">
        <v>0</v>
      </c>
      <c r="K23" s="226">
        <v>0</v>
      </c>
      <c r="L23" s="340" t="e">
        <f t="shared" si="1"/>
        <v>#DIV/0!</v>
      </c>
      <c r="M23" s="226">
        <v>0</v>
      </c>
      <c r="N23" s="226">
        <v>0</v>
      </c>
      <c r="O23" s="226">
        <v>0</v>
      </c>
      <c r="P23" s="226">
        <v>0</v>
      </c>
      <c r="Q23" s="340" t="e">
        <f t="shared" si="2"/>
        <v>#DIV/0!</v>
      </c>
      <c r="R23" s="226">
        <v>829</v>
      </c>
      <c r="S23" s="226">
        <v>330</v>
      </c>
      <c r="T23" s="226">
        <v>829</v>
      </c>
      <c r="U23" s="226">
        <v>330</v>
      </c>
      <c r="V23" s="340">
        <f t="shared" si="3"/>
        <v>100</v>
      </c>
      <c r="W23" s="226">
        <v>285</v>
      </c>
      <c r="X23" s="226">
        <v>971</v>
      </c>
      <c r="Y23" s="226">
        <v>8389</v>
      </c>
      <c r="Z23" s="226">
        <v>115205</v>
      </c>
      <c r="AA23" s="340">
        <f t="shared" si="4"/>
        <v>0.84284536261446985</v>
      </c>
      <c r="AB23" s="199"/>
      <c r="AC23" s="197"/>
    </row>
    <row r="24" spans="1:29" ht="12" customHeight="1" x14ac:dyDescent="0.2">
      <c r="A24" s="225">
        <v>18</v>
      </c>
      <c r="B24" s="226" t="s">
        <v>25</v>
      </c>
      <c r="C24" s="226">
        <v>0</v>
      </c>
      <c r="D24" s="226">
        <v>0</v>
      </c>
      <c r="E24" s="226">
        <v>0</v>
      </c>
      <c r="F24" s="226">
        <v>0</v>
      </c>
      <c r="G24" s="340" t="e">
        <f t="shared" si="0"/>
        <v>#DIV/0!</v>
      </c>
      <c r="H24" s="226">
        <v>0</v>
      </c>
      <c r="I24" s="226">
        <v>0</v>
      </c>
      <c r="J24" s="226">
        <v>0</v>
      </c>
      <c r="K24" s="226">
        <v>0</v>
      </c>
      <c r="L24" s="340" t="e">
        <f t="shared" si="1"/>
        <v>#DIV/0!</v>
      </c>
      <c r="M24" s="226">
        <v>0</v>
      </c>
      <c r="N24" s="226">
        <v>0</v>
      </c>
      <c r="O24" s="226">
        <v>0</v>
      </c>
      <c r="P24" s="226">
        <v>0</v>
      </c>
      <c r="Q24" s="340" t="e">
        <f t="shared" si="2"/>
        <v>#DIV/0!</v>
      </c>
      <c r="R24" s="226">
        <v>0</v>
      </c>
      <c r="S24" s="226">
        <v>0</v>
      </c>
      <c r="T24" s="226">
        <v>0</v>
      </c>
      <c r="U24" s="226">
        <v>0</v>
      </c>
      <c r="V24" s="340" t="e">
        <f t="shared" si="3"/>
        <v>#DIV/0!</v>
      </c>
      <c r="W24" s="226">
        <v>0</v>
      </c>
      <c r="X24" s="226">
        <v>0</v>
      </c>
      <c r="Y24" s="226">
        <v>0</v>
      </c>
      <c r="Z24" s="226">
        <v>0</v>
      </c>
      <c r="AA24" s="340" t="e">
        <f t="shared" si="4"/>
        <v>#DIV/0!</v>
      </c>
      <c r="AB24" s="199"/>
      <c r="AC24" s="197"/>
    </row>
    <row r="25" spans="1:29" ht="12" customHeight="1" x14ac:dyDescent="0.2">
      <c r="A25" s="225">
        <v>19</v>
      </c>
      <c r="B25" s="226" t="s">
        <v>26</v>
      </c>
      <c r="C25" s="226">
        <v>0</v>
      </c>
      <c r="D25" s="226">
        <v>0</v>
      </c>
      <c r="E25" s="226">
        <v>0</v>
      </c>
      <c r="F25" s="226">
        <v>0</v>
      </c>
      <c r="G25" s="340" t="e">
        <f t="shared" si="0"/>
        <v>#DIV/0!</v>
      </c>
      <c r="H25" s="226">
        <v>0</v>
      </c>
      <c r="I25" s="226">
        <v>0</v>
      </c>
      <c r="J25" s="226">
        <v>0</v>
      </c>
      <c r="K25" s="226">
        <v>0</v>
      </c>
      <c r="L25" s="340" t="e">
        <f t="shared" si="1"/>
        <v>#DIV/0!</v>
      </c>
      <c r="M25" s="226">
        <v>0</v>
      </c>
      <c r="N25" s="226">
        <v>0</v>
      </c>
      <c r="O25" s="226">
        <v>0</v>
      </c>
      <c r="P25" s="226">
        <v>0</v>
      </c>
      <c r="Q25" s="340" t="e">
        <f t="shared" si="2"/>
        <v>#DIV/0!</v>
      </c>
      <c r="R25" s="226">
        <v>0</v>
      </c>
      <c r="S25" s="226">
        <v>0</v>
      </c>
      <c r="T25" s="226">
        <v>0</v>
      </c>
      <c r="U25" s="226">
        <v>0</v>
      </c>
      <c r="V25" s="340" t="e">
        <f t="shared" si="3"/>
        <v>#DIV/0!</v>
      </c>
      <c r="W25" s="226">
        <v>25</v>
      </c>
      <c r="X25" s="226">
        <v>25.05</v>
      </c>
      <c r="Y25" s="226">
        <v>103</v>
      </c>
      <c r="Z25" s="226">
        <v>162.55000000000001</v>
      </c>
      <c r="AA25" s="340">
        <f t="shared" si="4"/>
        <v>15.410642879114118</v>
      </c>
      <c r="AB25" s="199"/>
      <c r="AC25" s="197"/>
    </row>
    <row r="26" spans="1:29" ht="12" customHeight="1" x14ac:dyDescent="0.2">
      <c r="A26" s="225">
        <v>20</v>
      </c>
      <c r="B26" s="226" t="s">
        <v>27</v>
      </c>
      <c r="C26" s="226">
        <v>0</v>
      </c>
      <c r="D26" s="226">
        <v>0</v>
      </c>
      <c r="E26" s="226">
        <v>0</v>
      </c>
      <c r="F26" s="226">
        <v>0</v>
      </c>
      <c r="G26" s="340" t="e">
        <f t="shared" si="0"/>
        <v>#DIV/0!</v>
      </c>
      <c r="H26" s="226">
        <v>0</v>
      </c>
      <c r="I26" s="226">
        <v>0</v>
      </c>
      <c r="J26" s="226">
        <v>3</v>
      </c>
      <c r="K26" s="226">
        <v>12</v>
      </c>
      <c r="L26" s="340">
        <f t="shared" si="1"/>
        <v>0</v>
      </c>
      <c r="M26" s="226">
        <v>0</v>
      </c>
      <c r="N26" s="226">
        <v>0</v>
      </c>
      <c r="O26" s="226">
        <v>0</v>
      </c>
      <c r="P26" s="226">
        <v>0</v>
      </c>
      <c r="Q26" s="340" t="e">
        <f t="shared" si="2"/>
        <v>#DIV/0!</v>
      </c>
      <c r="R26" s="226">
        <v>445</v>
      </c>
      <c r="S26" s="226">
        <v>92.32</v>
      </c>
      <c r="T26" s="226">
        <v>18683</v>
      </c>
      <c r="U26" s="226">
        <v>28743.5</v>
      </c>
      <c r="V26" s="340">
        <f t="shared" si="3"/>
        <v>0.32118565936646548</v>
      </c>
      <c r="W26" s="226">
        <v>31435</v>
      </c>
      <c r="X26" s="226">
        <v>5664.47</v>
      </c>
      <c r="Y26" s="226">
        <v>163707</v>
      </c>
      <c r="Z26" s="226">
        <v>58845.71</v>
      </c>
      <c r="AA26" s="340">
        <f t="shared" si="4"/>
        <v>9.6259693357425711</v>
      </c>
      <c r="AB26" s="199"/>
      <c r="AC26" s="197"/>
    </row>
    <row r="27" spans="1:29" ht="12" customHeight="1" x14ac:dyDescent="0.2">
      <c r="A27" s="225">
        <v>21</v>
      </c>
      <c r="B27" s="226" t="s">
        <v>28</v>
      </c>
      <c r="C27" s="226">
        <v>76</v>
      </c>
      <c r="D27" s="226">
        <v>116</v>
      </c>
      <c r="E27" s="226">
        <v>543</v>
      </c>
      <c r="F27" s="226">
        <v>3123</v>
      </c>
      <c r="G27" s="340">
        <f t="shared" si="0"/>
        <v>3.7143772014089018</v>
      </c>
      <c r="H27" s="226">
        <v>0</v>
      </c>
      <c r="I27" s="226">
        <v>0</v>
      </c>
      <c r="J27" s="226">
        <v>0</v>
      </c>
      <c r="K27" s="226">
        <v>0</v>
      </c>
      <c r="L27" s="340" t="e">
        <f t="shared" si="1"/>
        <v>#DIV/0!</v>
      </c>
      <c r="M27" s="226">
        <v>0</v>
      </c>
      <c r="N27" s="226">
        <v>0</v>
      </c>
      <c r="O27" s="226">
        <v>0</v>
      </c>
      <c r="P27" s="226">
        <v>0</v>
      </c>
      <c r="Q27" s="340" t="e">
        <f t="shared" si="2"/>
        <v>#DIV/0!</v>
      </c>
      <c r="R27" s="226">
        <v>405</v>
      </c>
      <c r="S27" s="226">
        <v>16</v>
      </c>
      <c r="T27" s="226">
        <v>3155</v>
      </c>
      <c r="U27" s="226">
        <v>3810</v>
      </c>
      <c r="V27" s="340">
        <f t="shared" si="3"/>
        <v>0.41994750656167978</v>
      </c>
      <c r="W27" s="226">
        <v>378</v>
      </c>
      <c r="X27" s="226">
        <v>1124</v>
      </c>
      <c r="Y27" s="226">
        <v>3999</v>
      </c>
      <c r="Z27" s="226">
        <v>20209</v>
      </c>
      <c r="AA27" s="340">
        <f t="shared" si="4"/>
        <v>5.5618783710228117</v>
      </c>
      <c r="AB27" s="199"/>
      <c r="AC27" s="197"/>
    </row>
    <row r="28" spans="1:29" ht="12" customHeight="1" x14ac:dyDescent="0.2">
      <c r="A28" s="225">
        <v>22</v>
      </c>
      <c r="B28" s="226" t="s">
        <v>29</v>
      </c>
      <c r="C28" s="226">
        <v>0</v>
      </c>
      <c r="D28" s="226">
        <v>0</v>
      </c>
      <c r="E28" s="226">
        <v>0</v>
      </c>
      <c r="F28" s="226">
        <v>0</v>
      </c>
      <c r="G28" s="340" t="e">
        <f t="shared" si="0"/>
        <v>#DIV/0!</v>
      </c>
      <c r="H28" s="226">
        <v>40</v>
      </c>
      <c r="I28" s="226">
        <v>98.47</v>
      </c>
      <c r="J28" s="226">
        <v>237</v>
      </c>
      <c r="K28" s="226">
        <v>1433.02</v>
      </c>
      <c r="L28" s="340">
        <f t="shared" si="1"/>
        <v>6.8715021423287883</v>
      </c>
      <c r="M28" s="226">
        <v>0</v>
      </c>
      <c r="N28" s="226">
        <v>0</v>
      </c>
      <c r="O28" s="226">
        <v>0</v>
      </c>
      <c r="P28" s="226">
        <v>0</v>
      </c>
      <c r="Q28" s="340" t="e">
        <f t="shared" si="2"/>
        <v>#DIV/0!</v>
      </c>
      <c r="R28" s="226">
        <v>313</v>
      </c>
      <c r="S28" s="226">
        <v>179.67</v>
      </c>
      <c r="T28" s="226">
        <v>2134</v>
      </c>
      <c r="U28" s="226">
        <v>2744.05</v>
      </c>
      <c r="V28" s="340">
        <f t="shared" si="3"/>
        <v>6.5476212168145622</v>
      </c>
      <c r="W28" s="226">
        <v>1493</v>
      </c>
      <c r="X28" s="226">
        <v>1740.84</v>
      </c>
      <c r="Y28" s="226">
        <v>12832</v>
      </c>
      <c r="Z28" s="226">
        <v>17856.47</v>
      </c>
      <c r="AA28" s="340">
        <f t="shared" si="4"/>
        <v>9.7490713450082787</v>
      </c>
      <c r="AB28" s="199"/>
      <c r="AC28" s="197"/>
    </row>
    <row r="29" spans="1:29" ht="12" customHeight="1" x14ac:dyDescent="0.2">
      <c r="A29" s="225">
        <v>23</v>
      </c>
      <c r="B29" s="226" t="s">
        <v>30</v>
      </c>
      <c r="C29" s="226">
        <v>0</v>
      </c>
      <c r="D29" s="226">
        <v>0</v>
      </c>
      <c r="E29" s="226">
        <v>0</v>
      </c>
      <c r="F29" s="226">
        <v>0</v>
      </c>
      <c r="G29" s="340" t="e">
        <f t="shared" si="0"/>
        <v>#DIV/0!</v>
      </c>
      <c r="H29" s="226">
        <v>0</v>
      </c>
      <c r="I29" s="226">
        <v>0</v>
      </c>
      <c r="J29" s="226">
        <v>0</v>
      </c>
      <c r="K29" s="226">
        <v>0</v>
      </c>
      <c r="L29" s="340" t="e">
        <f t="shared" si="1"/>
        <v>#DIV/0!</v>
      </c>
      <c r="M29" s="226">
        <v>0</v>
      </c>
      <c r="N29" s="226">
        <v>0</v>
      </c>
      <c r="O29" s="226">
        <v>0</v>
      </c>
      <c r="P29" s="226">
        <v>0</v>
      </c>
      <c r="Q29" s="340" t="e">
        <f t="shared" si="2"/>
        <v>#DIV/0!</v>
      </c>
      <c r="R29" s="226">
        <v>0</v>
      </c>
      <c r="S29" s="226">
        <v>0</v>
      </c>
      <c r="T29" s="226">
        <v>0</v>
      </c>
      <c r="U29" s="226">
        <v>0</v>
      </c>
      <c r="V29" s="340" t="e">
        <f t="shared" si="3"/>
        <v>#DIV/0!</v>
      </c>
      <c r="W29" s="226">
        <v>45</v>
      </c>
      <c r="X29" s="226">
        <v>29.31</v>
      </c>
      <c r="Y29" s="226">
        <v>56098</v>
      </c>
      <c r="Z29" s="226">
        <v>46601.84</v>
      </c>
      <c r="AA29" s="340">
        <f t="shared" si="4"/>
        <v>6.2894512319685236E-2</v>
      </c>
      <c r="AB29" s="199"/>
      <c r="AC29" s="197"/>
    </row>
    <row r="30" spans="1:29" ht="12" customHeight="1" x14ac:dyDescent="0.2">
      <c r="A30" s="225">
        <v>24</v>
      </c>
      <c r="B30" s="226" t="s">
        <v>31</v>
      </c>
      <c r="C30" s="226">
        <v>0</v>
      </c>
      <c r="D30" s="226">
        <v>0</v>
      </c>
      <c r="E30" s="226">
        <v>0</v>
      </c>
      <c r="F30" s="226">
        <v>0</v>
      </c>
      <c r="G30" s="340" t="e">
        <f t="shared" si="0"/>
        <v>#DIV/0!</v>
      </c>
      <c r="H30" s="226">
        <v>0</v>
      </c>
      <c r="I30" s="226">
        <v>0</v>
      </c>
      <c r="J30" s="226">
        <v>0</v>
      </c>
      <c r="K30" s="226">
        <v>0</v>
      </c>
      <c r="L30" s="340" t="e">
        <f t="shared" si="1"/>
        <v>#DIV/0!</v>
      </c>
      <c r="M30" s="226">
        <v>0</v>
      </c>
      <c r="N30" s="226">
        <v>0</v>
      </c>
      <c r="O30" s="226">
        <v>0</v>
      </c>
      <c r="P30" s="226">
        <v>0</v>
      </c>
      <c r="Q30" s="340" t="e">
        <f t="shared" si="2"/>
        <v>#DIV/0!</v>
      </c>
      <c r="R30" s="226">
        <v>0</v>
      </c>
      <c r="S30" s="226">
        <v>0</v>
      </c>
      <c r="T30" s="226">
        <v>0</v>
      </c>
      <c r="U30" s="226">
        <v>0</v>
      </c>
      <c r="V30" s="340" t="e">
        <f t="shared" si="3"/>
        <v>#DIV/0!</v>
      </c>
      <c r="W30" s="226">
        <v>0</v>
      </c>
      <c r="X30" s="226">
        <v>0</v>
      </c>
      <c r="Y30" s="226">
        <v>0</v>
      </c>
      <c r="Z30" s="226">
        <v>0</v>
      </c>
      <c r="AA30" s="340" t="e">
        <f t="shared" si="4"/>
        <v>#DIV/0!</v>
      </c>
      <c r="AB30" s="199"/>
      <c r="AC30" s="197"/>
    </row>
    <row r="31" spans="1:29" ht="12" customHeight="1" x14ac:dyDescent="0.2">
      <c r="A31" s="225">
        <v>25</v>
      </c>
      <c r="B31" s="226" t="s">
        <v>32</v>
      </c>
      <c r="C31" s="226">
        <v>0</v>
      </c>
      <c r="D31" s="226">
        <v>0</v>
      </c>
      <c r="E31" s="226">
        <v>0</v>
      </c>
      <c r="F31" s="226">
        <v>0</v>
      </c>
      <c r="G31" s="340" t="e">
        <f t="shared" si="0"/>
        <v>#DIV/0!</v>
      </c>
      <c r="H31" s="226">
        <v>0</v>
      </c>
      <c r="I31" s="226">
        <v>0</v>
      </c>
      <c r="J31" s="226">
        <v>0</v>
      </c>
      <c r="K31" s="226">
        <v>0</v>
      </c>
      <c r="L31" s="340" t="e">
        <f t="shared" si="1"/>
        <v>#DIV/0!</v>
      </c>
      <c r="M31" s="226">
        <v>0</v>
      </c>
      <c r="N31" s="226">
        <v>0</v>
      </c>
      <c r="O31" s="226">
        <v>0</v>
      </c>
      <c r="P31" s="226">
        <v>0</v>
      </c>
      <c r="Q31" s="340" t="e">
        <f t="shared" si="2"/>
        <v>#DIV/0!</v>
      </c>
      <c r="R31" s="226">
        <v>1</v>
      </c>
      <c r="S31" s="226">
        <v>32.659999999999997</v>
      </c>
      <c r="T31" s="226">
        <v>1</v>
      </c>
      <c r="U31" s="226">
        <v>32.659999999999997</v>
      </c>
      <c r="V31" s="340">
        <f t="shared" si="3"/>
        <v>100</v>
      </c>
      <c r="W31" s="226">
        <v>0</v>
      </c>
      <c r="X31" s="226">
        <v>0</v>
      </c>
      <c r="Y31" s="226">
        <v>0</v>
      </c>
      <c r="Z31" s="226">
        <v>0</v>
      </c>
      <c r="AA31" s="340" t="e">
        <f t="shared" si="4"/>
        <v>#DIV/0!</v>
      </c>
      <c r="AB31" s="199"/>
      <c r="AC31" s="197"/>
    </row>
    <row r="32" spans="1:29" ht="12" customHeight="1" x14ac:dyDescent="0.2">
      <c r="A32" s="225">
        <v>26</v>
      </c>
      <c r="B32" s="226" t="s">
        <v>33</v>
      </c>
      <c r="C32" s="226">
        <v>0</v>
      </c>
      <c r="D32" s="226">
        <v>0</v>
      </c>
      <c r="E32" s="226">
        <v>0</v>
      </c>
      <c r="F32" s="226">
        <v>0</v>
      </c>
      <c r="G32" s="340" t="e">
        <f t="shared" si="0"/>
        <v>#DIV/0!</v>
      </c>
      <c r="H32" s="226">
        <v>0</v>
      </c>
      <c r="I32" s="226">
        <v>0</v>
      </c>
      <c r="J32" s="226">
        <v>0</v>
      </c>
      <c r="K32" s="226">
        <v>0</v>
      </c>
      <c r="L32" s="340" t="e">
        <f t="shared" si="1"/>
        <v>#DIV/0!</v>
      </c>
      <c r="M32" s="226">
        <v>0</v>
      </c>
      <c r="N32" s="226">
        <v>0</v>
      </c>
      <c r="O32" s="226">
        <v>0</v>
      </c>
      <c r="P32" s="226">
        <v>0</v>
      </c>
      <c r="Q32" s="340" t="e">
        <f t="shared" si="2"/>
        <v>#DIV/0!</v>
      </c>
      <c r="R32" s="226">
        <v>0</v>
      </c>
      <c r="S32" s="226">
        <v>0</v>
      </c>
      <c r="T32" s="226">
        <v>0</v>
      </c>
      <c r="U32" s="226">
        <v>0</v>
      </c>
      <c r="V32" s="340" t="e">
        <f t="shared" si="3"/>
        <v>#DIV/0!</v>
      </c>
      <c r="W32" s="226">
        <v>65</v>
      </c>
      <c r="X32" s="226">
        <v>131.44</v>
      </c>
      <c r="Y32" s="226">
        <v>190</v>
      </c>
      <c r="Z32" s="226">
        <v>409.78</v>
      </c>
      <c r="AA32" s="340">
        <f t="shared" si="4"/>
        <v>32.075747962321245</v>
      </c>
      <c r="AB32" s="199"/>
      <c r="AC32" s="197"/>
    </row>
    <row r="33" spans="1:29" ht="12" customHeight="1" x14ac:dyDescent="0.2">
      <c r="A33" s="225">
        <v>27</v>
      </c>
      <c r="B33" s="226" t="s">
        <v>34</v>
      </c>
      <c r="C33" s="226">
        <v>0</v>
      </c>
      <c r="D33" s="226">
        <v>0</v>
      </c>
      <c r="E33" s="226">
        <v>0</v>
      </c>
      <c r="F33" s="226">
        <v>0</v>
      </c>
      <c r="G33" s="340" t="e">
        <f t="shared" si="0"/>
        <v>#DIV/0!</v>
      </c>
      <c r="H33" s="226">
        <v>0</v>
      </c>
      <c r="I33" s="226">
        <v>0</v>
      </c>
      <c r="J33" s="226">
        <v>0</v>
      </c>
      <c r="K33" s="226">
        <v>0</v>
      </c>
      <c r="L33" s="340" t="e">
        <f t="shared" si="1"/>
        <v>#DIV/0!</v>
      </c>
      <c r="M33" s="226">
        <v>0</v>
      </c>
      <c r="N33" s="226">
        <v>0</v>
      </c>
      <c r="O33" s="226">
        <v>0</v>
      </c>
      <c r="P33" s="226">
        <v>0</v>
      </c>
      <c r="Q33" s="340" t="e">
        <f t="shared" si="2"/>
        <v>#DIV/0!</v>
      </c>
      <c r="R33" s="226">
        <v>0</v>
      </c>
      <c r="S33" s="226">
        <v>0</v>
      </c>
      <c r="T33" s="226">
        <v>0</v>
      </c>
      <c r="U33" s="226">
        <v>0</v>
      </c>
      <c r="V33" s="340" t="e">
        <f t="shared" si="3"/>
        <v>#DIV/0!</v>
      </c>
      <c r="W33" s="226">
        <v>0</v>
      </c>
      <c r="X33" s="226">
        <v>0</v>
      </c>
      <c r="Y33" s="226">
        <v>0</v>
      </c>
      <c r="Z33" s="226">
        <v>0</v>
      </c>
      <c r="AA33" s="340" t="e">
        <f t="shared" si="4"/>
        <v>#DIV/0!</v>
      </c>
      <c r="AB33" s="199"/>
      <c r="AC33" s="197"/>
    </row>
    <row r="34" spans="1:29" ht="12" customHeight="1" x14ac:dyDescent="0.2">
      <c r="A34" s="225">
        <v>28</v>
      </c>
      <c r="B34" s="226" t="s">
        <v>35</v>
      </c>
      <c r="C34" s="226">
        <v>0</v>
      </c>
      <c r="D34" s="226">
        <v>0</v>
      </c>
      <c r="E34" s="226">
        <v>0</v>
      </c>
      <c r="F34" s="226">
        <v>0</v>
      </c>
      <c r="G34" s="340" t="e">
        <f t="shared" si="0"/>
        <v>#DIV/0!</v>
      </c>
      <c r="H34" s="226">
        <v>0</v>
      </c>
      <c r="I34" s="226">
        <v>0</v>
      </c>
      <c r="J34" s="226">
        <v>0</v>
      </c>
      <c r="K34" s="226">
        <v>0</v>
      </c>
      <c r="L34" s="340" t="e">
        <f t="shared" si="1"/>
        <v>#DIV/0!</v>
      </c>
      <c r="M34" s="226">
        <v>0</v>
      </c>
      <c r="N34" s="226">
        <v>0</v>
      </c>
      <c r="O34" s="226">
        <v>0</v>
      </c>
      <c r="P34" s="226">
        <v>0</v>
      </c>
      <c r="Q34" s="340" t="e">
        <f t="shared" si="2"/>
        <v>#DIV/0!</v>
      </c>
      <c r="R34" s="226">
        <v>0</v>
      </c>
      <c r="S34" s="226">
        <v>0</v>
      </c>
      <c r="T34" s="226">
        <v>0</v>
      </c>
      <c r="U34" s="226">
        <v>0</v>
      </c>
      <c r="V34" s="340" t="e">
        <f t="shared" si="3"/>
        <v>#DIV/0!</v>
      </c>
      <c r="W34" s="226">
        <v>0</v>
      </c>
      <c r="X34" s="226">
        <v>0</v>
      </c>
      <c r="Y34" s="226">
        <v>0</v>
      </c>
      <c r="Z34" s="226">
        <v>0</v>
      </c>
      <c r="AA34" s="340" t="e">
        <f t="shared" si="4"/>
        <v>#DIV/0!</v>
      </c>
      <c r="AB34" s="199"/>
      <c r="AC34" s="197"/>
    </row>
    <row r="35" spans="1:29" ht="12" customHeight="1" x14ac:dyDescent="0.2">
      <c r="A35" s="225">
        <v>29</v>
      </c>
      <c r="B35" s="226" t="s">
        <v>36</v>
      </c>
      <c r="C35" s="226">
        <v>0</v>
      </c>
      <c r="D35" s="226">
        <v>0</v>
      </c>
      <c r="E35" s="226">
        <v>0</v>
      </c>
      <c r="F35" s="226">
        <v>0</v>
      </c>
      <c r="G35" s="340" t="e">
        <f t="shared" si="0"/>
        <v>#DIV/0!</v>
      </c>
      <c r="H35" s="226">
        <v>0</v>
      </c>
      <c r="I35" s="226">
        <v>0</v>
      </c>
      <c r="J35" s="226">
        <v>0</v>
      </c>
      <c r="K35" s="226">
        <v>0</v>
      </c>
      <c r="L35" s="340" t="e">
        <f t="shared" si="1"/>
        <v>#DIV/0!</v>
      </c>
      <c r="M35" s="226">
        <v>0</v>
      </c>
      <c r="N35" s="226">
        <v>0</v>
      </c>
      <c r="O35" s="226">
        <v>0</v>
      </c>
      <c r="P35" s="226">
        <v>0</v>
      </c>
      <c r="Q35" s="340" t="e">
        <f t="shared" si="2"/>
        <v>#DIV/0!</v>
      </c>
      <c r="R35" s="226">
        <v>0</v>
      </c>
      <c r="S35" s="226">
        <v>0</v>
      </c>
      <c r="T35" s="226">
        <v>0</v>
      </c>
      <c r="U35" s="226">
        <v>0</v>
      </c>
      <c r="V35" s="340" t="e">
        <f t="shared" si="3"/>
        <v>#DIV/0!</v>
      </c>
      <c r="W35" s="226">
        <v>0</v>
      </c>
      <c r="X35" s="226">
        <v>0</v>
      </c>
      <c r="Y35" s="226">
        <v>0</v>
      </c>
      <c r="Z35" s="226">
        <v>0</v>
      </c>
      <c r="AA35" s="340" t="e">
        <f t="shared" si="4"/>
        <v>#DIV/0!</v>
      </c>
      <c r="AB35" s="199"/>
      <c r="AC35" s="197"/>
    </row>
    <row r="36" spans="1:29" ht="12" customHeight="1" x14ac:dyDescent="0.2">
      <c r="A36" s="225">
        <v>30</v>
      </c>
      <c r="B36" s="226" t="s">
        <v>37</v>
      </c>
      <c r="C36" s="226">
        <v>0</v>
      </c>
      <c r="D36" s="226">
        <v>0</v>
      </c>
      <c r="E36" s="226">
        <v>0</v>
      </c>
      <c r="F36" s="226">
        <v>0</v>
      </c>
      <c r="G36" s="340" t="e">
        <f t="shared" si="0"/>
        <v>#DIV/0!</v>
      </c>
      <c r="H36" s="226">
        <v>0</v>
      </c>
      <c r="I36" s="226">
        <v>0</v>
      </c>
      <c r="J36" s="226">
        <v>0</v>
      </c>
      <c r="K36" s="226">
        <v>0</v>
      </c>
      <c r="L36" s="340" t="e">
        <f t="shared" si="1"/>
        <v>#DIV/0!</v>
      </c>
      <c r="M36" s="226">
        <v>0</v>
      </c>
      <c r="N36" s="226">
        <v>0</v>
      </c>
      <c r="O36" s="226">
        <v>0</v>
      </c>
      <c r="P36" s="226">
        <v>0</v>
      </c>
      <c r="Q36" s="340" t="e">
        <f t="shared" si="2"/>
        <v>#DIV/0!</v>
      </c>
      <c r="R36" s="226">
        <v>0</v>
      </c>
      <c r="S36" s="226">
        <v>0</v>
      </c>
      <c r="T36" s="226">
        <v>0</v>
      </c>
      <c r="U36" s="226">
        <v>0</v>
      </c>
      <c r="V36" s="340" t="e">
        <f t="shared" si="3"/>
        <v>#DIV/0!</v>
      </c>
      <c r="W36" s="226">
        <v>11071</v>
      </c>
      <c r="X36" s="226">
        <v>1613.51</v>
      </c>
      <c r="Y36" s="226">
        <v>21736</v>
      </c>
      <c r="Z36" s="226">
        <v>3659.23</v>
      </c>
      <c r="AA36" s="340">
        <f t="shared" si="4"/>
        <v>44.094249336609067</v>
      </c>
      <c r="AB36" s="199"/>
      <c r="AC36" s="197"/>
    </row>
    <row r="37" spans="1:29" ht="12" customHeight="1" x14ac:dyDescent="0.2">
      <c r="A37" s="225">
        <v>31</v>
      </c>
      <c r="B37" s="226" t="s">
        <v>38</v>
      </c>
      <c r="C37" s="226">
        <v>0</v>
      </c>
      <c r="D37" s="226">
        <v>0</v>
      </c>
      <c r="E37" s="226">
        <v>0</v>
      </c>
      <c r="F37" s="226">
        <v>0</v>
      </c>
      <c r="G37" s="340" t="e">
        <f t="shared" si="0"/>
        <v>#DIV/0!</v>
      </c>
      <c r="H37" s="226">
        <v>0</v>
      </c>
      <c r="I37" s="226">
        <v>0</v>
      </c>
      <c r="J37" s="226">
        <v>0</v>
      </c>
      <c r="K37" s="226">
        <v>0</v>
      </c>
      <c r="L37" s="340" t="e">
        <f t="shared" si="1"/>
        <v>#DIV/0!</v>
      </c>
      <c r="M37" s="226">
        <v>0</v>
      </c>
      <c r="N37" s="226">
        <v>0</v>
      </c>
      <c r="O37" s="226">
        <v>0</v>
      </c>
      <c r="P37" s="226">
        <v>0</v>
      </c>
      <c r="Q37" s="340" t="e">
        <f t="shared" si="2"/>
        <v>#DIV/0!</v>
      </c>
      <c r="R37" s="226">
        <v>0</v>
      </c>
      <c r="S37" s="226">
        <v>0</v>
      </c>
      <c r="T37" s="226">
        <v>0</v>
      </c>
      <c r="U37" s="226">
        <v>0</v>
      </c>
      <c r="V37" s="340" t="e">
        <f t="shared" si="3"/>
        <v>#DIV/0!</v>
      </c>
      <c r="W37" s="226">
        <v>0</v>
      </c>
      <c r="X37" s="226">
        <v>0</v>
      </c>
      <c r="Y37" s="226">
        <v>0</v>
      </c>
      <c r="Z37" s="226">
        <v>0</v>
      </c>
      <c r="AA37" s="340" t="e">
        <f t="shared" si="4"/>
        <v>#DIV/0!</v>
      </c>
      <c r="AB37" s="199"/>
      <c r="AC37" s="197"/>
    </row>
    <row r="38" spans="1:29" ht="12" customHeight="1" x14ac:dyDescent="0.2">
      <c r="A38" s="225">
        <v>32</v>
      </c>
      <c r="B38" s="226" t="s">
        <v>39</v>
      </c>
      <c r="C38" s="226">
        <v>0</v>
      </c>
      <c r="D38" s="226">
        <v>0</v>
      </c>
      <c r="E38" s="226">
        <v>0</v>
      </c>
      <c r="F38" s="226">
        <v>0</v>
      </c>
      <c r="G38" s="340" t="e">
        <f t="shared" si="0"/>
        <v>#DIV/0!</v>
      </c>
      <c r="H38" s="226">
        <v>0</v>
      </c>
      <c r="I38" s="226">
        <v>0</v>
      </c>
      <c r="J38" s="226">
        <v>0</v>
      </c>
      <c r="K38" s="226">
        <v>0</v>
      </c>
      <c r="L38" s="340" t="e">
        <f t="shared" si="1"/>
        <v>#DIV/0!</v>
      </c>
      <c r="M38" s="226">
        <v>0</v>
      </c>
      <c r="N38" s="226">
        <v>0</v>
      </c>
      <c r="O38" s="226">
        <v>0</v>
      </c>
      <c r="P38" s="226">
        <v>0</v>
      </c>
      <c r="Q38" s="340" t="e">
        <f t="shared" si="2"/>
        <v>#DIV/0!</v>
      </c>
      <c r="R38" s="226">
        <v>0</v>
      </c>
      <c r="S38" s="226">
        <v>0</v>
      </c>
      <c r="T38" s="226">
        <v>0</v>
      </c>
      <c r="U38" s="226">
        <v>0</v>
      </c>
      <c r="V38" s="340" t="e">
        <f t="shared" si="3"/>
        <v>#DIV/0!</v>
      </c>
      <c r="W38" s="226">
        <v>0</v>
      </c>
      <c r="X38" s="226">
        <v>0</v>
      </c>
      <c r="Y38" s="226">
        <v>0</v>
      </c>
      <c r="Z38" s="226">
        <v>0</v>
      </c>
      <c r="AA38" s="340" t="e">
        <f t="shared" si="4"/>
        <v>#DIV/0!</v>
      </c>
      <c r="AB38" s="199"/>
      <c r="AC38" s="197"/>
    </row>
    <row r="39" spans="1:29" ht="12" customHeight="1" x14ac:dyDescent="0.2">
      <c r="A39" s="225">
        <v>33</v>
      </c>
      <c r="B39" s="226" t="s">
        <v>40</v>
      </c>
      <c r="C39" s="226">
        <v>0</v>
      </c>
      <c r="D39" s="226">
        <v>0</v>
      </c>
      <c r="E39" s="226">
        <v>0</v>
      </c>
      <c r="F39" s="226">
        <v>0</v>
      </c>
      <c r="G39" s="340" t="e">
        <f t="shared" si="0"/>
        <v>#DIV/0!</v>
      </c>
      <c r="H39" s="226">
        <v>0</v>
      </c>
      <c r="I39" s="226">
        <v>0</v>
      </c>
      <c r="J39" s="226">
        <v>0</v>
      </c>
      <c r="K39" s="226">
        <v>0</v>
      </c>
      <c r="L39" s="340" t="e">
        <f t="shared" si="1"/>
        <v>#DIV/0!</v>
      </c>
      <c r="M39" s="226">
        <v>0</v>
      </c>
      <c r="N39" s="226">
        <v>0</v>
      </c>
      <c r="O39" s="226">
        <v>0</v>
      </c>
      <c r="P39" s="226">
        <v>0</v>
      </c>
      <c r="Q39" s="340" t="e">
        <f t="shared" si="2"/>
        <v>#DIV/0!</v>
      </c>
      <c r="R39" s="226">
        <v>0</v>
      </c>
      <c r="S39" s="226">
        <v>0</v>
      </c>
      <c r="T39" s="226">
        <v>0</v>
      </c>
      <c r="U39" s="226">
        <v>0</v>
      </c>
      <c r="V39" s="340" t="e">
        <f t="shared" si="3"/>
        <v>#DIV/0!</v>
      </c>
      <c r="W39" s="226">
        <v>0</v>
      </c>
      <c r="X39" s="226">
        <v>0</v>
      </c>
      <c r="Y39" s="226">
        <v>18</v>
      </c>
      <c r="Z39" s="226">
        <v>12.14</v>
      </c>
      <c r="AA39" s="340">
        <f t="shared" si="4"/>
        <v>0</v>
      </c>
      <c r="AB39" s="199"/>
      <c r="AC39" s="197"/>
    </row>
    <row r="40" spans="1:29" ht="12" customHeight="1" x14ac:dyDescent="0.2">
      <c r="A40" s="225">
        <v>34</v>
      </c>
      <c r="B40" s="226" t="s">
        <v>41</v>
      </c>
      <c r="C40" s="226">
        <v>0</v>
      </c>
      <c r="D40" s="226">
        <v>0</v>
      </c>
      <c r="E40" s="226">
        <v>0</v>
      </c>
      <c r="F40" s="226">
        <v>0</v>
      </c>
      <c r="G40" s="340" t="e">
        <f t="shared" si="0"/>
        <v>#DIV/0!</v>
      </c>
      <c r="H40" s="226">
        <v>0</v>
      </c>
      <c r="I40" s="226">
        <v>0</v>
      </c>
      <c r="J40" s="226">
        <v>0</v>
      </c>
      <c r="K40" s="226">
        <v>0</v>
      </c>
      <c r="L40" s="340" t="e">
        <f t="shared" si="1"/>
        <v>#DIV/0!</v>
      </c>
      <c r="M40" s="226">
        <v>0</v>
      </c>
      <c r="N40" s="226">
        <v>0</v>
      </c>
      <c r="O40" s="226">
        <v>0</v>
      </c>
      <c r="P40" s="226">
        <v>0</v>
      </c>
      <c r="Q40" s="340" t="e">
        <f t="shared" si="2"/>
        <v>#DIV/0!</v>
      </c>
      <c r="R40" s="226">
        <v>0</v>
      </c>
      <c r="S40" s="226">
        <v>0</v>
      </c>
      <c r="T40" s="226">
        <v>0</v>
      </c>
      <c r="U40" s="226">
        <v>0</v>
      </c>
      <c r="V40" s="340" t="e">
        <f t="shared" si="3"/>
        <v>#DIV/0!</v>
      </c>
      <c r="W40" s="226">
        <v>11943</v>
      </c>
      <c r="X40" s="226">
        <v>1140</v>
      </c>
      <c r="Y40" s="226">
        <v>99146</v>
      </c>
      <c r="Z40" s="226">
        <v>20406</v>
      </c>
      <c r="AA40" s="340">
        <f t="shared" si="4"/>
        <v>5.5865921787709496</v>
      </c>
      <c r="AB40" s="199"/>
      <c r="AC40" s="197"/>
    </row>
    <row r="41" spans="1:29" s="166" customFormat="1" ht="12" customHeight="1" x14ac:dyDescent="0.2">
      <c r="A41" s="346"/>
      <c r="B41" s="347" t="s">
        <v>110</v>
      </c>
      <c r="C41" s="347">
        <f t="shared" ref="C41:F41" si="10">SUM(C19:C40)</f>
        <v>208</v>
      </c>
      <c r="D41" s="347">
        <f t="shared" si="10"/>
        <v>251</v>
      </c>
      <c r="E41" s="347">
        <f t="shared" si="10"/>
        <v>1032</v>
      </c>
      <c r="F41" s="347">
        <f t="shared" si="10"/>
        <v>3486</v>
      </c>
      <c r="G41" s="340">
        <f t="shared" si="0"/>
        <v>7.2002294893861158</v>
      </c>
      <c r="H41" s="347">
        <f t="shared" ref="H41:K41" si="11">SUM(H19:H40)</f>
        <v>40</v>
      </c>
      <c r="I41" s="347">
        <f t="shared" si="11"/>
        <v>98.47</v>
      </c>
      <c r="J41" s="347">
        <f t="shared" si="11"/>
        <v>240</v>
      </c>
      <c r="K41" s="347">
        <f t="shared" si="11"/>
        <v>1445.02</v>
      </c>
      <c r="L41" s="340">
        <f t="shared" si="1"/>
        <v>6.814438554483675</v>
      </c>
      <c r="M41" s="347">
        <f t="shared" ref="M41:P41" si="12">SUM(M19:M40)</f>
        <v>0</v>
      </c>
      <c r="N41" s="347">
        <f t="shared" si="12"/>
        <v>0</v>
      </c>
      <c r="O41" s="347">
        <f t="shared" si="12"/>
        <v>0</v>
      </c>
      <c r="P41" s="347">
        <f t="shared" si="12"/>
        <v>0</v>
      </c>
      <c r="Q41" s="340" t="e">
        <f t="shared" si="2"/>
        <v>#DIV/0!</v>
      </c>
      <c r="R41" s="347">
        <f t="shared" ref="R41" si="13">SUM(R19:R40)</f>
        <v>1993</v>
      </c>
      <c r="S41" s="347">
        <f t="shared" ref="S41" si="14">SUM(S19:S40)</f>
        <v>650.65</v>
      </c>
      <c r="T41" s="347">
        <f>SHGs_19!E41</f>
        <v>4756</v>
      </c>
      <c r="U41" s="347">
        <f>SHGs_19!F41</f>
        <v>10347.91589</v>
      </c>
      <c r="V41" s="340">
        <f t="shared" si="3"/>
        <v>6.287739549842823</v>
      </c>
      <c r="W41" s="347">
        <f t="shared" ref="W41:Z41" si="15">SUM(W19:W40)</f>
        <v>96685</v>
      </c>
      <c r="X41" s="347">
        <f t="shared" si="15"/>
        <v>32150.57</v>
      </c>
      <c r="Y41" s="347">
        <f t="shared" si="15"/>
        <v>923172</v>
      </c>
      <c r="Z41" s="347">
        <f t="shared" si="15"/>
        <v>526062.56999999995</v>
      </c>
      <c r="AA41" s="340">
        <f t="shared" si="4"/>
        <v>6.1115486699614463</v>
      </c>
      <c r="AB41" s="343"/>
      <c r="AC41" s="198"/>
    </row>
    <row r="42" spans="1:29" s="166" customFormat="1" ht="12" customHeight="1" x14ac:dyDescent="0.2">
      <c r="A42" s="346"/>
      <c r="B42" s="347" t="s">
        <v>43</v>
      </c>
      <c r="C42" s="347">
        <f>C41+C18</f>
        <v>24688</v>
      </c>
      <c r="D42" s="347">
        <f t="shared" ref="D42:Z42" si="16">D41+D18</f>
        <v>42470.15</v>
      </c>
      <c r="E42" s="347">
        <f t="shared" si="16"/>
        <v>70597</v>
      </c>
      <c r="F42" s="347">
        <f t="shared" si="16"/>
        <v>561176.99</v>
      </c>
      <c r="G42" s="340">
        <f t="shared" si="0"/>
        <v>7.5680490748560452</v>
      </c>
      <c r="H42" s="347">
        <f t="shared" si="16"/>
        <v>4786</v>
      </c>
      <c r="I42" s="347">
        <f t="shared" si="16"/>
        <v>15239.51</v>
      </c>
      <c r="J42" s="347">
        <f t="shared" si="16"/>
        <v>22029</v>
      </c>
      <c r="K42" s="347">
        <f t="shared" si="16"/>
        <v>147690.25</v>
      </c>
      <c r="L42" s="340">
        <f t="shared" si="1"/>
        <v>10.318561990381896</v>
      </c>
      <c r="M42" s="347">
        <f t="shared" si="16"/>
        <v>161893</v>
      </c>
      <c r="N42" s="347">
        <f t="shared" si="16"/>
        <v>106746.95</v>
      </c>
      <c r="O42" s="347">
        <f t="shared" si="16"/>
        <v>366592</v>
      </c>
      <c r="P42" s="347">
        <f t="shared" si="16"/>
        <v>235166.03</v>
      </c>
      <c r="Q42" s="340">
        <f t="shared" si="2"/>
        <v>45.392163995794803</v>
      </c>
      <c r="R42" s="347">
        <f t="shared" si="16"/>
        <v>10767</v>
      </c>
      <c r="S42" s="347">
        <f t="shared" si="16"/>
        <v>8587.33</v>
      </c>
      <c r="T42" s="347">
        <f t="shared" si="16"/>
        <v>11385</v>
      </c>
      <c r="U42" s="347">
        <f t="shared" si="16"/>
        <v>21791.4434004</v>
      </c>
      <c r="V42" s="340">
        <f t="shared" si="3"/>
        <v>39.406889402481582</v>
      </c>
      <c r="W42" s="347">
        <f t="shared" si="16"/>
        <v>428208</v>
      </c>
      <c r="X42" s="347">
        <f t="shared" si="16"/>
        <v>260465.24</v>
      </c>
      <c r="Y42" s="347">
        <f t="shared" si="16"/>
        <v>1883684</v>
      </c>
      <c r="Z42" s="347">
        <f t="shared" si="16"/>
        <v>1491873.13</v>
      </c>
      <c r="AA42" s="340">
        <f t="shared" si="4"/>
        <v>17.458940359090725</v>
      </c>
      <c r="AB42" s="343"/>
      <c r="AC42" s="198"/>
    </row>
    <row r="43" spans="1:29" ht="12" customHeight="1" x14ac:dyDescent="0.2">
      <c r="A43" s="225">
        <v>35</v>
      </c>
      <c r="B43" s="226" t="s">
        <v>44</v>
      </c>
      <c r="C43" s="226">
        <v>3768</v>
      </c>
      <c r="D43" s="226">
        <v>1740</v>
      </c>
      <c r="E43" s="226">
        <v>10811</v>
      </c>
      <c r="F43" s="226">
        <v>5811</v>
      </c>
      <c r="G43" s="340">
        <f t="shared" si="0"/>
        <v>29.943211151264844</v>
      </c>
      <c r="H43" s="226">
        <v>47</v>
      </c>
      <c r="I43" s="226">
        <v>82</v>
      </c>
      <c r="J43" s="226">
        <v>716</v>
      </c>
      <c r="K43" s="226">
        <v>2444</v>
      </c>
      <c r="L43" s="340">
        <f t="shared" si="1"/>
        <v>3.3551554828150572</v>
      </c>
      <c r="M43" s="226">
        <v>22427</v>
      </c>
      <c r="N43" s="226">
        <v>13631</v>
      </c>
      <c r="O43" s="226">
        <v>57759</v>
      </c>
      <c r="P43" s="226">
        <v>37346</v>
      </c>
      <c r="Q43" s="340">
        <f t="shared" si="2"/>
        <v>36.499223477748622</v>
      </c>
      <c r="R43" s="226">
        <v>916</v>
      </c>
      <c r="S43" s="226">
        <v>467</v>
      </c>
      <c r="T43" s="226">
        <v>17722</v>
      </c>
      <c r="U43" s="226">
        <v>19478</v>
      </c>
      <c r="V43" s="340">
        <f t="shared" si="3"/>
        <v>2.3975767532600885</v>
      </c>
      <c r="W43" s="226">
        <v>9519</v>
      </c>
      <c r="X43" s="226">
        <v>3449</v>
      </c>
      <c r="Y43" s="226">
        <v>34547</v>
      </c>
      <c r="Z43" s="226">
        <v>16253</v>
      </c>
      <c r="AA43" s="340">
        <f t="shared" si="4"/>
        <v>21.220697717344489</v>
      </c>
      <c r="AB43" s="199"/>
      <c r="AC43" s="197"/>
    </row>
    <row r="44" spans="1:29" ht="12" customHeight="1" x14ac:dyDescent="0.2">
      <c r="A44" s="225">
        <v>36</v>
      </c>
      <c r="B44" s="226" t="s">
        <v>45</v>
      </c>
      <c r="C44" s="226">
        <v>1865</v>
      </c>
      <c r="D44" s="226">
        <v>864.54</v>
      </c>
      <c r="E44" s="226">
        <v>8403</v>
      </c>
      <c r="F44" s="226">
        <v>9426.5</v>
      </c>
      <c r="G44" s="340">
        <f t="shared" si="0"/>
        <v>9.1713785604413083</v>
      </c>
      <c r="H44" s="226">
        <v>267</v>
      </c>
      <c r="I44" s="226">
        <v>212.62</v>
      </c>
      <c r="J44" s="226">
        <v>3040</v>
      </c>
      <c r="K44" s="226">
        <v>11336.2</v>
      </c>
      <c r="L44" s="340">
        <f t="shared" si="1"/>
        <v>1.8755844110019229</v>
      </c>
      <c r="M44" s="226">
        <v>100250</v>
      </c>
      <c r="N44" s="226">
        <v>34016.69</v>
      </c>
      <c r="O44" s="226">
        <v>195408</v>
      </c>
      <c r="P44" s="226">
        <v>67382.63</v>
      </c>
      <c r="Q44" s="340">
        <f t="shared" si="2"/>
        <v>50.482876670144812</v>
      </c>
      <c r="R44" s="226">
        <v>3107</v>
      </c>
      <c r="S44" s="226">
        <v>1294.5</v>
      </c>
      <c r="T44" s="226">
        <v>62122</v>
      </c>
      <c r="U44" s="226">
        <v>76559.37</v>
      </c>
      <c r="V44" s="340">
        <f t="shared" si="3"/>
        <v>1.6908446346933106</v>
      </c>
      <c r="W44" s="226">
        <v>29091</v>
      </c>
      <c r="X44" s="226">
        <v>7118.26</v>
      </c>
      <c r="Y44" s="226">
        <v>153487</v>
      </c>
      <c r="Z44" s="226">
        <v>157241.42000000001</v>
      </c>
      <c r="AA44" s="340">
        <f t="shared" si="4"/>
        <v>4.5269624250404243</v>
      </c>
      <c r="AB44" s="199"/>
      <c r="AC44" s="197"/>
    </row>
    <row r="45" spans="1:29" s="166" customFormat="1" ht="12" customHeight="1" x14ac:dyDescent="0.2">
      <c r="A45" s="346"/>
      <c r="B45" s="347" t="s">
        <v>46</v>
      </c>
      <c r="C45" s="347">
        <f>SUM(C43:C44)</f>
        <v>5633</v>
      </c>
      <c r="D45" s="347">
        <f t="shared" ref="D45:Z45" si="17">SUM(D43:D44)</f>
        <v>2604.54</v>
      </c>
      <c r="E45" s="347">
        <f t="shared" si="17"/>
        <v>19214</v>
      </c>
      <c r="F45" s="347">
        <f t="shared" si="17"/>
        <v>15237.5</v>
      </c>
      <c r="G45" s="340">
        <f t="shared" si="0"/>
        <v>17.092961443806399</v>
      </c>
      <c r="H45" s="347">
        <f t="shared" si="17"/>
        <v>314</v>
      </c>
      <c r="I45" s="347">
        <f t="shared" si="17"/>
        <v>294.62</v>
      </c>
      <c r="J45" s="347">
        <f t="shared" si="17"/>
        <v>3756</v>
      </c>
      <c r="K45" s="347">
        <f t="shared" si="17"/>
        <v>13780.2</v>
      </c>
      <c r="L45" s="340">
        <f t="shared" si="1"/>
        <v>2.137995094410821</v>
      </c>
      <c r="M45" s="347">
        <f t="shared" si="17"/>
        <v>122677</v>
      </c>
      <c r="N45" s="347">
        <f t="shared" si="17"/>
        <v>47647.69</v>
      </c>
      <c r="O45" s="347">
        <f t="shared" si="17"/>
        <v>253167</v>
      </c>
      <c r="P45" s="347">
        <f t="shared" si="17"/>
        <v>104728.63</v>
      </c>
      <c r="Q45" s="340">
        <f t="shared" si="2"/>
        <v>45.496336579596239</v>
      </c>
      <c r="R45" s="347">
        <f t="shared" si="17"/>
        <v>4023</v>
      </c>
      <c r="S45" s="347">
        <f t="shared" si="17"/>
        <v>1761.5</v>
      </c>
      <c r="T45" s="347">
        <f t="shared" si="17"/>
        <v>79844</v>
      </c>
      <c r="U45" s="347">
        <f t="shared" si="17"/>
        <v>96037.37</v>
      </c>
      <c r="V45" s="340">
        <f t="shared" si="3"/>
        <v>1.834181839840054</v>
      </c>
      <c r="W45" s="347">
        <f t="shared" si="17"/>
        <v>38610</v>
      </c>
      <c r="X45" s="347">
        <f t="shared" si="17"/>
        <v>10567.26</v>
      </c>
      <c r="Y45" s="347">
        <f t="shared" si="17"/>
        <v>188034</v>
      </c>
      <c r="Z45" s="347">
        <f t="shared" si="17"/>
        <v>173494.42</v>
      </c>
      <c r="AA45" s="340">
        <f t="shared" si="4"/>
        <v>6.0908356591526109</v>
      </c>
      <c r="AB45" s="343"/>
      <c r="AC45" s="198"/>
    </row>
    <row r="46" spans="1:29" ht="12" customHeight="1" x14ac:dyDescent="0.2">
      <c r="A46" s="225">
        <v>37</v>
      </c>
      <c r="B46" s="226" t="s">
        <v>47</v>
      </c>
      <c r="C46" s="226">
        <v>0</v>
      </c>
      <c r="D46" s="226">
        <v>0</v>
      </c>
      <c r="E46" s="226">
        <v>0</v>
      </c>
      <c r="F46" s="226">
        <v>0</v>
      </c>
      <c r="G46" s="340" t="e">
        <f t="shared" si="0"/>
        <v>#DIV/0!</v>
      </c>
      <c r="H46" s="226">
        <v>0</v>
      </c>
      <c r="I46" s="226">
        <v>0</v>
      </c>
      <c r="J46" s="226">
        <v>0</v>
      </c>
      <c r="K46" s="226">
        <v>0</v>
      </c>
      <c r="L46" s="340" t="e">
        <f t="shared" si="1"/>
        <v>#DIV/0!</v>
      </c>
      <c r="M46" s="226">
        <v>13383</v>
      </c>
      <c r="N46" s="226">
        <v>4996</v>
      </c>
      <c r="O46" s="226">
        <v>16765</v>
      </c>
      <c r="P46" s="226">
        <v>7764</v>
      </c>
      <c r="Q46" s="340">
        <f t="shared" si="2"/>
        <v>64.348274085522931</v>
      </c>
      <c r="R46" s="226">
        <v>11872</v>
      </c>
      <c r="S46" s="226">
        <v>3272</v>
      </c>
      <c r="T46" s="226">
        <v>12064</v>
      </c>
      <c r="U46" s="226">
        <v>3381</v>
      </c>
      <c r="V46" s="340">
        <f t="shared" si="3"/>
        <v>96.77610174504585</v>
      </c>
      <c r="W46" s="226">
        <v>0</v>
      </c>
      <c r="X46" s="226">
        <v>0</v>
      </c>
      <c r="Y46" s="226">
        <v>0</v>
      </c>
      <c r="Z46" s="226">
        <v>0</v>
      </c>
      <c r="AA46" s="340" t="e">
        <f t="shared" si="4"/>
        <v>#DIV/0!</v>
      </c>
      <c r="AB46" s="199"/>
      <c r="AC46" s="197"/>
    </row>
    <row r="47" spans="1:29" s="166" customFormat="1" ht="12" customHeight="1" x14ac:dyDescent="0.2">
      <c r="A47" s="346"/>
      <c r="B47" s="347" t="s">
        <v>48</v>
      </c>
      <c r="C47" s="347">
        <v>0</v>
      </c>
      <c r="D47" s="347">
        <v>0</v>
      </c>
      <c r="E47" s="347">
        <f t="shared" ref="E47:F47" si="18">E46</f>
        <v>0</v>
      </c>
      <c r="F47" s="347">
        <f t="shared" si="18"/>
        <v>0</v>
      </c>
      <c r="G47" s="340" t="e">
        <f t="shared" si="0"/>
        <v>#DIV/0!</v>
      </c>
      <c r="H47" s="347">
        <f t="shared" ref="H47:K47" si="19">H46</f>
        <v>0</v>
      </c>
      <c r="I47" s="347">
        <f t="shared" si="19"/>
        <v>0</v>
      </c>
      <c r="J47" s="347">
        <f t="shared" si="19"/>
        <v>0</v>
      </c>
      <c r="K47" s="347">
        <f t="shared" si="19"/>
        <v>0</v>
      </c>
      <c r="L47" s="340" t="e">
        <f t="shared" si="1"/>
        <v>#DIV/0!</v>
      </c>
      <c r="M47" s="347">
        <f t="shared" ref="M47:P47" si="20">M46</f>
        <v>13383</v>
      </c>
      <c r="N47" s="347">
        <f t="shared" si="20"/>
        <v>4996</v>
      </c>
      <c r="O47" s="347">
        <f t="shared" si="20"/>
        <v>16765</v>
      </c>
      <c r="P47" s="347">
        <f t="shared" si="20"/>
        <v>7764</v>
      </c>
      <c r="Q47" s="340">
        <f t="shared" si="2"/>
        <v>64.348274085522931</v>
      </c>
      <c r="R47" s="347">
        <f t="shared" ref="R47:S47" si="21">R46</f>
        <v>11872</v>
      </c>
      <c r="S47" s="347">
        <f t="shared" si="21"/>
        <v>3272</v>
      </c>
      <c r="T47" s="347">
        <f>SHGs_19!E47</f>
        <v>12064</v>
      </c>
      <c r="U47" s="347">
        <f>SHGs_19!F47</f>
        <v>3381</v>
      </c>
      <c r="V47" s="340">
        <f t="shared" si="3"/>
        <v>96.77610174504585</v>
      </c>
      <c r="W47" s="347">
        <f t="shared" ref="W47:Z47" si="22">W46</f>
        <v>0</v>
      </c>
      <c r="X47" s="347">
        <f t="shared" si="22"/>
        <v>0</v>
      </c>
      <c r="Y47" s="347">
        <f t="shared" si="22"/>
        <v>0</v>
      </c>
      <c r="Z47" s="347">
        <f t="shared" si="22"/>
        <v>0</v>
      </c>
      <c r="AA47" s="340" t="e">
        <f t="shared" si="4"/>
        <v>#DIV/0!</v>
      </c>
      <c r="AB47" s="343"/>
      <c r="AC47" s="198"/>
    </row>
    <row r="48" spans="1:29" ht="12" customHeight="1" x14ac:dyDescent="0.2">
      <c r="A48" s="225">
        <v>38</v>
      </c>
      <c r="B48" s="226" t="s">
        <v>49</v>
      </c>
      <c r="C48" s="226">
        <v>0</v>
      </c>
      <c r="D48" s="226">
        <v>0</v>
      </c>
      <c r="E48" s="226">
        <v>0</v>
      </c>
      <c r="F48" s="226">
        <v>0</v>
      </c>
      <c r="G48" s="340" t="e">
        <f t="shared" si="0"/>
        <v>#DIV/0!</v>
      </c>
      <c r="H48" s="226">
        <v>0</v>
      </c>
      <c r="I48" s="226">
        <v>0</v>
      </c>
      <c r="J48" s="226">
        <v>0</v>
      </c>
      <c r="K48" s="226">
        <v>0</v>
      </c>
      <c r="L48" s="340" t="e">
        <f t="shared" si="1"/>
        <v>#DIV/0!</v>
      </c>
      <c r="M48" s="226">
        <v>0</v>
      </c>
      <c r="N48" s="226">
        <v>0</v>
      </c>
      <c r="O48" s="226">
        <v>0</v>
      </c>
      <c r="P48" s="226">
        <v>0</v>
      </c>
      <c r="Q48" s="340" t="e">
        <f t="shared" si="2"/>
        <v>#DIV/0!</v>
      </c>
      <c r="R48" s="226">
        <v>0</v>
      </c>
      <c r="S48" s="226">
        <v>0</v>
      </c>
      <c r="T48" s="226">
        <f>SHGs_19!E48</f>
        <v>0</v>
      </c>
      <c r="U48" s="226">
        <f>SHGs_19!F48</f>
        <v>0</v>
      </c>
      <c r="V48" s="340" t="e">
        <f t="shared" si="3"/>
        <v>#DIV/0!</v>
      </c>
      <c r="W48" s="226">
        <v>3886</v>
      </c>
      <c r="X48" s="226">
        <v>6217.28</v>
      </c>
      <c r="Y48" s="226">
        <v>40769</v>
      </c>
      <c r="Z48" s="226">
        <v>98566.15</v>
      </c>
      <c r="AA48" s="340">
        <f t="shared" si="4"/>
        <v>6.3077232903993918</v>
      </c>
      <c r="AB48" s="199"/>
      <c r="AC48" s="197"/>
    </row>
    <row r="49" spans="1:29" ht="12" customHeight="1" x14ac:dyDescent="0.2">
      <c r="A49" s="225">
        <v>39</v>
      </c>
      <c r="B49" s="226" t="s">
        <v>50</v>
      </c>
      <c r="C49" s="226">
        <v>0</v>
      </c>
      <c r="D49" s="226">
        <v>0</v>
      </c>
      <c r="E49" s="226">
        <v>0</v>
      </c>
      <c r="F49" s="226">
        <v>0</v>
      </c>
      <c r="G49" s="340" t="e">
        <f t="shared" si="0"/>
        <v>#DIV/0!</v>
      </c>
      <c r="H49" s="226">
        <v>0</v>
      </c>
      <c r="I49" s="226">
        <v>0</v>
      </c>
      <c r="J49" s="226">
        <v>0</v>
      </c>
      <c r="K49" s="226">
        <v>0</v>
      </c>
      <c r="L49" s="340" t="e">
        <f t="shared" si="1"/>
        <v>#DIV/0!</v>
      </c>
      <c r="M49" s="226">
        <v>0</v>
      </c>
      <c r="N49" s="226">
        <v>0</v>
      </c>
      <c r="O49" s="226">
        <v>0</v>
      </c>
      <c r="P49" s="226">
        <v>0</v>
      </c>
      <c r="Q49" s="340" t="e">
        <f t="shared" si="2"/>
        <v>#DIV/0!</v>
      </c>
      <c r="R49" s="226">
        <v>0</v>
      </c>
      <c r="S49" s="226">
        <v>0</v>
      </c>
      <c r="T49" s="226">
        <f>SHGs_19!E49</f>
        <v>0</v>
      </c>
      <c r="U49" s="226">
        <f>SHGs_19!F49</f>
        <v>0</v>
      </c>
      <c r="V49" s="340" t="e">
        <f t="shared" si="3"/>
        <v>#DIV/0!</v>
      </c>
      <c r="W49" s="226">
        <v>0</v>
      </c>
      <c r="X49" s="226">
        <v>0</v>
      </c>
      <c r="Y49" s="226">
        <v>0</v>
      </c>
      <c r="Z49" s="226">
        <v>0</v>
      </c>
      <c r="AA49" s="340" t="e">
        <f t="shared" si="4"/>
        <v>#DIV/0!</v>
      </c>
      <c r="AB49" s="199"/>
      <c r="AC49" s="197"/>
    </row>
    <row r="50" spans="1:29" ht="12" customHeight="1" x14ac:dyDescent="0.2">
      <c r="A50" s="225">
        <v>40</v>
      </c>
      <c r="B50" s="226" t="s">
        <v>51</v>
      </c>
      <c r="C50" s="226">
        <v>0</v>
      </c>
      <c r="D50" s="226">
        <v>0</v>
      </c>
      <c r="E50" s="226">
        <v>0</v>
      </c>
      <c r="F50" s="226">
        <v>0</v>
      </c>
      <c r="G50" s="340" t="e">
        <f t="shared" si="0"/>
        <v>#DIV/0!</v>
      </c>
      <c r="H50" s="226">
        <v>0</v>
      </c>
      <c r="I50" s="226">
        <v>0</v>
      </c>
      <c r="J50" s="226">
        <v>0</v>
      </c>
      <c r="K50" s="226">
        <v>0</v>
      </c>
      <c r="L50" s="340" t="e">
        <f t="shared" si="1"/>
        <v>#DIV/0!</v>
      </c>
      <c r="M50" s="226">
        <v>0</v>
      </c>
      <c r="N50" s="226">
        <v>0</v>
      </c>
      <c r="O50" s="226">
        <v>0</v>
      </c>
      <c r="P50" s="226">
        <v>0</v>
      </c>
      <c r="Q50" s="340" t="e">
        <f t="shared" si="2"/>
        <v>#DIV/0!</v>
      </c>
      <c r="R50" s="226">
        <v>0</v>
      </c>
      <c r="S50" s="226">
        <v>0</v>
      </c>
      <c r="T50" s="226">
        <f>SHGs_19!E50</f>
        <v>0</v>
      </c>
      <c r="U50" s="226">
        <f>SHGs_19!F50</f>
        <v>0</v>
      </c>
      <c r="V50" s="340" t="e">
        <f t="shared" si="3"/>
        <v>#DIV/0!</v>
      </c>
      <c r="W50" s="226">
        <v>12036</v>
      </c>
      <c r="X50" s="226">
        <v>3332.52</v>
      </c>
      <c r="Y50" s="226">
        <v>241566</v>
      </c>
      <c r="Z50" s="226">
        <v>65252.79</v>
      </c>
      <c r="AA50" s="340">
        <f t="shared" si="4"/>
        <v>5.1070919726191013</v>
      </c>
      <c r="AB50" s="199"/>
      <c r="AC50" s="197"/>
    </row>
    <row r="51" spans="1:29" ht="12" customHeight="1" x14ac:dyDescent="0.2">
      <c r="A51" s="225">
        <v>41</v>
      </c>
      <c r="B51" s="226" t="s">
        <v>52</v>
      </c>
      <c r="C51" s="226">
        <v>0</v>
      </c>
      <c r="D51" s="226">
        <v>0</v>
      </c>
      <c r="E51" s="226">
        <v>0</v>
      </c>
      <c r="F51" s="226">
        <v>0</v>
      </c>
      <c r="G51" s="340" t="e">
        <f t="shared" si="0"/>
        <v>#DIV/0!</v>
      </c>
      <c r="H51" s="226">
        <v>0</v>
      </c>
      <c r="I51" s="226">
        <v>0</v>
      </c>
      <c r="J51" s="226">
        <v>0</v>
      </c>
      <c r="K51" s="226">
        <v>0</v>
      </c>
      <c r="L51" s="340" t="e">
        <f t="shared" si="1"/>
        <v>#DIV/0!</v>
      </c>
      <c r="M51" s="226">
        <v>0</v>
      </c>
      <c r="N51" s="226">
        <v>0</v>
      </c>
      <c r="O51" s="226">
        <v>0</v>
      </c>
      <c r="P51" s="226">
        <v>0</v>
      </c>
      <c r="Q51" s="340" t="e">
        <f t="shared" si="2"/>
        <v>#DIV/0!</v>
      </c>
      <c r="R51" s="226">
        <v>0</v>
      </c>
      <c r="S51" s="226">
        <v>0</v>
      </c>
      <c r="T51" s="226">
        <f>SHGs_19!E51</f>
        <v>0</v>
      </c>
      <c r="U51" s="226">
        <f>SHGs_19!F51</f>
        <v>0</v>
      </c>
      <c r="V51" s="340" t="e">
        <f t="shared" si="3"/>
        <v>#DIV/0!</v>
      </c>
      <c r="W51" s="226">
        <v>0</v>
      </c>
      <c r="X51" s="226">
        <v>0</v>
      </c>
      <c r="Y51" s="226">
        <v>0</v>
      </c>
      <c r="Z51" s="226">
        <v>0</v>
      </c>
      <c r="AA51" s="340" t="e">
        <f t="shared" si="4"/>
        <v>#DIV/0!</v>
      </c>
      <c r="AB51" s="199"/>
      <c r="AC51" s="197"/>
    </row>
    <row r="52" spans="1:29" ht="12" customHeight="1" x14ac:dyDescent="0.2">
      <c r="A52" s="225">
        <v>42</v>
      </c>
      <c r="B52" s="226" t="s">
        <v>53</v>
      </c>
      <c r="C52" s="226">
        <v>0</v>
      </c>
      <c r="D52" s="226">
        <v>0</v>
      </c>
      <c r="E52" s="226">
        <v>0</v>
      </c>
      <c r="F52" s="226">
        <v>0</v>
      </c>
      <c r="G52" s="340" t="e">
        <f t="shared" si="0"/>
        <v>#DIV/0!</v>
      </c>
      <c r="H52" s="226">
        <v>0</v>
      </c>
      <c r="I52" s="226">
        <v>0</v>
      </c>
      <c r="J52" s="226">
        <v>0</v>
      </c>
      <c r="K52" s="226">
        <v>0</v>
      </c>
      <c r="L52" s="340" t="e">
        <f t="shared" si="1"/>
        <v>#DIV/0!</v>
      </c>
      <c r="M52" s="226">
        <v>0</v>
      </c>
      <c r="N52" s="226">
        <v>0</v>
      </c>
      <c r="O52" s="226">
        <v>0</v>
      </c>
      <c r="P52" s="226">
        <v>0</v>
      </c>
      <c r="Q52" s="340" t="e">
        <f t="shared" si="2"/>
        <v>#DIV/0!</v>
      </c>
      <c r="R52" s="226">
        <v>0</v>
      </c>
      <c r="S52" s="226">
        <v>0</v>
      </c>
      <c r="T52" s="226">
        <f>SHGs_19!E52</f>
        <v>0</v>
      </c>
      <c r="U52" s="226">
        <f>SHGs_19!F52</f>
        <v>0</v>
      </c>
      <c r="V52" s="340" t="e">
        <f t="shared" si="3"/>
        <v>#DIV/0!</v>
      </c>
      <c r="W52" s="226">
        <v>756</v>
      </c>
      <c r="X52" s="226">
        <v>551</v>
      </c>
      <c r="Y52" s="226">
        <v>2051</v>
      </c>
      <c r="Z52" s="226">
        <v>1180</v>
      </c>
      <c r="AA52" s="340">
        <f t="shared" si="4"/>
        <v>46.694915254237287</v>
      </c>
      <c r="AB52" s="199"/>
      <c r="AC52" s="197"/>
    </row>
    <row r="53" spans="1:29" ht="12" customHeight="1" x14ac:dyDescent="0.2">
      <c r="A53" s="225">
        <v>43</v>
      </c>
      <c r="B53" s="226" t="s">
        <v>54</v>
      </c>
      <c r="C53" s="226">
        <v>0</v>
      </c>
      <c r="D53" s="226">
        <v>0</v>
      </c>
      <c r="E53" s="226">
        <v>0</v>
      </c>
      <c r="F53" s="226">
        <v>0</v>
      </c>
      <c r="G53" s="340" t="e">
        <f t="shared" si="0"/>
        <v>#DIV/0!</v>
      </c>
      <c r="H53" s="226">
        <v>0</v>
      </c>
      <c r="I53" s="226">
        <v>0</v>
      </c>
      <c r="J53" s="226">
        <v>0</v>
      </c>
      <c r="K53" s="226">
        <v>0</v>
      </c>
      <c r="L53" s="340" t="e">
        <f t="shared" si="1"/>
        <v>#DIV/0!</v>
      </c>
      <c r="M53" s="226">
        <v>0</v>
      </c>
      <c r="N53" s="226">
        <v>0</v>
      </c>
      <c r="O53" s="226">
        <v>0</v>
      </c>
      <c r="P53" s="226">
        <v>0</v>
      </c>
      <c r="Q53" s="340" t="e">
        <f t="shared" si="2"/>
        <v>#DIV/0!</v>
      </c>
      <c r="R53" s="226">
        <v>0</v>
      </c>
      <c r="S53" s="226">
        <v>0</v>
      </c>
      <c r="T53" s="226">
        <f>SHGs_19!E53</f>
        <v>0</v>
      </c>
      <c r="U53" s="226">
        <f>SHGs_19!F53</f>
        <v>0</v>
      </c>
      <c r="V53" s="340" t="e">
        <f t="shared" si="3"/>
        <v>#DIV/0!</v>
      </c>
      <c r="W53" s="226">
        <v>3800</v>
      </c>
      <c r="X53" s="226">
        <v>183.8</v>
      </c>
      <c r="Y53" s="226">
        <v>12401</v>
      </c>
      <c r="Z53" s="226">
        <v>4165.6499999999996</v>
      </c>
      <c r="AA53" s="340">
        <f t="shared" si="4"/>
        <v>4.4122765954893</v>
      </c>
      <c r="AB53" s="199"/>
      <c r="AC53" s="197"/>
    </row>
    <row r="54" spans="1:29" ht="12" customHeight="1" x14ac:dyDescent="0.2">
      <c r="A54" s="225">
        <v>44</v>
      </c>
      <c r="B54" s="226" t="s">
        <v>55</v>
      </c>
      <c r="C54" s="226">
        <v>0</v>
      </c>
      <c r="D54" s="226">
        <v>0</v>
      </c>
      <c r="E54" s="226">
        <v>0</v>
      </c>
      <c r="F54" s="226">
        <v>0</v>
      </c>
      <c r="G54" s="340" t="e">
        <f t="shared" si="0"/>
        <v>#DIV/0!</v>
      </c>
      <c r="H54" s="226">
        <v>0</v>
      </c>
      <c r="I54" s="226">
        <v>0</v>
      </c>
      <c r="J54" s="226">
        <v>0</v>
      </c>
      <c r="K54" s="226">
        <v>0</v>
      </c>
      <c r="L54" s="340" t="e">
        <f t="shared" si="1"/>
        <v>#DIV/0!</v>
      </c>
      <c r="M54" s="226">
        <v>0</v>
      </c>
      <c r="N54" s="226">
        <v>0</v>
      </c>
      <c r="O54" s="226">
        <v>0</v>
      </c>
      <c r="P54" s="226">
        <v>0</v>
      </c>
      <c r="Q54" s="340" t="e">
        <f t="shared" si="2"/>
        <v>#DIV/0!</v>
      </c>
      <c r="R54" s="226">
        <v>0</v>
      </c>
      <c r="S54" s="226">
        <v>0</v>
      </c>
      <c r="T54" s="226">
        <f>SHGs_19!E54</f>
        <v>0</v>
      </c>
      <c r="U54" s="226">
        <f>SHGs_19!F54</f>
        <v>0</v>
      </c>
      <c r="V54" s="340" t="e">
        <f t="shared" si="3"/>
        <v>#DIV/0!</v>
      </c>
      <c r="W54" s="226">
        <v>62754</v>
      </c>
      <c r="X54" s="226">
        <v>22336</v>
      </c>
      <c r="Y54" s="226">
        <v>5627</v>
      </c>
      <c r="Z54" s="226">
        <v>752</v>
      </c>
      <c r="AA54" s="340">
        <f t="shared" si="4"/>
        <v>2970.2127659574467</v>
      </c>
      <c r="AB54" s="199"/>
      <c r="AC54" s="197"/>
    </row>
    <row r="55" spans="1:29" ht="12" customHeight="1" x14ac:dyDescent="0.2">
      <c r="A55" s="225">
        <v>45</v>
      </c>
      <c r="B55" s="226" t="s">
        <v>56</v>
      </c>
      <c r="C55" s="226">
        <v>0</v>
      </c>
      <c r="D55" s="226">
        <v>0</v>
      </c>
      <c r="E55" s="226">
        <v>0</v>
      </c>
      <c r="F55" s="226">
        <v>0</v>
      </c>
      <c r="G55" s="340" t="e">
        <f t="shared" si="0"/>
        <v>#DIV/0!</v>
      </c>
      <c r="H55" s="226">
        <v>0</v>
      </c>
      <c r="I55" s="226">
        <v>0</v>
      </c>
      <c r="J55" s="226">
        <v>0</v>
      </c>
      <c r="K55" s="226">
        <v>0</v>
      </c>
      <c r="L55" s="340" t="e">
        <f t="shared" si="1"/>
        <v>#DIV/0!</v>
      </c>
      <c r="M55" s="226">
        <v>0</v>
      </c>
      <c r="N55" s="226">
        <v>0</v>
      </c>
      <c r="O55" s="226">
        <v>0</v>
      </c>
      <c r="P55" s="226">
        <v>0</v>
      </c>
      <c r="Q55" s="340" t="e">
        <f t="shared" si="2"/>
        <v>#DIV/0!</v>
      </c>
      <c r="R55" s="226">
        <v>0</v>
      </c>
      <c r="S55" s="226">
        <v>0</v>
      </c>
      <c r="T55" s="226">
        <f>SHGs_19!E55</f>
        <v>0</v>
      </c>
      <c r="U55" s="226">
        <f>SHGs_19!F55</f>
        <v>0</v>
      </c>
      <c r="V55" s="340" t="e">
        <f t="shared" si="3"/>
        <v>#DIV/0!</v>
      </c>
      <c r="W55" s="226">
        <v>3165</v>
      </c>
      <c r="X55" s="226">
        <v>720.76</v>
      </c>
      <c r="Y55" s="226">
        <v>66970</v>
      </c>
      <c r="Z55" s="226">
        <v>21810.39</v>
      </c>
      <c r="AA55" s="340">
        <f t="shared" si="4"/>
        <v>3.3046635112898026</v>
      </c>
      <c r="AB55" s="199"/>
      <c r="AC55" s="197"/>
    </row>
    <row r="56" spans="1:29" s="166" customFormat="1" ht="12" customHeight="1" x14ac:dyDescent="0.2">
      <c r="A56" s="346"/>
      <c r="B56" s="347" t="s">
        <v>57</v>
      </c>
      <c r="C56" s="347">
        <v>0</v>
      </c>
      <c r="D56" s="347">
        <v>0</v>
      </c>
      <c r="E56" s="347">
        <f t="shared" ref="E56:F56" si="23">SUM(E48:E55)</f>
        <v>0</v>
      </c>
      <c r="F56" s="347">
        <f t="shared" si="23"/>
        <v>0</v>
      </c>
      <c r="G56" s="340" t="e">
        <f t="shared" si="0"/>
        <v>#DIV/0!</v>
      </c>
      <c r="H56" s="347">
        <f t="shared" ref="H56:K56" si="24">SUM(H48:H55)</f>
        <v>0</v>
      </c>
      <c r="I56" s="347">
        <f t="shared" si="24"/>
        <v>0</v>
      </c>
      <c r="J56" s="347">
        <f t="shared" si="24"/>
        <v>0</v>
      </c>
      <c r="K56" s="347">
        <f t="shared" si="24"/>
        <v>0</v>
      </c>
      <c r="L56" s="340" t="e">
        <f t="shared" si="1"/>
        <v>#DIV/0!</v>
      </c>
      <c r="M56" s="347">
        <f t="shared" ref="M56:P56" si="25">SUM(M48:M55)</f>
        <v>0</v>
      </c>
      <c r="N56" s="347">
        <f t="shared" si="25"/>
        <v>0</v>
      </c>
      <c r="O56" s="347">
        <f t="shared" si="25"/>
        <v>0</v>
      </c>
      <c r="P56" s="347">
        <f t="shared" si="25"/>
        <v>0</v>
      </c>
      <c r="Q56" s="340" t="e">
        <f t="shared" si="2"/>
        <v>#DIV/0!</v>
      </c>
      <c r="R56" s="347">
        <f t="shared" ref="R56:S56" si="26">SUM(R48:R55)</f>
        <v>0</v>
      </c>
      <c r="S56" s="347">
        <f t="shared" si="26"/>
        <v>0</v>
      </c>
      <c r="T56" s="347">
        <f>SHGs_19!E56</f>
        <v>0</v>
      </c>
      <c r="U56" s="347">
        <f>SHGs_19!F56</f>
        <v>0</v>
      </c>
      <c r="V56" s="340" t="e">
        <f t="shared" si="3"/>
        <v>#DIV/0!</v>
      </c>
      <c r="W56" s="347">
        <f t="shared" ref="W56:Z56" si="27">SUM(W48:W55)</f>
        <v>86397</v>
      </c>
      <c r="X56" s="347">
        <f t="shared" si="27"/>
        <v>33341.360000000001</v>
      </c>
      <c r="Y56" s="347">
        <f t="shared" si="27"/>
        <v>369384</v>
      </c>
      <c r="Z56" s="347">
        <f t="shared" si="27"/>
        <v>191726.97999999998</v>
      </c>
      <c r="AA56" s="340">
        <f t="shared" si="4"/>
        <v>17.390019912690434</v>
      </c>
      <c r="AB56" s="343"/>
      <c r="AC56" s="198"/>
    </row>
    <row r="57" spans="1:29" s="166" customFormat="1" ht="12" customHeight="1" x14ac:dyDescent="0.2">
      <c r="A57" s="348"/>
      <c r="B57" s="349" t="s">
        <v>6</v>
      </c>
      <c r="C57" s="347">
        <f>C56+C47+C45+C42</f>
        <v>30321</v>
      </c>
      <c r="D57" s="347">
        <f t="shared" ref="D57:Z57" si="28">D56+D47+D45+D42</f>
        <v>45074.69</v>
      </c>
      <c r="E57" s="347">
        <f t="shared" si="28"/>
        <v>89811</v>
      </c>
      <c r="F57" s="347">
        <f t="shared" si="28"/>
        <v>576414.49</v>
      </c>
      <c r="G57" s="340">
        <f t="shared" si="0"/>
        <v>7.8198398517011602</v>
      </c>
      <c r="H57" s="347">
        <f t="shared" si="28"/>
        <v>5100</v>
      </c>
      <c r="I57" s="347">
        <f t="shared" si="28"/>
        <v>15534.130000000001</v>
      </c>
      <c r="J57" s="347">
        <f t="shared" si="28"/>
        <v>25785</v>
      </c>
      <c r="K57" s="347">
        <f t="shared" si="28"/>
        <v>161470.45000000001</v>
      </c>
      <c r="L57" s="340">
        <f t="shared" si="1"/>
        <v>9.6204166149286134</v>
      </c>
      <c r="M57" s="347">
        <f t="shared" si="28"/>
        <v>297953</v>
      </c>
      <c r="N57" s="347">
        <f t="shared" si="28"/>
        <v>159390.64000000001</v>
      </c>
      <c r="O57" s="347">
        <f t="shared" si="28"/>
        <v>636524</v>
      </c>
      <c r="P57" s="347">
        <f t="shared" si="28"/>
        <v>347658.66000000003</v>
      </c>
      <c r="Q57" s="340">
        <f t="shared" si="2"/>
        <v>45.8468775091062</v>
      </c>
      <c r="R57" s="347">
        <f t="shared" si="28"/>
        <v>26662</v>
      </c>
      <c r="S57" s="347">
        <f t="shared" si="28"/>
        <v>13620.83</v>
      </c>
      <c r="T57" s="347">
        <f t="shared" si="28"/>
        <v>103293</v>
      </c>
      <c r="U57" s="347">
        <f t="shared" si="28"/>
        <v>121209.81340039999</v>
      </c>
      <c r="V57" s="340">
        <f t="shared" si="3"/>
        <v>11.237398703853669</v>
      </c>
      <c r="W57" s="347">
        <f t="shared" si="28"/>
        <v>553215</v>
      </c>
      <c r="X57" s="347">
        <f t="shared" si="28"/>
        <v>304373.86</v>
      </c>
      <c r="Y57" s="347">
        <f t="shared" si="28"/>
        <v>2441102</v>
      </c>
      <c r="Z57" s="347">
        <f t="shared" si="28"/>
        <v>1857094.5299999998</v>
      </c>
      <c r="AA57" s="340">
        <f t="shared" si="4"/>
        <v>16.389788192419051</v>
      </c>
      <c r="AB57" s="343"/>
      <c r="AC57" s="198"/>
    </row>
    <row r="58" spans="1:29" ht="25.5" customHeight="1" x14ac:dyDescent="0.2">
      <c r="A58" s="82"/>
      <c r="B58" s="82"/>
      <c r="C58" s="197"/>
      <c r="D58" s="197"/>
      <c r="E58" s="197"/>
      <c r="F58" s="197"/>
      <c r="G58" s="199"/>
      <c r="H58" s="197"/>
      <c r="I58" s="197"/>
      <c r="J58" s="197"/>
      <c r="K58" s="197"/>
      <c r="L58" s="199"/>
      <c r="M58" s="197"/>
      <c r="N58" s="456" t="s">
        <v>60</v>
      </c>
      <c r="O58" s="394"/>
      <c r="P58" s="197"/>
      <c r="Q58" s="199"/>
      <c r="R58" s="197"/>
      <c r="S58" s="197"/>
      <c r="T58" s="197"/>
      <c r="U58" s="197"/>
      <c r="V58" s="199"/>
      <c r="W58" s="197"/>
      <c r="X58" s="197"/>
      <c r="Y58" s="197"/>
      <c r="Z58" s="197"/>
      <c r="AA58" s="199"/>
      <c r="AB58" s="199"/>
      <c r="AC58" s="197"/>
    </row>
    <row r="59" spans="1:29" ht="12.75" customHeight="1" x14ac:dyDescent="0.2">
      <c r="A59" s="82"/>
      <c r="B59" s="82"/>
      <c r="C59" s="197"/>
      <c r="D59" s="197"/>
      <c r="E59" s="197"/>
      <c r="F59" s="197"/>
      <c r="G59" s="199"/>
      <c r="H59" s="197"/>
      <c r="I59" s="197"/>
      <c r="J59" s="197"/>
      <c r="K59" s="197"/>
      <c r="L59" s="199"/>
      <c r="M59" s="197"/>
      <c r="N59" s="197"/>
      <c r="O59" s="197"/>
      <c r="P59" s="199">
        <f>1593/3476*100</f>
        <v>45.828538550057537</v>
      </c>
      <c r="Q59" s="199"/>
      <c r="R59" s="197"/>
      <c r="S59" s="197"/>
      <c r="T59" s="197"/>
      <c r="U59" s="197"/>
      <c r="V59" s="199"/>
      <c r="W59" s="197"/>
      <c r="X59" s="197"/>
      <c r="Y59" s="197"/>
      <c r="Z59" s="197"/>
      <c r="AA59" s="199"/>
      <c r="AB59" s="199"/>
      <c r="AC59" s="197"/>
    </row>
    <row r="60" spans="1:29" ht="12.75" customHeight="1" x14ac:dyDescent="0.2">
      <c r="A60" s="82"/>
      <c r="B60" s="82"/>
      <c r="C60" s="197"/>
      <c r="D60" s="197"/>
      <c r="E60" s="197"/>
      <c r="F60" s="197"/>
      <c r="G60" s="199"/>
      <c r="H60" s="197"/>
      <c r="I60" s="197"/>
      <c r="J60" s="197"/>
      <c r="K60" s="197"/>
      <c r="L60" s="199"/>
      <c r="M60" s="197"/>
      <c r="N60" s="197"/>
      <c r="O60" s="197"/>
      <c r="P60" s="197"/>
      <c r="Q60" s="199"/>
      <c r="R60" s="197"/>
      <c r="S60" s="197"/>
      <c r="T60" s="197"/>
      <c r="U60" s="197"/>
      <c r="V60" s="199"/>
      <c r="W60" s="197"/>
      <c r="X60" s="197"/>
      <c r="Y60" s="197"/>
      <c r="Z60" s="197"/>
      <c r="AA60" s="199"/>
      <c r="AB60" s="199"/>
      <c r="AC60" s="197"/>
    </row>
    <row r="61" spans="1:29" ht="12.75" customHeight="1" x14ac:dyDescent="0.2">
      <c r="A61" s="82"/>
      <c r="B61" s="82"/>
      <c r="C61" s="197"/>
      <c r="D61" s="197"/>
      <c r="E61" s="197"/>
      <c r="F61" s="197"/>
      <c r="G61" s="199"/>
      <c r="H61" s="197"/>
      <c r="I61" s="197"/>
      <c r="J61" s="197"/>
      <c r="K61" s="197"/>
      <c r="L61" s="199"/>
      <c r="M61" s="197"/>
      <c r="N61" s="197"/>
      <c r="O61" s="197"/>
      <c r="P61" s="197"/>
      <c r="Q61" s="199"/>
      <c r="R61" s="197"/>
      <c r="S61" s="197"/>
      <c r="T61" s="197"/>
      <c r="U61" s="197"/>
      <c r="V61" s="199"/>
      <c r="W61" s="197"/>
      <c r="X61" s="197"/>
      <c r="Y61" s="197"/>
      <c r="Z61" s="197"/>
      <c r="AA61" s="199"/>
      <c r="AB61" s="199"/>
      <c r="AC61" s="197"/>
    </row>
    <row r="62" spans="1:29" ht="12.75" customHeight="1" x14ac:dyDescent="0.2">
      <c r="A62" s="82"/>
      <c r="B62" s="82"/>
      <c r="C62" s="197"/>
      <c r="D62" s="197"/>
      <c r="E62" s="197"/>
      <c r="F62" s="197"/>
      <c r="G62" s="199"/>
      <c r="H62" s="197"/>
      <c r="I62" s="197"/>
      <c r="J62" s="197"/>
      <c r="K62" s="197"/>
      <c r="L62" s="199"/>
      <c r="M62" s="197"/>
      <c r="N62" s="197"/>
      <c r="O62" s="197"/>
      <c r="P62" s="197"/>
      <c r="Q62" s="199"/>
      <c r="R62" s="197"/>
      <c r="S62" s="197"/>
      <c r="T62" s="197"/>
      <c r="U62" s="197"/>
      <c r="V62" s="199"/>
      <c r="W62" s="197"/>
      <c r="X62" s="197"/>
      <c r="Y62" s="197"/>
      <c r="Z62" s="197"/>
      <c r="AA62" s="199"/>
      <c r="AB62" s="199"/>
      <c r="AC62" s="197"/>
    </row>
    <row r="63" spans="1:29" ht="12.75" customHeight="1" x14ac:dyDescent="0.2">
      <c r="A63" s="82"/>
      <c r="B63" s="82"/>
      <c r="C63" s="197"/>
      <c r="D63" s="197"/>
      <c r="E63" s="197"/>
      <c r="F63" s="197"/>
      <c r="G63" s="199"/>
      <c r="H63" s="197"/>
      <c r="I63" s="197"/>
      <c r="J63" s="197"/>
      <c r="K63" s="197"/>
      <c r="L63" s="199"/>
      <c r="M63" s="197"/>
      <c r="N63" s="197"/>
      <c r="O63" s="197"/>
      <c r="P63" s="197"/>
      <c r="Q63" s="199"/>
      <c r="R63" s="197"/>
      <c r="S63" s="197"/>
      <c r="T63" s="197"/>
      <c r="U63" s="197"/>
      <c r="V63" s="199"/>
      <c r="W63" s="197"/>
      <c r="X63" s="197"/>
      <c r="Y63" s="197"/>
      <c r="Z63" s="197"/>
      <c r="AA63" s="199"/>
      <c r="AB63" s="199"/>
      <c r="AC63" s="197"/>
    </row>
    <row r="64" spans="1:29" ht="12.75" customHeight="1" x14ac:dyDescent="0.2">
      <c r="A64" s="82"/>
      <c r="B64" s="82"/>
      <c r="C64" s="197"/>
      <c r="D64" s="197"/>
      <c r="E64" s="197"/>
      <c r="F64" s="197"/>
      <c r="G64" s="199"/>
      <c r="H64" s="197"/>
      <c r="I64" s="197"/>
      <c r="J64" s="197"/>
      <c r="K64" s="197"/>
      <c r="L64" s="199"/>
      <c r="M64" s="197"/>
      <c r="N64" s="197"/>
      <c r="O64" s="197"/>
      <c r="P64" s="197"/>
      <c r="Q64" s="199"/>
      <c r="R64" s="197"/>
      <c r="S64" s="197"/>
      <c r="T64" s="197"/>
      <c r="U64" s="197"/>
      <c r="V64" s="199"/>
      <c r="W64" s="197"/>
      <c r="X64" s="197"/>
      <c r="Y64" s="197"/>
      <c r="Z64" s="197"/>
      <c r="AA64" s="199"/>
      <c r="AB64" s="199"/>
      <c r="AC64" s="197"/>
    </row>
    <row r="65" spans="1:29" ht="12.75" customHeight="1" x14ac:dyDescent="0.2">
      <c r="A65" s="82"/>
      <c r="B65" s="82"/>
      <c r="C65" s="197"/>
      <c r="D65" s="197"/>
      <c r="E65" s="197"/>
      <c r="F65" s="197"/>
      <c r="G65" s="199"/>
      <c r="H65" s="197"/>
      <c r="I65" s="197"/>
      <c r="J65" s="197"/>
      <c r="K65" s="197"/>
      <c r="L65" s="199"/>
      <c r="M65" s="197"/>
      <c r="N65" s="197"/>
      <c r="O65" s="197"/>
      <c r="P65" s="197"/>
      <c r="Q65" s="199"/>
      <c r="R65" s="197"/>
      <c r="S65" s="197"/>
      <c r="T65" s="197"/>
      <c r="U65" s="197"/>
      <c r="V65" s="199"/>
      <c r="W65" s="197"/>
      <c r="X65" s="197"/>
      <c r="Y65" s="197"/>
      <c r="Z65" s="197"/>
      <c r="AA65" s="199"/>
      <c r="AB65" s="199"/>
      <c r="AC65" s="197"/>
    </row>
    <row r="66" spans="1:29" ht="12.75" customHeight="1" x14ac:dyDescent="0.2">
      <c r="A66" s="82"/>
      <c r="B66" s="82"/>
      <c r="C66" s="197"/>
      <c r="D66" s="197"/>
      <c r="E66" s="197"/>
      <c r="F66" s="197"/>
      <c r="G66" s="199"/>
      <c r="H66" s="197"/>
      <c r="I66" s="197"/>
      <c r="J66" s="197"/>
      <c r="K66" s="197"/>
      <c r="L66" s="199"/>
      <c r="M66" s="197"/>
      <c r="N66" s="197"/>
      <c r="O66" s="197"/>
      <c r="P66" s="197"/>
      <c r="Q66" s="199"/>
      <c r="R66" s="197"/>
      <c r="S66" s="197"/>
      <c r="T66" s="197"/>
      <c r="U66" s="197"/>
      <c r="V66" s="199"/>
      <c r="W66" s="197"/>
      <c r="X66" s="197"/>
      <c r="Y66" s="197"/>
      <c r="Z66" s="197"/>
      <c r="AA66" s="199"/>
      <c r="AB66" s="199"/>
      <c r="AC66" s="197"/>
    </row>
    <row r="67" spans="1:29" ht="12.75" customHeight="1" x14ac:dyDescent="0.2">
      <c r="A67" s="82"/>
      <c r="B67" s="82"/>
      <c r="C67" s="197"/>
      <c r="D67" s="197"/>
      <c r="E67" s="197"/>
      <c r="F67" s="197"/>
      <c r="G67" s="199"/>
      <c r="H67" s="197"/>
      <c r="I67" s="197"/>
      <c r="J67" s="197"/>
      <c r="K67" s="197"/>
      <c r="L67" s="199"/>
      <c r="M67" s="197"/>
      <c r="N67" s="197"/>
      <c r="O67" s="197"/>
      <c r="P67" s="197"/>
      <c r="Q67" s="199"/>
      <c r="R67" s="197"/>
      <c r="S67" s="197"/>
      <c r="T67" s="197"/>
      <c r="U67" s="197"/>
      <c r="V67" s="199"/>
      <c r="W67" s="197"/>
      <c r="X67" s="197"/>
      <c r="Y67" s="197"/>
      <c r="Z67" s="197"/>
      <c r="AA67" s="199"/>
      <c r="AB67" s="199"/>
      <c r="AC67" s="197"/>
    </row>
    <row r="68" spans="1:29" ht="12.75" customHeight="1" x14ac:dyDescent="0.2">
      <c r="A68" s="82"/>
      <c r="B68" s="82"/>
      <c r="C68" s="197"/>
      <c r="D68" s="197"/>
      <c r="E68" s="197"/>
      <c r="F68" s="197"/>
      <c r="G68" s="199"/>
      <c r="H68" s="197"/>
      <c r="I68" s="197"/>
      <c r="J68" s="197"/>
      <c r="K68" s="197"/>
      <c r="L68" s="199"/>
      <c r="M68" s="197"/>
      <c r="N68" s="197"/>
      <c r="O68" s="197"/>
      <c r="P68" s="197"/>
      <c r="Q68" s="199"/>
      <c r="R68" s="197"/>
      <c r="S68" s="197"/>
      <c r="T68" s="197"/>
      <c r="U68" s="197"/>
      <c r="V68" s="199"/>
      <c r="W68" s="197"/>
      <c r="X68" s="197"/>
      <c r="Y68" s="197"/>
      <c r="Z68" s="197"/>
      <c r="AA68" s="199"/>
      <c r="AB68" s="199"/>
      <c r="AC68" s="197"/>
    </row>
    <row r="69" spans="1:29" ht="12.75" customHeight="1" x14ac:dyDescent="0.2">
      <c r="A69" s="82"/>
      <c r="B69" s="82"/>
      <c r="C69" s="197"/>
      <c r="D69" s="197"/>
      <c r="E69" s="197"/>
      <c r="F69" s="197"/>
      <c r="G69" s="199"/>
      <c r="H69" s="197"/>
      <c r="I69" s="197"/>
      <c r="J69" s="197"/>
      <c r="K69" s="197"/>
      <c r="L69" s="199"/>
      <c r="M69" s="197"/>
      <c r="N69" s="197"/>
      <c r="O69" s="197"/>
      <c r="P69" s="197"/>
      <c r="Q69" s="199"/>
      <c r="R69" s="197"/>
      <c r="S69" s="197"/>
      <c r="T69" s="197"/>
      <c r="U69" s="197"/>
      <c r="V69" s="199"/>
      <c r="W69" s="197"/>
      <c r="X69" s="197"/>
      <c r="Y69" s="197"/>
      <c r="Z69" s="197"/>
      <c r="AA69" s="199"/>
      <c r="AB69" s="199"/>
      <c r="AC69" s="197"/>
    </row>
    <row r="70" spans="1:29" ht="12.75" customHeight="1" x14ac:dyDescent="0.2">
      <c r="A70" s="82"/>
      <c r="B70" s="82"/>
      <c r="C70" s="197"/>
      <c r="D70" s="197"/>
      <c r="E70" s="197"/>
      <c r="F70" s="197"/>
      <c r="G70" s="199"/>
      <c r="H70" s="197"/>
      <c r="I70" s="197"/>
      <c r="J70" s="197"/>
      <c r="K70" s="197"/>
      <c r="L70" s="199"/>
      <c r="M70" s="197"/>
      <c r="N70" s="197"/>
      <c r="O70" s="197"/>
      <c r="P70" s="197"/>
      <c r="Q70" s="199"/>
      <c r="R70" s="197"/>
      <c r="S70" s="197"/>
      <c r="T70" s="197"/>
      <c r="U70" s="197"/>
      <c r="V70" s="199"/>
      <c r="W70" s="197"/>
      <c r="X70" s="197"/>
      <c r="Y70" s="197"/>
      <c r="Z70" s="197"/>
      <c r="AA70" s="199"/>
      <c r="AB70" s="199"/>
      <c r="AC70" s="197"/>
    </row>
    <row r="71" spans="1:29" ht="12.75" customHeight="1" x14ac:dyDescent="0.2">
      <c r="A71" s="82"/>
      <c r="B71" s="82"/>
      <c r="C71" s="197"/>
      <c r="D71" s="197"/>
      <c r="E71" s="197"/>
      <c r="F71" s="197"/>
      <c r="G71" s="199"/>
      <c r="H71" s="197"/>
      <c r="I71" s="197"/>
      <c r="J71" s="197"/>
      <c r="K71" s="197"/>
      <c r="L71" s="199"/>
      <c r="M71" s="197"/>
      <c r="N71" s="197"/>
      <c r="O71" s="197"/>
      <c r="P71" s="197"/>
      <c r="Q71" s="199"/>
      <c r="R71" s="197"/>
      <c r="S71" s="197"/>
      <c r="T71" s="197"/>
      <c r="U71" s="197"/>
      <c r="V71" s="199"/>
      <c r="W71" s="197"/>
      <c r="X71" s="197"/>
      <c r="Y71" s="197"/>
      <c r="Z71" s="197"/>
      <c r="AA71" s="199"/>
      <c r="AB71" s="199"/>
      <c r="AC71" s="197"/>
    </row>
    <row r="72" spans="1:29" ht="12.75" customHeight="1" x14ac:dyDescent="0.2">
      <c r="A72" s="82"/>
      <c r="B72" s="82"/>
      <c r="C72" s="197"/>
      <c r="D72" s="197"/>
      <c r="E72" s="197"/>
      <c r="F72" s="197"/>
      <c r="G72" s="199"/>
      <c r="H72" s="197"/>
      <c r="I72" s="197"/>
      <c r="J72" s="197"/>
      <c r="K72" s="197"/>
      <c r="L72" s="199"/>
      <c r="M72" s="197"/>
      <c r="N72" s="197"/>
      <c r="O72" s="197"/>
      <c r="P72" s="197"/>
      <c r="Q72" s="199"/>
      <c r="R72" s="197"/>
      <c r="S72" s="197"/>
      <c r="T72" s="197"/>
      <c r="U72" s="197"/>
      <c r="V72" s="199"/>
      <c r="W72" s="197"/>
      <c r="X72" s="197"/>
      <c r="Y72" s="197"/>
      <c r="Z72" s="197"/>
      <c r="AA72" s="199"/>
      <c r="AB72" s="199"/>
      <c r="AC72" s="197"/>
    </row>
    <row r="73" spans="1:29" ht="12.75" customHeight="1" x14ac:dyDescent="0.2">
      <c r="A73" s="82"/>
      <c r="B73" s="82"/>
      <c r="C73" s="197"/>
      <c r="D73" s="197"/>
      <c r="E73" s="197"/>
      <c r="F73" s="197"/>
      <c r="G73" s="199"/>
      <c r="H73" s="197"/>
      <c r="I73" s="197"/>
      <c r="J73" s="197"/>
      <c r="K73" s="197"/>
      <c r="L73" s="199"/>
      <c r="M73" s="197"/>
      <c r="N73" s="197"/>
      <c r="O73" s="197"/>
      <c r="P73" s="197"/>
      <c r="Q73" s="199"/>
      <c r="R73" s="197"/>
      <c r="S73" s="197"/>
      <c r="T73" s="197"/>
      <c r="U73" s="197"/>
      <c r="V73" s="199"/>
      <c r="W73" s="197"/>
      <c r="X73" s="197"/>
      <c r="Y73" s="197"/>
      <c r="Z73" s="197"/>
      <c r="AA73" s="199"/>
      <c r="AB73" s="199"/>
      <c r="AC73" s="197"/>
    </row>
    <row r="74" spans="1:29" ht="12.75" customHeight="1" x14ac:dyDescent="0.2">
      <c r="A74" s="82"/>
      <c r="B74" s="82"/>
      <c r="C74" s="197"/>
      <c r="D74" s="197"/>
      <c r="E74" s="197"/>
      <c r="F74" s="197"/>
      <c r="G74" s="199"/>
      <c r="H74" s="197"/>
      <c r="I74" s="197"/>
      <c r="J74" s="197"/>
      <c r="K74" s="197"/>
      <c r="L74" s="199"/>
      <c r="M74" s="197"/>
      <c r="N74" s="197"/>
      <c r="O74" s="197"/>
      <c r="P74" s="197"/>
      <c r="Q74" s="199"/>
      <c r="R74" s="197"/>
      <c r="S74" s="197"/>
      <c r="T74" s="197"/>
      <c r="U74" s="197"/>
      <c r="V74" s="199"/>
      <c r="W74" s="197"/>
      <c r="X74" s="197"/>
      <c r="Y74" s="197"/>
      <c r="Z74" s="197"/>
      <c r="AA74" s="199"/>
      <c r="AB74" s="199"/>
      <c r="AC74" s="197"/>
    </row>
    <row r="75" spans="1:29" ht="12.75" customHeight="1" x14ac:dyDescent="0.2">
      <c r="A75" s="82"/>
      <c r="B75" s="82"/>
      <c r="C75" s="197"/>
      <c r="D75" s="197"/>
      <c r="E75" s="197"/>
      <c r="F75" s="197"/>
      <c r="G75" s="199"/>
      <c r="H75" s="197"/>
      <c r="I75" s="197"/>
      <c r="J75" s="197"/>
      <c r="K75" s="197"/>
      <c r="L75" s="199"/>
      <c r="M75" s="197"/>
      <c r="N75" s="197"/>
      <c r="O75" s="197"/>
      <c r="P75" s="197"/>
      <c r="Q75" s="199"/>
      <c r="R75" s="197"/>
      <c r="S75" s="197"/>
      <c r="T75" s="197"/>
      <c r="U75" s="197"/>
      <c r="V75" s="199"/>
      <c r="W75" s="197"/>
      <c r="X75" s="197"/>
      <c r="Y75" s="197"/>
      <c r="Z75" s="197"/>
      <c r="AA75" s="199"/>
      <c r="AB75" s="199"/>
      <c r="AC75" s="197"/>
    </row>
    <row r="76" spans="1:29" ht="12.75" customHeight="1" x14ac:dyDescent="0.2">
      <c r="A76" s="82"/>
      <c r="B76" s="82"/>
      <c r="C76" s="197"/>
      <c r="D76" s="197"/>
      <c r="E76" s="197"/>
      <c r="F76" s="197"/>
      <c r="G76" s="199"/>
      <c r="H76" s="197"/>
      <c r="I76" s="197"/>
      <c r="J76" s="197"/>
      <c r="K76" s="197"/>
      <c r="L76" s="199"/>
      <c r="M76" s="197"/>
      <c r="N76" s="197"/>
      <c r="O76" s="197"/>
      <c r="P76" s="197"/>
      <c r="Q76" s="199"/>
      <c r="R76" s="197"/>
      <c r="S76" s="197"/>
      <c r="T76" s="197"/>
      <c r="U76" s="197"/>
      <c r="V76" s="199"/>
      <c r="W76" s="197"/>
      <c r="X76" s="197"/>
      <c r="Y76" s="197"/>
      <c r="Z76" s="197"/>
      <c r="AA76" s="199"/>
      <c r="AB76" s="199"/>
      <c r="AC76" s="197"/>
    </row>
    <row r="77" spans="1:29" ht="12.75" customHeight="1" x14ac:dyDescent="0.2">
      <c r="A77" s="82"/>
      <c r="B77" s="82"/>
      <c r="C77" s="197"/>
      <c r="D77" s="197"/>
      <c r="E77" s="197"/>
      <c r="F77" s="197"/>
      <c r="G77" s="199"/>
      <c r="H77" s="197"/>
      <c r="I77" s="197"/>
      <c r="J77" s="197"/>
      <c r="K77" s="197"/>
      <c r="L77" s="199"/>
      <c r="M77" s="197"/>
      <c r="N77" s="197"/>
      <c r="O77" s="197"/>
      <c r="P77" s="197"/>
      <c r="Q77" s="199"/>
      <c r="R77" s="197"/>
      <c r="S77" s="197"/>
      <c r="T77" s="197"/>
      <c r="U77" s="197"/>
      <c r="V77" s="199"/>
      <c r="W77" s="197"/>
      <c r="X77" s="197"/>
      <c r="Y77" s="197"/>
      <c r="Z77" s="197"/>
      <c r="AA77" s="199"/>
      <c r="AB77" s="199"/>
      <c r="AC77" s="197"/>
    </row>
    <row r="78" spans="1:29" ht="12.75" customHeight="1" x14ac:dyDescent="0.2">
      <c r="A78" s="82"/>
      <c r="B78" s="82"/>
      <c r="C78" s="197"/>
      <c r="D78" s="197"/>
      <c r="E78" s="197"/>
      <c r="F78" s="197"/>
      <c r="G78" s="199"/>
      <c r="H78" s="197"/>
      <c r="I78" s="197"/>
      <c r="J78" s="197"/>
      <c r="K78" s="197"/>
      <c r="L78" s="199"/>
      <c r="M78" s="197"/>
      <c r="N78" s="197"/>
      <c r="O78" s="197"/>
      <c r="P78" s="197"/>
      <c r="Q78" s="199"/>
      <c r="R78" s="197"/>
      <c r="S78" s="197"/>
      <c r="T78" s="197"/>
      <c r="U78" s="197"/>
      <c r="V78" s="199"/>
      <c r="W78" s="197"/>
      <c r="X78" s="197"/>
      <c r="Y78" s="197"/>
      <c r="Z78" s="197"/>
      <c r="AA78" s="199"/>
      <c r="AB78" s="199"/>
      <c r="AC78" s="197"/>
    </row>
    <row r="79" spans="1:29" ht="12.75" customHeight="1" x14ac:dyDescent="0.2">
      <c r="A79" s="82"/>
      <c r="B79" s="82"/>
      <c r="C79" s="197"/>
      <c r="D79" s="197"/>
      <c r="E79" s="197"/>
      <c r="F79" s="197"/>
      <c r="G79" s="199"/>
      <c r="H79" s="197"/>
      <c r="I79" s="197"/>
      <c r="J79" s="197"/>
      <c r="K79" s="197"/>
      <c r="L79" s="199"/>
      <c r="M79" s="197"/>
      <c r="N79" s="197"/>
      <c r="O79" s="197"/>
      <c r="P79" s="197"/>
      <c r="Q79" s="199"/>
      <c r="R79" s="197"/>
      <c r="S79" s="197"/>
      <c r="T79" s="197"/>
      <c r="U79" s="197"/>
      <c r="V79" s="199"/>
      <c r="W79" s="197"/>
      <c r="X79" s="197"/>
      <c r="Y79" s="197"/>
      <c r="Z79" s="197"/>
      <c r="AA79" s="199"/>
      <c r="AB79" s="199"/>
      <c r="AC79" s="197"/>
    </row>
    <row r="80" spans="1:29" ht="12.75" customHeight="1" x14ac:dyDescent="0.2">
      <c r="A80" s="82"/>
      <c r="B80" s="82"/>
      <c r="C80" s="197"/>
      <c r="D80" s="197"/>
      <c r="E80" s="197"/>
      <c r="F80" s="197"/>
      <c r="G80" s="199"/>
      <c r="H80" s="197"/>
      <c r="I80" s="197"/>
      <c r="J80" s="197"/>
      <c r="K80" s="197"/>
      <c r="L80" s="199"/>
      <c r="M80" s="197"/>
      <c r="N80" s="197"/>
      <c r="O80" s="197"/>
      <c r="P80" s="197"/>
      <c r="Q80" s="199"/>
      <c r="R80" s="197"/>
      <c r="S80" s="197"/>
      <c r="T80" s="197"/>
      <c r="U80" s="197"/>
      <c r="V80" s="199"/>
      <c r="W80" s="197"/>
      <c r="X80" s="197"/>
      <c r="Y80" s="197"/>
      <c r="Z80" s="197"/>
      <c r="AA80" s="199"/>
      <c r="AB80" s="199"/>
      <c r="AC80" s="197"/>
    </row>
    <row r="81" spans="1:29" ht="12.75" customHeight="1" x14ac:dyDescent="0.2">
      <c r="A81" s="82"/>
      <c r="B81" s="82"/>
      <c r="C81" s="197"/>
      <c r="D81" s="197"/>
      <c r="E81" s="197"/>
      <c r="F81" s="197"/>
      <c r="G81" s="199"/>
      <c r="H81" s="197"/>
      <c r="I81" s="197"/>
      <c r="J81" s="197"/>
      <c r="K81" s="197"/>
      <c r="L81" s="199"/>
      <c r="M81" s="197"/>
      <c r="N81" s="197"/>
      <c r="O81" s="197"/>
      <c r="P81" s="197"/>
      <c r="Q81" s="199"/>
      <c r="R81" s="197"/>
      <c r="S81" s="197"/>
      <c r="T81" s="197"/>
      <c r="U81" s="197"/>
      <c r="V81" s="199"/>
      <c r="W81" s="197"/>
      <c r="X81" s="197"/>
      <c r="Y81" s="197"/>
      <c r="Z81" s="197"/>
      <c r="AA81" s="199"/>
      <c r="AB81" s="199"/>
      <c r="AC81" s="197"/>
    </row>
    <row r="82" spans="1:29" ht="12.75" customHeight="1" x14ac:dyDescent="0.2">
      <c r="A82" s="82"/>
      <c r="B82" s="82"/>
      <c r="C82" s="197"/>
      <c r="D82" s="197"/>
      <c r="E82" s="197"/>
      <c r="F82" s="197"/>
      <c r="G82" s="199"/>
      <c r="H82" s="197"/>
      <c r="I82" s="197"/>
      <c r="J82" s="197"/>
      <c r="K82" s="197"/>
      <c r="L82" s="199"/>
      <c r="M82" s="197"/>
      <c r="N82" s="197"/>
      <c r="O82" s="197"/>
      <c r="P82" s="197"/>
      <c r="Q82" s="199"/>
      <c r="R82" s="197"/>
      <c r="S82" s="197"/>
      <c r="T82" s="197"/>
      <c r="U82" s="197"/>
      <c r="V82" s="199"/>
      <c r="W82" s="197"/>
      <c r="X82" s="197"/>
      <c r="Y82" s="197"/>
      <c r="Z82" s="197"/>
      <c r="AA82" s="199"/>
      <c r="AB82" s="199"/>
      <c r="AC82" s="197"/>
    </row>
    <row r="83" spans="1:29" ht="12.75" customHeight="1" x14ac:dyDescent="0.2">
      <c r="A83" s="82"/>
      <c r="B83" s="82"/>
      <c r="C83" s="197"/>
      <c r="D83" s="197"/>
      <c r="E83" s="197"/>
      <c r="F83" s="197"/>
      <c r="G83" s="199"/>
      <c r="H83" s="197"/>
      <c r="I83" s="197"/>
      <c r="J83" s="197"/>
      <c r="K83" s="197"/>
      <c r="L83" s="199"/>
      <c r="M83" s="197"/>
      <c r="N83" s="197"/>
      <c r="O83" s="197"/>
      <c r="P83" s="197"/>
      <c r="Q83" s="199"/>
      <c r="R83" s="197"/>
      <c r="S83" s="197"/>
      <c r="T83" s="197"/>
      <c r="U83" s="197"/>
      <c r="V83" s="199"/>
      <c r="W83" s="197"/>
      <c r="X83" s="197"/>
      <c r="Y83" s="197"/>
      <c r="Z83" s="197"/>
      <c r="AA83" s="199"/>
      <c r="AB83" s="199"/>
      <c r="AC83" s="197"/>
    </row>
    <row r="84" spans="1:29" ht="12.75" customHeight="1" x14ac:dyDescent="0.2">
      <c r="A84" s="82"/>
      <c r="B84" s="82"/>
      <c r="C84" s="197"/>
      <c r="D84" s="197"/>
      <c r="E84" s="197"/>
      <c r="F84" s="197"/>
      <c r="G84" s="199"/>
      <c r="H84" s="197"/>
      <c r="I84" s="197"/>
      <c r="J84" s="197"/>
      <c r="K84" s="197"/>
      <c r="L84" s="199"/>
      <c r="M84" s="197"/>
      <c r="N84" s="197"/>
      <c r="O84" s="197"/>
      <c r="P84" s="197"/>
      <c r="Q84" s="199"/>
      <c r="R84" s="197"/>
      <c r="S84" s="197"/>
      <c r="T84" s="197"/>
      <c r="U84" s="197"/>
      <c r="V84" s="199"/>
      <c r="W84" s="197"/>
      <c r="X84" s="197"/>
      <c r="Y84" s="197"/>
      <c r="Z84" s="197"/>
      <c r="AA84" s="199"/>
      <c r="AB84" s="199"/>
      <c r="AC84" s="197"/>
    </row>
    <row r="85" spans="1:29" ht="12.75" customHeight="1" x14ac:dyDescent="0.2">
      <c r="A85" s="82"/>
      <c r="B85" s="82"/>
      <c r="C85" s="197"/>
      <c r="D85" s="197"/>
      <c r="E85" s="197"/>
      <c r="F85" s="197"/>
      <c r="G85" s="199"/>
      <c r="H85" s="197"/>
      <c r="I85" s="197"/>
      <c r="J85" s="197"/>
      <c r="K85" s="197"/>
      <c r="L85" s="199"/>
      <c r="M85" s="197"/>
      <c r="N85" s="197"/>
      <c r="O85" s="197"/>
      <c r="P85" s="197"/>
      <c r="Q85" s="199"/>
      <c r="R85" s="197"/>
      <c r="S85" s="197"/>
      <c r="T85" s="197"/>
      <c r="U85" s="197"/>
      <c r="V85" s="199"/>
      <c r="W85" s="197"/>
      <c r="X85" s="197"/>
      <c r="Y85" s="197"/>
      <c r="Z85" s="197"/>
      <c r="AA85" s="199"/>
      <c r="AB85" s="199"/>
      <c r="AC85" s="197"/>
    </row>
    <row r="86" spans="1:29" ht="12.75" customHeight="1" x14ac:dyDescent="0.2">
      <c r="A86" s="82"/>
      <c r="B86" s="82"/>
      <c r="C86" s="197"/>
      <c r="D86" s="197"/>
      <c r="E86" s="197"/>
      <c r="F86" s="197"/>
      <c r="G86" s="199"/>
      <c r="H86" s="197"/>
      <c r="I86" s="197"/>
      <c r="J86" s="197"/>
      <c r="K86" s="197"/>
      <c r="L86" s="199"/>
      <c r="M86" s="197"/>
      <c r="N86" s="197"/>
      <c r="O86" s="197"/>
      <c r="P86" s="197"/>
      <c r="Q86" s="199"/>
      <c r="R86" s="197"/>
      <c r="S86" s="197"/>
      <c r="T86" s="197"/>
      <c r="U86" s="197"/>
      <c r="V86" s="199"/>
      <c r="W86" s="197"/>
      <c r="X86" s="197"/>
      <c r="Y86" s="197"/>
      <c r="Z86" s="197"/>
      <c r="AA86" s="199"/>
      <c r="AB86" s="199"/>
      <c r="AC86" s="197"/>
    </row>
    <row r="87" spans="1:29" ht="12.75" customHeight="1" x14ac:dyDescent="0.2">
      <c r="A87" s="82"/>
      <c r="B87" s="82"/>
      <c r="C87" s="197"/>
      <c r="D87" s="197"/>
      <c r="E87" s="197"/>
      <c r="F87" s="197"/>
      <c r="G87" s="199"/>
      <c r="H87" s="197"/>
      <c r="I87" s="197"/>
      <c r="J87" s="197"/>
      <c r="K87" s="197"/>
      <c r="L87" s="199"/>
      <c r="M87" s="197"/>
      <c r="N87" s="197"/>
      <c r="O87" s="197"/>
      <c r="P87" s="197"/>
      <c r="Q87" s="199"/>
      <c r="R87" s="197"/>
      <c r="S87" s="197"/>
      <c r="T87" s="197"/>
      <c r="U87" s="197"/>
      <c r="V87" s="199"/>
      <c r="W87" s="197"/>
      <c r="X87" s="197"/>
      <c r="Y87" s="197"/>
      <c r="Z87" s="197"/>
      <c r="AA87" s="199"/>
      <c r="AB87" s="199"/>
      <c r="AC87" s="197"/>
    </row>
    <row r="88" spans="1:29" ht="12.75" customHeight="1" x14ac:dyDescent="0.2">
      <c r="A88" s="82"/>
      <c r="B88" s="82"/>
      <c r="C88" s="197"/>
      <c r="D88" s="197"/>
      <c r="E88" s="197"/>
      <c r="F88" s="197"/>
      <c r="G88" s="199"/>
      <c r="H88" s="197"/>
      <c r="I88" s="197"/>
      <c r="J88" s="197"/>
      <c r="K88" s="197"/>
      <c r="L88" s="199"/>
      <c r="M88" s="197"/>
      <c r="N88" s="197"/>
      <c r="O88" s="197"/>
      <c r="P88" s="197"/>
      <c r="Q88" s="199"/>
      <c r="R88" s="197"/>
      <c r="S88" s="197"/>
      <c r="T88" s="197"/>
      <c r="U88" s="197"/>
      <c r="V88" s="199"/>
      <c r="W88" s="197"/>
      <c r="X88" s="197"/>
      <c r="Y88" s="197"/>
      <c r="Z88" s="197"/>
      <c r="AA88" s="199"/>
      <c r="AB88" s="199"/>
      <c r="AC88" s="197"/>
    </row>
    <row r="89" spans="1:29" ht="12.75" customHeight="1" x14ac:dyDescent="0.2">
      <c r="A89" s="82"/>
      <c r="B89" s="82"/>
      <c r="C89" s="197"/>
      <c r="D89" s="197"/>
      <c r="E89" s="197"/>
      <c r="F89" s="197"/>
      <c r="G89" s="199"/>
      <c r="H89" s="197"/>
      <c r="I89" s="197"/>
      <c r="J89" s="197"/>
      <c r="K89" s="197"/>
      <c r="L89" s="199"/>
      <c r="M89" s="197"/>
      <c r="N89" s="197"/>
      <c r="O89" s="197"/>
      <c r="P89" s="197"/>
      <c r="Q89" s="199"/>
      <c r="R89" s="197"/>
      <c r="S89" s="197"/>
      <c r="T89" s="197"/>
      <c r="U89" s="197"/>
      <c r="V89" s="199"/>
      <c r="W89" s="197"/>
      <c r="X89" s="197"/>
      <c r="Y89" s="197"/>
      <c r="Z89" s="197"/>
      <c r="AA89" s="199"/>
      <c r="AB89" s="199"/>
      <c r="AC89" s="197"/>
    </row>
    <row r="90" spans="1:29" ht="12.75" customHeight="1" x14ac:dyDescent="0.2">
      <c r="A90" s="82"/>
      <c r="B90" s="82"/>
      <c r="C90" s="197"/>
      <c r="D90" s="197"/>
      <c r="E90" s="197"/>
      <c r="F90" s="197"/>
      <c r="G90" s="199"/>
      <c r="H90" s="197"/>
      <c r="I90" s="197"/>
      <c r="J90" s="197"/>
      <c r="K90" s="197"/>
      <c r="L90" s="199"/>
      <c r="M90" s="197"/>
      <c r="N90" s="197"/>
      <c r="O90" s="197"/>
      <c r="P90" s="197"/>
      <c r="Q90" s="199"/>
      <c r="R90" s="197"/>
      <c r="S90" s="197"/>
      <c r="T90" s="197"/>
      <c r="U90" s="197"/>
      <c r="V90" s="199"/>
      <c r="W90" s="197"/>
      <c r="X90" s="197"/>
      <c r="Y90" s="197"/>
      <c r="Z90" s="197"/>
      <c r="AA90" s="199"/>
      <c r="AB90" s="199"/>
      <c r="AC90" s="197"/>
    </row>
    <row r="91" spans="1:29" ht="12.75" customHeight="1" x14ac:dyDescent="0.2">
      <c r="A91" s="82"/>
      <c r="B91" s="82"/>
      <c r="C91" s="197"/>
      <c r="D91" s="197"/>
      <c r="E91" s="197"/>
      <c r="F91" s="197"/>
      <c r="G91" s="199"/>
      <c r="H91" s="197"/>
      <c r="I91" s="197"/>
      <c r="J91" s="197"/>
      <c r="K91" s="197"/>
      <c r="L91" s="199"/>
      <c r="M91" s="197"/>
      <c r="N91" s="197"/>
      <c r="O91" s="197"/>
      <c r="P91" s="197"/>
      <c r="Q91" s="199"/>
      <c r="R91" s="197"/>
      <c r="S91" s="197"/>
      <c r="T91" s="197"/>
      <c r="U91" s="197"/>
      <c r="V91" s="199"/>
      <c r="W91" s="197"/>
      <c r="X91" s="197"/>
      <c r="Y91" s="197"/>
      <c r="Z91" s="197"/>
      <c r="AA91" s="199"/>
      <c r="AB91" s="199"/>
      <c r="AC91" s="197"/>
    </row>
    <row r="92" spans="1:29" ht="12.75" customHeight="1" x14ac:dyDescent="0.2">
      <c r="A92" s="82"/>
      <c r="B92" s="82"/>
      <c r="C92" s="197"/>
      <c r="D92" s="197"/>
      <c r="E92" s="197"/>
      <c r="F92" s="197"/>
      <c r="G92" s="199"/>
      <c r="H92" s="197"/>
      <c r="I92" s="197"/>
      <c r="J92" s="197"/>
      <c r="K92" s="197"/>
      <c r="L92" s="199"/>
      <c r="M92" s="197"/>
      <c r="N92" s="197"/>
      <c r="O92" s="197"/>
      <c r="P92" s="197"/>
      <c r="Q92" s="199"/>
      <c r="R92" s="197"/>
      <c r="S92" s="197"/>
      <c r="T92" s="197"/>
      <c r="U92" s="197"/>
      <c r="V92" s="199"/>
      <c r="W92" s="197"/>
      <c r="X92" s="197"/>
      <c r="Y92" s="197"/>
      <c r="Z92" s="197"/>
      <c r="AA92" s="199"/>
      <c r="AB92" s="199"/>
      <c r="AC92" s="197"/>
    </row>
    <row r="93" spans="1:29" ht="12.75" customHeight="1" x14ac:dyDescent="0.2">
      <c r="A93" s="82"/>
      <c r="B93" s="82"/>
      <c r="C93" s="197"/>
      <c r="D93" s="197"/>
      <c r="E93" s="197"/>
      <c r="F93" s="197"/>
      <c r="G93" s="199"/>
      <c r="H93" s="197"/>
      <c r="I93" s="197"/>
      <c r="J93" s="197"/>
      <c r="K93" s="197"/>
      <c r="L93" s="199"/>
      <c r="M93" s="197"/>
      <c r="N93" s="197"/>
      <c r="O93" s="197"/>
      <c r="P93" s="197"/>
      <c r="Q93" s="199"/>
      <c r="R93" s="197"/>
      <c r="S93" s="197"/>
      <c r="T93" s="197"/>
      <c r="U93" s="197"/>
      <c r="V93" s="199"/>
      <c r="W93" s="197"/>
      <c r="X93" s="197"/>
      <c r="Y93" s="197"/>
      <c r="Z93" s="197"/>
      <c r="AA93" s="199"/>
      <c r="AB93" s="199"/>
      <c r="AC93" s="197"/>
    </row>
    <row r="94" spans="1:29" ht="12.75" customHeight="1" x14ac:dyDescent="0.2">
      <c r="A94" s="82"/>
      <c r="B94" s="82"/>
      <c r="C94" s="197"/>
      <c r="D94" s="197"/>
      <c r="E94" s="197"/>
      <c r="F94" s="197"/>
      <c r="G94" s="199"/>
      <c r="H94" s="197"/>
      <c r="I94" s="197"/>
      <c r="J94" s="197"/>
      <c r="K94" s="197"/>
      <c r="L94" s="199"/>
      <c r="M94" s="197"/>
      <c r="N94" s="197"/>
      <c r="O94" s="197"/>
      <c r="P94" s="197"/>
      <c r="Q94" s="199"/>
      <c r="R94" s="197"/>
      <c r="S94" s="197"/>
      <c r="T94" s="197"/>
      <c r="U94" s="197"/>
      <c r="V94" s="199"/>
      <c r="W94" s="197"/>
      <c r="X94" s="197"/>
      <c r="Y94" s="197"/>
      <c r="Z94" s="197"/>
      <c r="AA94" s="199"/>
      <c r="AB94" s="199"/>
      <c r="AC94" s="197"/>
    </row>
    <row r="95" spans="1:29" ht="12.75" customHeight="1" x14ac:dyDescent="0.2">
      <c r="A95" s="82"/>
      <c r="B95" s="82"/>
      <c r="C95" s="197"/>
      <c r="D95" s="197"/>
      <c r="E95" s="197"/>
      <c r="F95" s="197"/>
      <c r="G95" s="199"/>
      <c r="H95" s="197"/>
      <c r="I95" s="197"/>
      <c r="J95" s="197"/>
      <c r="K95" s="197"/>
      <c r="L95" s="199"/>
      <c r="M95" s="197"/>
      <c r="N95" s="197"/>
      <c r="O95" s="197"/>
      <c r="P95" s="197"/>
      <c r="Q95" s="199"/>
      <c r="R95" s="197"/>
      <c r="S95" s="197"/>
      <c r="T95" s="197"/>
      <c r="U95" s="197"/>
      <c r="V95" s="199"/>
      <c r="W95" s="197"/>
      <c r="X95" s="197"/>
      <c r="Y95" s="197"/>
      <c r="Z95" s="197"/>
      <c r="AA95" s="199"/>
      <c r="AB95" s="199"/>
      <c r="AC95" s="197"/>
    </row>
    <row r="96" spans="1:29" ht="12.75" customHeight="1" x14ac:dyDescent="0.2">
      <c r="A96" s="82"/>
      <c r="B96" s="82"/>
      <c r="C96" s="197"/>
      <c r="D96" s="197"/>
      <c r="E96" s="197"/>
      <c r="F96" s="197"/>
      <c r="G96" s="199"/>
      <c r="H96" s="197"/>
      <c r="I96" s="197"/>
      <c r="J96" s="197"/>
      <c r="K96" s="197"/>
      <c r="L96" s="199"/>
      <c r="M96" s="197"/>
      <c r="N96" s="197"/>
      <c r="O96" s="197"/>
      <c r="P96" s="197"/>
      <c r="Q96" s="199"/>
      <c r="R96" s="197"/>
      <c r="S96" s="197"/>
      <c r="T96" s="197"/>
      <c r="U96" s="197"/>
      <c r="V96" s="199"/>
      <c r="W96" s="197"/>
      <c r="X96" s="197"/>
      <c r="Y96" s="197"/>
      <c r="Z96" s="197"/>
      <c r="AA96" s="199"/>
      <c r="AB96" s="199"/>
      <c r="AC96" s="197"/>
    </row>
    <row r="97" spans="1:29" ht="12.75" customHeight="1" x14ac:dyDescent="0.2">
      <c r="A97" s="82"/>
      <c r="B97" s="82"/>
      <c r="C97" s="197"/>
      <c r="D97" s="197"/>
      <c r="E97" s="197"/>
      <c r="F97" s="197"/>
      <c r="G97" s="199"/>
      <c r="H97" s="197"/>
      <c r="I97" s="197"/>
      <c r="J97" s="197"/>
      <c r="K97" s="197"/>
      <c r="L97" s="199"/>
      <c r="M97" s="197"/>
      <c r="N97" s="197"/>
      <c r="O97" s="197"/>
      <c r="P97" s="197"/>
      <c r="Q97" s="199"/>
      <c r="R97" s="197"/>
      <c r="S97" s="197"/>
      <c r="T97" s="197"/>
      <c r="U97" s="197"/>
      <c r="V97" s="199"/>
      <c r="W97" s="197"/>
      <c r="X97" s="197"/>
      <c r="Y97" s="197"/>
      <c r="Z97" s="197"/>
      <c r="AA97" s="199"/>
      <c r="AB97" s="199"/>
      <c r="AC97" s="197"/>
    </row>
    <row r="98" spans="1:29" ht="12.75" customHeight="1" x14ac:dyDescent="0.2">
      <c r="A98" s="82"/>
      <c r="B98" s="82"/>
      <c r="C98" s="197"/>
      <c r="D98" s="197"/>
      <c r="E98" s="197"/>
      <c r="F98" s="197"/>
      <c r="G98" s="199"/>
      <c r="H98" s="197"/>
      <c r="I98" s="197"/>
      <c r="J98" s="197"/>
      <c r="K98" s="197"/>
      <c r="L98" s="199"/>
      <c r="M98" s="197"/>
      <c r="N98" s="197"/>
      <c r="O98" s="197"/>
      <c r="P98" s="197"/>
      <c r="Q98" s="199"/>
      <c r="R98" s="197"/>
      <c r="S98" s="197"/>
      <c r="T98" s="197"/>
      <c r="U98" s="197"/>
      <c r="V98" s="199"/>
      <c r="W98" s="197"/>
      <c r="X98" s="197"/>
      <c r="Y98" s="197"/>
      <c r="Z98" s="197"/>
      <c r="AA98" s="199"/>
      <c r="AB98" s="199"/>
      <c r="AC98" s="197"/>
    </row>
    <row r="99" spans="1:29" ht="12.75" customHeight="1" x14ac:dyDescent="0.2">
      <c r="A99" s="82"/>
      <c r="B99" s="82"/>
      <c r="C99" s="197"/>
      <c r="D99" s="197"/>
      <c r="E99" s="197"/>
      <c r="F99" s="197"/>
      <c r="G99" s="199"/>
      <c r="H99" s="197"/>
      <c r="I99" s="197"/>
      <c r="J99" s="197"/>
      <c r="K99" s="197"/>
      <c r="L99" s="199"/>
      <c r="M99" s="197"/>
      <c r="N99" s="197"/>
      <c r="O99" s="197"/>
      <c r="P99" s="197"/>
      <c r="Q99" s="199"/>
      <c r="R99" s="197"/>
      <c r="S99" s="197"/>
      <c r="T99" s="197"/>
      <c r="U99" s="197"/>
      <c r="V99" s="199"/>
      <c r="W99" s="197"/>
      <c r="X99" s="197"/>
      <c r="Y99" s="197"/>
      <c r="Z99" s="197"/>
      <c r="AA99" s="199"/>
      <c r="AB99" s="199"/>
      <c r="AC99" s="197"/>
    </row>
    <row r="100" spans="1:29" ht="12.75" customHeight="1" x14ac:dyDescent="0.2">
      <c r="A100" s="82"/>
      <c r="B100" s="82"/>
      <c r="C100" s="197"/>
      <c r="D100" s="197"/>
      <c r="E100" s="197"/>
      <c r="F100" s="197"/>
      <c r="G100" s="199"/>
      <c r="H100" s="197"/>
      <c r="I100" s="197"/>
      <c r="J100" s="197"/>
      <c r="K100" s="197"/>
      <c r="L100" s="199"/>
      <c r="M100" s="197"/>
      <c r="N100" s="197"/>
      <c r="O100" s="197"/>
      <c r="P100" s="197"/>
      <c r="Q100" s="199"/>
      <c r="R100" s="197"/>
      <c r="S100" s="197"/>
      <c r="T100" s="197"/>
      <c r="U100" s="197"/>
      <c r="V100" s="199"/>
      <c r="W100" s="197"/>
      <c r="X100" s="197"/>
      <c r="Y100" s="197"/>
      <c r="Z100" s="197"/>
      <c r="AA100" s="199"/>
      <c r="AB100" s="199"/>
      <c r="AC100" s="197"/>
    </row>
  </sheetData>
  <mergeCells count="25">
    <mergeCell ref="A1:AA1"/>
    <mergeCell ref="A2:AA2"/>
    <mergeCell ref="W3:AA3"/>
    <mergeCell ref="C3:G3"/>
    <mergeCell ref="E4:F4"/>
    <mergeCell ref="G4:G5"/>
    <mergeCell ref="O4:P4"/>
    <mergeCell ref="R4:S4"/>
    <mergeCell ref="Y4:Z4"/>
    <mergeCell ref="AA4:AA5"/>
    <mergeCell ref="M4:N4"/>
    <mergeCell ref="H3:L3"/>
    <mergeCell ref="A4:A5"/>
    <mergeCell ref="B4:B5"/>
    <mergeCell ref="C4:D4"/>
    <mergeCell ref="R3:V3"/>
    <mergeCell ref="N58:O58"/>
    <mergeCell ref="Q4:Q5"/>
    <mergeCell ref="H4:I4"/>
    <mergeCell ref="J4:K4"/>
    <mergeCell ref="W4:X4"/>
    <mergeCell ref="T4:U4"/>
    <mergeCell ref="V4:V5"/>
    <mergeCell ref="L4:L5"/>
    <mergeCell ref="M3:Q3"/>
  </mergeCells>
  <conditionalFormatting sqref="AB1:AB1048576">
    <cfRule type="cellIs" dxfId="12" priority="8" operator="greaterThan">
      <formula>10</formula>
    </cfRule>
  </conditionalFormatting>
  <conditionalFormatting sqref="G1:G1048576">
    <cfRule type="cellIs" dxfId="11" priority="6" operator="greaterThan">
      <formula>100</formula>
    </cfRule>
  </conditionalFormatting>
  <conditionalFormatting sqref="L1:L1048576">
    <cfRule type="cellIs" dxfId="10" priority="5" operator="greaterThan">
      <formula>100</formula>
    </cfRule>
  </conditionalFormatting>
  <conditionalFormatting sqref="Q1:Q1048576">
    <cfRule type="cellIs" dxfId="9" priority="4" operator="greaterThan">
      <formula>100</formula>
    </cfRule>
  </conditionalFormatting>
  <conditionalFormatting sqref="V1:V1048576">
    <cfRule type="cellIs" dxfId="8" priority="3" operator="greaterThan">
      <formula>100</formula>
    </cfRule>
  </conditionalFormatting>
  <conditionalFormatting sqref="AA1:AA1048576">
    <cfRule type="cellIs" dxfId="7" priority="2" operator="greaterThan">
      <formula>100</formula>
    </cfRule>
  </conditionalFormatting>
  <pageMargins left="1.25" right="0.25" top="0.25" bottom="0.25" header="0" footer="0"/>
  <pageSetup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FADCC"/>
  </sheetPr>
  <dimension ref="A1:K100"/>
  <sheetViews>
    <sheetView workbookViewId="0">
      <pane xSplit="2" ySplit="5" topLeftCell="C32" activePane="bottomRight" state="frozen"/>
      <selection pane="topRight" activeCell="C1" sqref="C1"/>
      <selection pane="bottomLeft" activeCell="A6" sqref="A6"/>
      <selection pane="bottomRight" activeCell="H47" sqref="H47"/>
    </sheetView>
  </sheetViews>
  <sheetFormatPr defaultColWidth="14.42578125" defaultRowHeight="15" customHeight="1" x14ac:dyDescent="0.2"/>
  <cols>
    <col min="1" max="1" width="5.42578125" style="109" customWidth="1"/>
    <col min="2" max="2" width="31.28515625" style="109" customWidth="1"/>
    <col min="3" max="3" width="9.140625" style="109" customWidth="1"/>
    <col min="4" max="4" width="10" style="109" customWidth="1"/>
    <col min="5" max="5" width="10.85546875" style="109" customWidth="1"/>
    <col min="6" max="6" width="8.85546875" style="109" customWidth="1"/>
    <col min="7" max="7" width="9.85546875" style="109" customWidth="1"/>
    <col min="8" max="8" width="11.7109375" style="109" customWidth="1"/>
    <col min="9" max="9" width="9.140625" style="109" customWidth="1"/>
    <col min="10" max="10" width="8.42578125" style="109" customWidth="1"/>
    <col min="11" max="11" width="8.7109375" style="109" bestFit="1" customWidth="1"/>
    <col min="12" max="16384" width="14.42578125" style="109"/>
  </cols>
  <sheetData>
    <row r="1" spans="1:11" ht="14.25" customHeight="1" x14ac:dyDescent="0.2">
      <c r="A1" s="379" t="s">
        <v>1022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spans="1:11" ht="13.5" customHeight="1" x14ac:dyDescent="0.2">
      <c r="A2" s="374" t="s">
        <v>61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</row>
    <row r="3" spans="1:11" ht="13.5" customHeight="1" x14ac:dyDescent="0.2">
      <c r="A3" s="110"/>
      <c r="B3" s="111" t="s">
        <v>62</v>
      </c>
      <c r="C3" s="112"/>
      <c r="D3" s="112"/>
      <c r="E3" s="112"/>
      <c r="F3" s="112"/>
      <c r="G3" s="112"/>
      <c r="H3" s="112"/>
      <c r="I3" s="112"/>
      <c r="J3" s="383" t="s">
        <v>63</v>
      </c>
      <c r="K3" s="384"/>
    </row>
    <row r="4" spans="1:11" ht="15" customHeight="1" x14ac:dyDescent="0.2">
      <c r="A4" s="380" t="s">
        <v>1</v>
      </c>
      <c r="B4" s="380" t="s">
        <v>2</v>
      </c>
      <c r="C4" s="382" t="s">
        <v>64</v>
      </c>
      <c r="D4" s="377"/>
      <c r="E4" s="378"/>
      <c r="F4" s="376" t="s">
        <v>65</v>
      </c>
      <c r="G4" s="377"/>
      <c r="H4" s="378"/>
      <c r="I4" s="376" t="s">
        <v>66</v>
      </c>
      <c r="J4" s="377"/>
      <c r="K4" s="378"/>
    </row>
    <row r="5" spans="1:11" ht="30" customHeight="1" x14ac:dyDescent="0.2">
      <c r="A5" s="381"/>
      <c r="B5" s="381"/>
      <c r="C5" s="114" t="s">
        <v>973</v>
      </c>
      <c r="D5" s="115" t="s">
        <v>974</v>
      </c>
      <c r="E5" s="115" t="s">
        <v>975</v>
      </c>
      <c r="F5" s="114" t="s">
        <v>973</v>
      </c>
      <c r="G5" s="115" t="s">
        <v>974</v>
      </c>
      <c r="H5" s="115" t="s">
        <v>975</v>
      </c>
      <c r="I5" s="114" t="s">
        <v>973</v>
      </c>
      <c r="J5" s="115" t="s">
        <v>974</v>
      </c>
      <c r="K5" s="115" t="s">
        <v>975</v>
      </c>
    </row>
    <row r="6" spans="1:11" ht="13.5" customHeight="1" x14ac:dyDescent="0.2">
      <c r="A6" s="116">
        <v>1</v>
      </c>
      <c r="B6" s="117" t="s">
        <v>8</v>
      </c>
      <c r="C6" s="118">
        <v>113531.51766</v>
      </c>
      <c r="D6" s="118">
        <v>425770.40184000001</v>
      </c>
      <c r="E6" s="118">
        <v>1801670</v>
      </c>
      <c r="F6" s="118">
        <v>108349.95935</v>
      </c>
      <c r="G6" s="118">
        <v>389242.18845000002</v>
      </c>
      <c r="H6" s="118">
        <v>1168980</v>
      </c>
      <c r="I6" s="119">
        <f t="shared" ref="I6:K6" si="0">F6*100/C6</f>
        <v>95.436017753662441</v>
      </c>
      <c r="J6" s="119">
        <f t="shared" si="0"/>
        <v>91.420678085620679</v>
      </c>
      <c r="K6" s="119">
        <f t="shared" si="0"/>
        <v>64.883136201413137</v>
      </c>
    </row>
    <row r="7" spans="1:11" ht="13.5" customHeight="1" x14ac:dyDescent="0.2">
      <c r="A7" s="116">
        <v>2</v>
      </c>
      <c r="B7" s="120" t="s">
        <v>9</v>
      </c>
      <c r="C7" s="118">
        <v>637635.75959000003</v>
      </c>
      <c r="D7" s="118">
        <v>852421.10080999997</v>
      </c>
      <c r="E7" s="118">
        <v>1920265</v>
      </c>
      <c r="F7" s="118">
        <v>726111.55708000006</v>
      </c>
      <c r="G7" s="118">
        <v>657086.02177999995</v>
      </c>
      <c r="H7" s="118">
        <v>1432368</v>
      </c>
      <c r="I7" s="119">
        <f t="shared" ref="I7:K7" si="1">F7*100/C7</f>
        <v>113.87560157336377</v>
      </c>
      <c r="J7" s="119">
        <f t="shared" si="1"/>
        <v>77.084673426738746</v>
      </c>
      <c r="K7" s="119">
        <f t="shared" si="1"/>
        <v>74.592204721744139</v>
      </c>
    </row>
    <row r="8" spans="1:11" ht="13.5" customHeight="1" x14ac:dyDescent="0.2">
      <c r="A8" s="116">
        <v>3</v>
      </c>
      <c r="B8" s="120" t="s">
        <v>10</v>
      </c>
      <c r="C8" s="118">
        <v>230711.88573000001</v>
      </c>
      <c r="D8" s="118">
        <v>123803.59998</v>
      </c>
      <c r="E8" s="118">
        <v>506720.49619999999</v>
      </c>
      <c r="F8" s="118">
        <v>116594.19623</v>
      </c>
      <c r="G8" s="118">
        <v>57726.174579999999</v>
      </c>
      <c r="H8" s="118">
        <v>512606.07566999999</v>
      </c>
      <c r="I8" s="119">
        <f t="shared" ref="I8:K8" si="2">F8*100/C8</f>
        <v>50.536709827966604</v>
      </c>
      <c r="J8" s="119">
        <f t="shared" si="2"/>
        <v>46.627218101352014</v>
      </c>
      <c r="K8" s="119">
        <f t="shared" si="2"/>
        <v>101.1615041258716</v>
      </c>
    </row>
    <row r="9" spans="1:11" ht="13.5" customHeight="1" x14ac:dyDescent="0.2">
      <c r="A9" s="116">
        <v>4</v>
      </c>
      <c r="B9" s="120" t="s">
        <v>11</v>
      </c>
      <c r="C9" s="118">
        <v>121245.98075</v>
      </c>
      <c r="D9" s="118">
        <v>270675.86135999998</v>
      </c>
      <c r="E9" s="118">
        <v>1397104</v>
      </c>
      <c r="F9" s="118">
        <v>87092.789040000003</v>
      </c>
      <c r="G9" s="118">
        <v>300172.89121999999</v>
      </c>
      <c r="H9" s="118">
        <v>1354468</v>
      </c>
      <c r="I9" s="119">
        <f t="shared" ref="I9:K9" si="3">F9*100/C9</f>
        <v>71.831485465550173</v>
      </c>
      <c r="J9" s="119">
        <f t="shared" si="3"/>
        <v>110.89754724037576</v>
      </c>
      <c r="K9" s="119">
        <f t="shared" si="3"/>
        <v>96.948258683677096</v>
      </c>
    </row>
    <row r="10" spans="1:11" ht="13.5" customHeight="1" x14ac:dyDescent="0.2">
      <c r="A10" s="116">
        <v>5</v>
      </c>
      <c r="B10" s="120" t="s">
        <v>12</v>
      </c>
      <c r="C10" s="118">
        <v>906265.65300000005</v>
      </c>
      <c r="D10" s="118">
        <v>920190.73253000004</v>
      </c>
      <c r="E10" s="118">
        <v>1962535</v>
      </c>
      <c r="F10" s="118">
        <v>491314.72460999998</v>
      </c>
      <c r="G10" s="118">
        <v>524688.48595999996</v>
      </c>
      <c r="H10" s="118">
        <v>885854.14531000005</v>
      </c>
      <c r="I10" s="119">
        <f t="shared" ref="I10:K10" si="4">F10*100/C10</f>
        <v>54.213102193998729</v>
      </c>
      <c r="J10" s="119">
        <f t="shared" si="4"/>
        <v>57.019535995261073</v>
      </c>
      <c r="K10" s="119">
        <f t="shared" si="4"/>
        <v>45.138259715622908</v>
      </c>
    </row>
    <row r="11" spans="1:11" ht="13.5" customHeight="1" x14ac:dyDescent="0.2">
      <c r="A11" s="116">
        <v>6</v>
      </c>
      <c r="B11" s="120" t="s">
        <v>13</v>
      </c>
      <c r="C11" s="118">
        <v>245793.62518</v>
      </c>
      <c r="D11" s="118">
        <v>298170.46453</v>
      </c>
      <c r="E11" s="118">
        <v>1118343</v>
      </c>
      <c r="F11" s="118">
        <v>134214.27122</v>
      </c>
      <c r="G11" s="118">
        <v>109838.33977000001</v>
      </c>
      <c r="H11" s="118">
        <v>821216.33777999994</v>
      </c>
      <c r="I11" s="119">
        <f t="shared" ref="I11:K11" si="5">F11*100/C11</f>
        <v>54.604455718374297</v>
      </c>
      <c r="J11" s="119">
        <f t="shared" si="5"/>
        <v>36.837431213428843</v>
      </c>
      <c r="K11" s="119">
        <f t="shared" si="5"/>
        <v>73.431526622869725</v>
      </c>
    </row>
    <row r="12" spans="1:11" ht="13.5" customHeight="1" x14ac:dyDescent="0.2">
      <c r="A12" s="116">
        <v>7</v>
      </c>
      <c r="B12" s="120" t="s">
        <v>14</v>
      </c>
      <c r="C12" s="118">
        <v>14316.489799999999</v>
      </c>
      <c r="D12" s="118">
        <v>8798.0860420000008</v>
      </c>
      <c r="E12" s="118">
        <v>198431.36204000001</v>
      </c>
      <c r="F12" s="118">
        <v>9979.2764360000001</v>
      </c>
      <c r="G12" s="118">
        <v>9625.8393109999997</v>
      </c>
      <c r="H12" s="118">
        <v>113164.91021</v>
      </c>
      <c r="I12" s="119">
        <f t="shared" ref="I12:K12" si="6">F12*100/C12</f>
        <v>69.704771039616162</v>
      </c>
      <c r="J12" s="119">
        <f t="shared" si="6"/>
        <v>109.40833341534169</v>
      </c>
      <c r="K12" s="119">
        <f t="shared" si="6"/>
        <v>57.029750260540013</v>
      </c>
    </row>
    <row r="13" spans="1:11" ht="13.5" customHeight="1" x14ac:dyDescent="0.2">
      <c r="A13" s="116">
        <v>8</v>
      </c>
      <c r="B13" s="120" t="s">
        <v>982</v>
      </c>
      <c r="C13" s="118">
        <v>7367.3042429999996</v>
      </c>
      <c r="D13" s="118">
        <v>12929.394249999999</v>
      </c>
      <c r="E13" s="118">
        <v>103972.32079</v>
      </c>
      <c r="F13" s="118">
        <v>4357.3140080000003</v>
      </c>
      <c r="G13" s="118">
        <v>7941.7223770000001</v>
      </c>
      <c r="H13" s="118">
        <v>47279.679689999997</v>
      </c>
      <c r="I13" s="119">
        <f t="shared" ref="I13:K13" si="7">F13*100/C13</f>
        <v>59.143940093692699</v>
      </c>
      <c r="J13" s="119">
        <f t="shared" si="7"/>
        <v>61.423777660736121</v>
      </c>
      <c r="K13" s="119">
        <f t="shared" si="7"/>
        <v>45.473333028214306</v>
      </c>
    </row>
    <row r="14" spans="1:11" ht="13.5" customHeight="1" x14ac:dyDescent="0.2">
      <c r="A14" s="116">
        <v>9</v>
      </c>
      <c r="B14" s="120" t="s">
        <v>15</v>
      </c>
      <c r="C14" s="118">
        <v>237472.61742</v>
      </c>
      <c r="D14" s="118">
        <v>491374.68656</v>
      </c>
      <c r="E14" s="118">
        <v>2795385</v>
      </c>
      <c r="F14" s="118">
        <v>211306.98959000001</v>
      </c>
      <c r="G14" s="118">
        <v>281868.52646999998</v>
      </c>
      <c r="H14" s="118">
        <v>2249162</v>
      </c>
      <c r="I14" s="119">
        <f t="shared" ref="I14:K14" si="8">F14*100/C14</f>
        <v>88.981623180695905</v>
      </c>
      <c r="J14" s="119">
        <f t="shared" si="8"/>
        <v>57.363257444801654</v>
      </c>
      <c r="K14" s="119">
        <f t="shared" si="8"/>
        <v>80.459829325835258</v>
      </c>
    </row>
    <row r="15" spans="1:11" ht="13.5" customHeight="1" x14ac:dyDescent="0.2">
      <c r="A15" s="116">
        <v>10</v>
      </c>
      <c r="B15" s="120" t="s">
        <v>16</v>
      </c>
      <c r="C15" s="118">
        <v>1433940</v>
      </c>
      <c r="D15" s="118">
        <v>4498290</v>
      </c>
      <c r="E15" s="118">
        <f>11337700-42</f>
        <v>11337658</v>
      </c>
      <c r="F15" s="118">
        <v>946023.15182999999</v>
      </c>
      <c r="G15" s="118">
        <v>2225630</v>
      </c>
      <c r="H15" s="118">
        <f>4999880+7</f>
        <v>4999887</v>
      </c>
      <c r="I15" s="119">
        <f t="shared" ref="I15:K15" si="9">F15*100/C15</f>
        <v>65.973691495460059</v>
      </c>
      <c r="J15" s="119">
        <f t="shared" si="9"/>
        <v>49.47724579784763</v>
      </c>
      <c r="K15" s="119">
        <f t="shared" si="9"/>
        <v>44.099822026736035</v>
      </c>
    </row>
    <row r="16" spans="1:11" ht="13.5" customHeight="1" x14ac:dyDescent="0.2">
      <c r="A16" s="116">
        <v>11</v>
      </c>
      <c r="B16" s="120" t="s">
        <v>17</v>
      </c>
      <c r="C16" s="118">
        <v>95406.707469999994</v>
      </c>
      <c r="D16" s="118">
        <v>120715.21188</v>
      </c>
      <c r="E16" s="118">
        <v>752125.17576999997</v>
      </c>
      <c r="F16" s="118">
        <v>80321.227979999996</v>
      </c>
      <c r="G16" s="118">
        <v>81282.448730000004</v>
      </c>
      <c r="H16" s="118">
        <v>512027.94933999999</v>
      </c>
      <c r="I16" s="119">
        <f t="shared" ref="I16:K16" si="10">F16*100/C16</f>
        <v>84.188240124790468</v>
      </c>
      <c r="J16" s="119">
        <f t="shared" si="10"/>
        <v>67.334056300046811</v>
      </c>
      <c r="K16" s="119">
        <f t="shared" si="10"/>
        <v>68.077491066005521</v>
      </c>
    </row>
    <row r="17" spans="1:11" ht="13.5" customHeight="1" x14ac:dyDescent="0.2">
      <c r="A17" s="116">
        <v>12</v>
      </c>
      <c r="B17" s="120" t="s">
        <v>18</v>
      </c>
      <c r="C17" s="118">
        <v>459960.18244</v>
      </c>
      <c r="D17" s="118">
        <v>653773.54087000003</v>
      </c>
      <c r="E17" s="118">
        <f>2579630+2</f>
        <v>2579632</v>
      </c>
      <c r="F17" s="118">
        <v>263388.84746000002</v>
      </c>
      <c r="G17" s="118">
        <v>327063.29862000002</v>
      </c>
      <c r="H17" s="118">
        <f>1090990+2</f>
        <v>1090992</v>
      </c>
      <c r="I17" s="119">
        <f t="shared" ref="I17:K17" si="11">F17*100/C17</f>
        <v>57.263401815081693</v>
      </c>
      <c r="J17" s="119">
        <f t="shared" si="11"/>
        <v>50.027001426941368</v>
      </c>
      <c r="K17" s="119">
        <f t="shared" si="11"/>
        <v>42.29254405279513</v>
      </c>
    </row>
    <row r="18" spans="1:11" ht="13.5" customHeight="1" x14ac:dyDescent="0.2">
      <c r="A18" s="121"/>
      <c r="B18" s="122" t="s">
        <v>19</v>
      </c>
      <c r="C18" s="123">
        <f t="shared" ref="C18:H18" si="12">SUM(C6:C17)</f>
        <v>4503647.7232830003</v>
      </c>
      <c r="D18" s="123">
        <f t="shared" si="12"/>
        <v>8676913.0806520004</v>
      </c>
      <c r="E18" s="123">
        <f t="shared" si="12"/>
        <v>26473841.354800001</v>
      </c>
      <c r="F18" s="123">
        <f t="shared" si="12"/>
        <v>3179054.3048339998</v>
      </c>
      <c r="G18" s="123">
        <f t="shared" si="12"/>
        <v>4972165.9372680001</v>
      </c>
      <c r="H18" s="123">
        <f t="shared" si="12"/>
        <v>15188006.098000001</v>
      </c>
      <c r="I18" s="124">
        <f t="shared" ref="I18:K18" si="13">F18*100/C18</f>
        <v>70.588431870434604</v>
      </c>
      <c r="J18" s="124">
        <f t="shared" si="13"/>
        <v>57.303396853831131</v>
      </c>
      <c r="K18" s="124">
        <f t="shared" si="13"/>
        <v>57.369861420757694</v>
      </c>
    </row>
    <row r="19" spans="1:11" ht="13.5" customHeight="1" x14ac:dyDescent="0.2">
      <c r="A19" s="116">
        <v>13</v>
      </c>
      <c r="B19" s="120" t="s">
        <v>20</v>
      </c>
      <c r="C19" s="118">
        <v>55073.215470000003</v>
      </c>
      <c r="D19" s="118">
        <v>189289.55028</v>
      </c>
      <c r="E19" s="118">
        <v>1467561</v>
      </c>
      <c r="F19" s="118">
        <v>80243.058869999993</v>
      </c>
      <c r="G19" s="118">
        <v>264326.07838999998</v>
      </c>
      <c r="H19" s="118">
        <v>1006743</v>
      </c>
      <c r="I19" s="119">
        <f t="shared" ref="I19:K19" si="14">F19*100/C19</f>
        <v>145.70251289160834</v>
      </c>
      <c r="J19" s="119">
        <f t="shared" si="14"/>
        <v>139.64113602626495</v>
      </c>
      <c r="K19" s="119">
        <f t="shared" si="14"/>
        <v>68.599737932528868</v>
      </c>
    </row>
    <row r="20" spans="1:11" ht="13.5" customHeight="1" x14ac:dyDescent="0.2">
      <c r="A20" s="116">
        <v>14</v>
      </c>
      <c r="B20" s="120" t="s">
        <v>21</v>
      </c>
      <c r="C20" s="118">
        <v>7761.6282449999999</v>
      </c>
      <c r="D20" s="118">
        <v>34041.975229999996</v>
      </c>
      <c r="E20" s="118">
        <v>146531.16284</v>
      </c>
      <c r="F20" s="118">
        <v>30059.743829999999</v>
      </c>
      <c r="G20" s="118">
        <v>257825.98766000001</v>
      </c>
      <c r="H20" s="118">
        <v>494905.81024999998</v>
      </c>
      <c r="I20" s="119">
        <f t="shared" ref="I20:K20" si="15">F20*100/C20</f>
        <v>387.286570306486</v>
      </c>
      <c r="J20" s="119">
        <f t="shared" si="15"/>
        <v>757.37669720406541</v>
      </c>
      <c r="K20" s="119">
        <f t="shared" si="15"/>
        <v>337.74782145856341</v>
      </c>
    </row>
    <row r="21" spans="1:11" ht="13.5" customHeight="1" x14ac:dyDescent="0.2">
      <c r="A21" s="116">
        <v>15</v>
      </c>
      <c r="B21" s="120" t="s">
        <v>22</v>
      </c>
      <c r="C21" s="118">
        <v>0</v>
      </c>
      <c r="D21" s="118">
        <v>0</v>
      </c>
      <c r="E21" s="118">
        <v>7035.9770210000006</v>
      </c>
      <c r="F21" s="118">
        <v>0</v>
      </c>
      <c r="G21" s="118">
        <v>0</v>
      </c>
      <c r="H21" s="118">
        <v>1333.092695</v>
      </c>
      <c r="I21" s="119">
        <v>0</v>
      </c>
      <c r="J21" s="119">
        <v>0</v>
      </c>
      <c r="K21" s="119">
        <f>H21*100/E21</f>
        <v>18.94680285369283</v>
      </c>
    </row>
    <row r="22" spans="1:11" ht="13.5" customHeight="1" x14ac:dyDescent="0.2">
      <c r="A22" s="116">
        <v>16</v>
      </c>
      <c r="B22" s="120" t="s">
        <v>23</v>
      </c>
      <c r="C22" s="118">
        <v>0</v>
      </c>
      <c r="D22" s="118">
        <v>0</v>
      </c>
      <c r="E22" s="118">
        <v>6906.8061370000005</v>
      </c>
      <c r="F22" s="118"/>
      <c r="G22" s="118"/>
      <c r="H22" s="118"/>
      <c r="I22" s="119">
        <v>0</v>
      </c>
      <c r="J22" s="119" t="e">
        <f t="shared" ref="J22:K22" si="16">G22*100/D22</f>
        <v>#DIV/0!</v>
      </c>
      <c r="K22" s="119">
        <f t="shared" si="16"/>
        <v>0</v>
      </c>
    </row>
    <row r="23" spans="1:11" ht="13.5" customHeight="1" x14ac:dyDescent="0.2">
      <c r="A23" s="116">
        <v>17</v>
      </c>
      <c r="B23" s="120" t="s">
        <v>24</v>
      </c>
      <c r="C23" s="118">
        <v>12176.77981</v>
      </c>
      <c r="D23" s="118">
        <v>24887.184430000001</v>
      </c>
      <c r="E23" s="118">
        <v>27338.155719999999</v>
      </c>
      <c r="F23" s="118">
        <v>38334.592019999996</v>
      </c>
      <c r="G23" s="118">
        <v>56131.486270000001</v>
      </c>
      <c r="H23" s="118">
        <v>45941.39372</v>
      </c>
      <c r="I23" s="119">
        <f t="shared" ref="I23:K23" si="17">F23*100/C23</f>
        <v>314.81715706576449</v>
      </c>
      <c r="J23" s="119">
        <f t="shared" si="17"/>
        <v>225.54373889855086</v>
      </c>
      <c r="K23" s="119">
        <f t="shared" si="17"/>
        <v>168.04862109403481</v>
      </c>
    </row>
    <row r="24" spans="1:11" ht="13.5" customHeight="1" x14ac:dyDescent="0.2">
      <c r="A24" s="116">
        <v>18</v>
      </c>
      <c r="B24" s="125" t="s">
        <v>25</v>
      </c>
      <c r="C24" s="118">
        <v>0</v>
      </c>
      <c r="D24" s="118">
        <v>0</v>
      </c>
      <c r="E24" s="118">
        <v>3868.4725050000002</v>
      </c>
      <c r="F24" s="118">
        <v>0</v>
      </c>
      <c r="G24" s="118">
        <v>0</v>
      </c>
      <c r="H24" s="118">
        <v>560.44162520000009</v>
      </c>
      <c r="I24" s="119">
        <v>0</v>
      </c>
      <c r="J24" s="119">
        <v>0</v>
      </c>
      <c r="K24" s="119">
        <f>H24*100/E24</f>
        <v>14.4874139463478</v>
      </c>
    </row>
    <row r="25" spans="1:11" ht="13.5" customHeight="1" x14ac:dyDescent="0.2">
      <c r="A25" s="116">
        <v>19</v>
      </c>
      <c r="B25" s="120" t="s">
        <v>26</v>
      </c>
      <c r="C25" s="118">
        <v>2666.597076</v>
      </c>
      <c r="D25" s="118">
        <v>3182.7470530000001</v>
      </c>
      <c r="E25" s="118">
        <v>85266.697950000002</v>
      </c>
      <c r="F25" s="118">
        <v>5263.5394239999996</v>
      </c>
      <c r="G25" s="118">
        <v>6131.2908900000002</v>
      </c>
      <c r="H25" s="118">
        <v>37580.170209999997</v>
      </c>
      <c r="I25" s="119">
        <f t="shared" ref="I25:K25" si="18">F25*100/C25</f>
        <v>197.38787953279819</v>
      </c>
      <c r="J25" s="119">
        <f t="shared" si="18"/>
        <v>192.64147567808621</v>
      </c>
      <c r="K25" s="119">
        <f t="shared" si="18"/>
        <v>44.073678368589853</v>
      </c>
    </row>
    <row r="26" spans="1:11" ht="13.5" customHeight="1" x14ac:dyDescent="0.2">
      <c r="A26" s="116">
        <v>20</v>
      </c>
      <c r="B26" s="120" t="s">
        <v>27</v>
      </c>
      <c r="C26" s="118">
        <v>13196.026809999999</v>
      </c>
      <c r="D26" s="118">
        <v>380533.31371999998</v>
      </c>
      <c r="E26" s="118">
        <v>2349583</v>
      </c>
      <c r="F26" s="118">
        <v>17152.667679999999</v>
      </c>
      <c r="G26" s="118">
        <v>732369.98166000005</v>
      </c>
      <c r="H26" s="118">
        <v>2495781</v>
      </c>
      <c r="I26" s="119">
        <f t="shared" ref="I26:K26" si="19">F26*100/C26</f>
        <v>129.98357707944064</v>
      </c>
      <c r="J26" s="119">
        <f t="shared" si="19"/>
        <v>192.45883481278722</v>
      </c>
      <c r="K26" s="119">
        <f t="shared" si="19"/>
        <v>106.22229561586035</v>
      </c>
    </row>
    <row r="27" spans="1:11" ht="13.5" customHeight="1" x14ac:dyDescent="0.2">
      <c r="A27" s="116">
        <v>21</v>
      </c>
      <c r="B27" s="120" t="s">
        <v>28</v>
      </c>
      <c r="C27" s="118">
        <v>23850.86448</v>
      </c>
      <c r="D27" s="118">
        <v>277973.02389000001</v>
      </c>
      <c r="E27" s="118">
        <v>1787459</v>
      </c>
      <c r="F27" s="118">
        <v>112320.00014</v>
      </c>
      <c r="G27" s="118">
        <v>670737.78555999999</v>
      </c>
      <c r="H27" s="118">
        <v>1846902</v>
      </c>
      <c r="I27" s="119">
        <f t="shared" ref="I27:K27" si="20">F27*100/C27</f>
        <v>470.92632736304074</v>
      </c>
      <c r="J27" s="119">
        <f t="shared" si="20"/>
        <v>241.2959992209264</v>
      </c>
      <c r="K27" s="119">
        <f t="shared" si="20"/>
        <v>103.32555879603392</v>
      </c>
    </row>
    <row r="28" spans="1:11" ht="13.5" customHeight="1" x14ac:dyDescent="0.2">
      <c r="A28" s="116">
        <v>22</v>
      </c>
      <c r="B28" s="120" t="s">
        <v>29</v>
      </c>
      <c r="C28" s="118">
        <v>16887.417030000001</v>
      </c>
      <c r="D28" s="118">
        <v>104220.5016</v>
      </c>
      <c r="E28" s="118">
        <v>742479.11800999998</v>
      </c>
      <c r="F28" s="118">
        <v>23157.5635</v>
      </c>
      <c r="G28" s="118">
        <v>69690.499540000004</v>
      </c>
      <c r="H28" s="118">
        <v>295392.49875000003</v>
      </c>
      <c r="I28" s="119">
        <f t="shared" ref="I28:K28" si="21">F28*100/C28</f>
        <v>137.12910304081004</v>
      </c>
      <c r="J28" s="119">
        <f t="shared" si="21"/>
        <v>66.868320983018577</v>
      </c>
      <c r="K28" s="119">
        <f t="shared" si="21"/>
        <v>39.784620413529474</v>
      </c>
    </row>
    <row r="29" spans="1:11" ht="13.5" customHeight="1" x14ac:dyDescent="0.2">
      <c r="A29" s="116">
        <v>23</v>
      </c>
      <c r="B29" s="120" t="s">
        <v>30</v>
      </c>
      <c r="C29" s="118">
        <v>25695.865979999999</v>
      </c>
      <c r="D29" s="118">
        <v>49103.863250000002</v>
      </c>
      <c r="E29" s="118">
        <v>178832.92923000001</v>
      </c>
      <c r="F29" s="118">
        <v>53231.417450000001</v>
      </c>
      <c r="G29" s="118">
        <v>101864.34596999999</v>
      </c>
      <c r="H29" s="118">
        <v>311320.73342</v>
      </c>
      <c r="I29" s="119">
        <f t="shared" ref="I29:K29" si="22">F29*100/C29</f>
        <v>207.15946094765553</v>
      </c>
      <c r="J29" s="119">
        <f t="shared" si="22"/>
        <v>207.44670424683946</v>
      </c>
      <c r="K29" s="119">
        <f t="shared" si="22"/>
        <v>174.08468046709967</v>
      </c>
    </row>
    <row r="30" spans="1:11" ht="13.5" customHeight="1" x14ac:dyDescent="0.2">
      <c r="A30" s="116">
        <v>24</v>
      </c>
      <c r="B30" s="120" t="s">
        <v>31</v>
      </c>
      <c r="C30" s="118">
        <v>17764.048510000001</v>
      </c>
      <c r="D30" s="118">
        <v>27410.782630000002</v>
      </c>
      <c r="E30" s="118">
        <v>486253.77480999997</v>
      </c>
      <c r="F30" s="118">
        <v>188123.69552000001</v>
      </c>
      <c r="G30" s="118">
        <v>98771.365510000003</v>
      </c>
      <c r="H30" s="118">
        <v>496407.76786999998</v>
      </c>
      <c r="I30" s="119">
        <f t="shared" ref="I30:K30" si="23">F30*100/C30</f>
        <v>1059.0136331484271</v>
      </c>
      <c r="J30" s="119">
        <f t="shared" si="23"/>
        <v>360.33763370878262</v>
      </c>
      <c r="K30" s="119">
        <f t="shared" si="23"/>
        <v>102.08820858284702</v>
      </c>
    </row>
    <row r="31" spans="1:11" ht="13.5" customHeight="1" x14ac:dyDescent="0.2">
      <c r="A31" s="116">
        <v>25</v>
      </c>
      <c r="B31" s="120" t="s">
        <v>32</v>
      </c>
      <c r="C31" s="118">
        <v>0</v>
      </c>
      <c r="D31" s="118">
        <v>0</v>
      </c>
      <c r="E31" s="118">
        <v>6174.3799689999996</v>
      </c>
      <c r="F31" s="118">
        <v>0</v>
      </c>
      <c r="G31" s="118">
        <v>0</v>
      </c>
      <c r="H31" s="118">
        <v>4039.904419</v>
      </c>
      <c r="I31" s="119">
        <v>0</v>
      </c>
      <c r="J31" s="119">
        <v>0</v>
      </c>
      <c r="K31" s="119">
        <f t="shared" ref="K31:K33" si="24">H31*100/E31</f>
        <v>65.430123174850564</v>
      </c>
    </row>
    <row r="32" spans="1:11" ht="13.5" customHeight="1" x14ac:dyDescent="0.2">
      <c r="A32" s="116">
        <v>26</v>
      </c>
      <c r="B32" s="120" t="s">
        <v>33</v>
      </c>
      <c r="C32" s="118">
        <v>0</v>
      </c>
      <c r="D32" s="118">
        <v>0</v>
      </c>
      <c r="E32" s="118">
        <v>26767.42467</v>
      </c>
      <c r="F32" s="118">
        <v>0</v>
      </c>
      <c r="G32" s="118">
        <v>0</v>
      </c>
      <c r="H32" s="118">
        <v>40160.659359999998</v>
      </c>
      <c r="I32" s="119">
        <v>0</v>
      </c>
      <c r="J32" s="119">
        <v>0</v>
      </c>
      <c r="K32" s="119">
        <f t="shared" si="24"/>
        <v>150.03557441598284</v>
      </c>
    </row>
    <row r="33" spans="1:11" ht="13.5" customHeight="1" x14ac:dyDescent="0.2">
      <c r="A33" s="116">
        <v>27</v>
      </c>
      <c r="B33" s="120" t="s">
        <v>34</v>
      </c>
      <c r="C33" s="118">
        <v>0</v>
      </c>
      <c r="D33" s="118">
        <v>0</v>
      </c>
      <c r="E33" s="118">
        <v>25493.281230000001</v>
      </c>
      <c r="F33" s="118">
        <v>0</v>
      </c>
      <c r="G33" s="118">
        <v>0</v>
      </c>
      <c r="H33" s="118">
        <v>11329.95602</v>
      </c>
      <c r="I33" s="119">
        <v>0</v>
      </c>
      <c r="J33" s="119">
        <v>0</v>
      </c>
      <c r="K33" s="119">
        <f t="shared" si="24"/>
        <v>44.442909948630408</v>
      </c>
    </row>
    <row r="34" spans="1:11" ht="13.5" customHeight="1" x14ac:dyDescent="0.2">
      <c r="A34" s="116">
        <v>28</v>
      </c>
      <c r="B34" s="120" t="s">
        <v>35</v>
      </c>
      <c r="C34" s="118">
        <v>16061.14155</v>
      </c>
      <c r="D34" s="118">
        <v>29289.08887</v>
      </c>
      <c r="E34" s="118">
        <v>337056.76247000002</v>
      </c>
      <c r="F34" s="118">
        <v>48387.653709999999</v>
      </c>
      <c r="G34" s="118">
        <v>111068.38523</v>
      </c>
      <c r="H34" s="118">
        <v>609339.55033</v>
      </c>
      <c r="I34" s="119">
        <f t="shared" ref="I34:K34" si="25">F34*100/C34</f>
        <v>301.27157250538022</v>
      </c>
      <c r="J34" s="119">
        <f t="shared" si="25"/>
        <v>379.21420404362345</v>
      </c>
      <c r="K34" s="119">
        <f t="shared" si="25"/>
        <v>180.78247291781742</v>
      </c>
    </row>
    <row r="35" spans="1:11" ht="13.5" customHeight="1" x14ac:dyDescent="0.2">
      <c r="A35" s="116">
        <v>29</v>
      </c>
      <c r="B35" s="125" t="s">
        <v>36</v>
      </c>
      <c r="C35" s="118">
        <v>0</v>
      </c>
      <c r="D35" s="118">
        <v>0</v>
      </c>
      <c r="E35" s="118">
        <v>6806.9457770000008</v>
      </c>
      <c r="F35" s="118">
        <v>0</v>
      </c>
      <c r="G35" s="118">
        <v>0</v>
      </c>
      <c r="H35" s="118">
        <v>4261.6748610000004</v>
      </c>
      <c r="I35" s="119">
        <v>0</v>
      </c>
      <c r="J35" s="119" t="e">
        <f t="shared" ref="J35:K35" si="26">G35*100/D35</f>
        <v>#DIV/0!</v>
      </c>
      <c r="K35" s="119">
        <f t="shared" si="26"/>
        <v>62.60773922130803</v>
      </c>
    </row>
    <row r="36" spans="1:11" ht="13.5" customHeight="1" x14ac:dyDescent="0.2">
      <c r="A36" s="116">
        <v>30</v>
      </c>
      <c r="B36" s="120" t="s">
        <v>37</v>
      </c>
      <c r="C36" s="118">
        <v>2970.25587</v>
      </c>
      <c r="D36" s="118">
        <v>11278.244060000001</v>
      </c>
      <c r="E36" s="118">
        <v>66665.678249999997</v>
      </c>
      <c r="F36" s="118">
        <v>22530.780699999999</v>
      </c>
      <c r="G36" s="118">
        <v>27001.36247</v>
      </c>
      <c r="H36" s="118">
        <v>24279.780350000001</v>
      </c>
      <c r="I36" s="119">
        <f t="shared" ref="I36:K36" si="27">F36*100/C36</f>
        <v>758.54679482545714</v>
      </c>
      <c r="J36" s="119">
        <f t="shared" si="27"/>
        <v>239.41104950693892</v>
      </c>
      <c r="K36" s="119">
        <f t="shared" si="27"/>
        <v>36.420210500145934</v>
      </c>
    </row>
    <row r="37" spans="1:11" ht="13.5" customHeight="1" x14ac:dyDescent="0.2">
      <c r="A37" s="116">
        <v>31</v>
      </c>
      <c r="B37" s="120" t="s">
        <v>38</v>
      </c>
      <c r="C37" s="118">
        <v>0</v>
      </c>
      <c r="D37" s="118">
        <v>0</v>
      </c>
      <c r="E37" s="118">
        <v>34029.425190000002</v>
      </c>
      <c r="F37" s="118">
        <v>0</v>
      </c>
      <c r="G37" s="118">
        <v>0</v>
      </c>
      <c r="H37" s="118">
        <v>20850.58164</v>
      </c>
      <c r="I37" s="119">
        <v>0</v>
      </c>
      <c r="J37" s="119">
        <v>0</v>
      </c>
      <c r="K37" s="119">
        <f t="shared" ref="K37:K38" si="28">H37*100/E37</f>
        <v>61.272212279763167</v>
      </c>
    </row>
    <row r="38" spans="1:11" ht="13.5" customHeight="1" x14ac:dyDescent="0.2">
      <c r="A38" s="116">
        <v>32</v>
      </c>
      <c r="B38" s="120" t="s">
        <v>39</v>
      </c>
      <c r="C38" s="118"/>
      <c r="D38" s="118"/>
      <c r="E38" s="118"/>
      <c r="F38" s="118"/>
      <c r="G38" s="118"/>
      <c r="H38" s="118"/>
      <c r="I38" s="119">
        <v>0</v>
      </c>
      <c r="J38" s="119">
        <v>0</v>
      </c>
      <c r="K38" s="119" t="e">
        <f t="shared" si="28"/>
        <v>#DIV/0!</v>
      </c>
    </row>
    <row r="39" spans="1:11" ht="13.5" customHeight="1" x14ac:dyDescent="0.2">
      <c r="A39" s="116">
        <v>33</v>
      </c>
      <c r="B39" s="120" t="s">
        <v>40</v>
      </c>
      <c r="C39" s="118">
        <v>0</v>
      </c>
      <c r="D39" s="118">
        <v>383.92021200000005</v>
      </c>
      <c r="E39" s="118">
        <v>2476.628721</v>
      </c>
      <c r="F39" s="118">
        <v>0</v>
      </c>
      <c r="G39" s="118">
        <v>926.21527150000009</v>
      </c>
      <c r="H39" s="118">
        <v>5360.3361999999997</v>
      </c>
      <c r="I39" s="119">
        <v>0</v>
      </c>
      <c r="J39" s="119">
        <f t="shared" ref="J39:K39" si="29">G39*100/D39</f>
        <v>241.25202126633542</v>
      </c>
      <c r="K39" s="119">
        <f t="shared" si="29"/>
        <v>216.4368100292252</v>
      </c>
    </row>
    <row r="40" spans="1:11" ht="13.5" customHeight="1" x14ac:dyDescent="0.2">
      <c r="A40" s="116">
        <v>34</v>
      </c>
      <c r="B40" s="120" t="s">
        <v>41</v>
      </c>
      <c r="C40" s="118">
        <v>6756.4285</v>
      </c>
      <c r="D40" s="118">
        <v>20498.018199999999</v>
      </c>
      <c r="E40" s="118">
        <v>210608.32930000001</v>
      </c>
      <c r="F40" s="118">
        <v>13433.500179999999</v>
      </c>
      <c r="G40" s="118">
        <v>33171.510999999999</v>
      </c>
      <c r="H40" s="118">
        <v>304781.76251999999</v>
      </c>
      <c r="I40" s="119">
        <f t="shared" ref="I40:K40" si="30">F40*100/C40</f>
        <v>198.825462002595</v>
      </c>
      <c r="J40" s="119">
        <f t="shared" si="30"/>
        <v>161.82789319603589</v>
      </c>
      <c r="K40" s="119">
        <f t="shared" si="30"/>
        <v>144.7149614324394</v>
      </c>
    </row>
    <row r="41" spans="1:11" ht="12.75" customHeight="1" x14ac:dyDescent="0.2">
      <c r="A41" s="121"/>
      <c r="B41" s="122" t="s">
        <v>42</v>
      </c>
      <c r="C41" s="123">
        <f t="shared" ref="C41" si="31">SUM(C19:C40)</f>
        <v>200860.26933100002</v>
      </c>
      <c r="D41" s="123">
        <f t="shared" ref="D41:H41" si="32">SUM(D19:D40)</f>
        <v>1152092.213425</v>
      </c>
      <c r="E41" s="123">
        <f t="shared" si="32"/>
        <v>8005194.9497999996</v>
      </c>
      <c r="F41" s="123">
        <f t="shared" si="32"/>
        <v>632238.21302399994</v>
      </c>
      <c r="G41" s="123">
        <f t="shared" si="32"/>
        <v>2430016.2954215002</v>
      </c>
      <c r="H41" s="123">
        <f t="shared" si="32"/>
        <v>8057272.1142402012</v>
      </c>
      <c r="I41" s="124">
        <f t="shared" ref="I41:K41" si="33">F41*100/C41</f>
        <v>314.76519230496854</v>
      </c>
      <c r="J41" s="124">
        <f t="shared" si="33"/>
        <v>210.92203098894495</v>
      </c>
      <c r="K41" s="124">
        <f t="shared" si="33"/>
        <v>100.65054211379953</v>
      </c>
    </row>
    <row r="42" spans="1:11" ht="13.5" customHeight="1" x14ac:dyDescent="0.2">
      <c r="A42" s="121"/>
      <c r="B42" s="122" t="s">
        <v>43</v>
      </c>
      <c r="C42" s="123">
        <f t="shared" ref="C42" si="34">C41+C18</f>
        <v>4704507.9926140001</v>
      </c>
      <c r="D42" s="123">
        <f t="shared" ref="D42:H42" si="35">D41+D18</f>
        <v>9829005.2940769996</v>
      </c>
      <c r="E42" s="123">
        <f t="shared" si="35"/>
        <v>34479036.3046</v>
      </c>
      <c r="F42" s="123">
        <f t="shared" si="35"/>
        <v>3811292.5178579995</v>
      </c>
      <c r="G42" s="123">
        <f t="shared" si="35"/>
        <v>7402182.2326894999</v>
      </c>
      <c r="H42" s="123">
        <f t="shared" si="35"/>
        <v>23245278.212240204</v>
      </c>
      <c r="I42" s="124">
        <f t="shared" ref="I42:K42" si="36">F42*100/C42</f>
        <v>81.01362616115577</v>
      </c>
      <c r="J42" s="124">
        <f t="shared" si="36"/>
        <v>75.309576210627199</v>
      </c>
      <c r="K42" s="124">
        <f t="shared" si="36"/>
        <v>67.418584460665301</v>
      </c>
    </row>
    <row r="43" spans="1:11" ht="13.5" customHeight="1" x14ac:dyDescent="0.2">
      <c r="A43" s="116">
        <v>35</v>
      </c>
      <c r="B43" s="120" t="s">
        <v>44</v>
      </c>
      <c r="C43" s="118">
        <v>517497.81757000001</v>
      </c>
      <c r="D43" s="118">
        <v>263479.01431</v>
      </c>
      <c r="E43" s="118">
        <v>198988.75729000001</v>
      </c>
      <c r="F43" s="118">
        <v>218442.07569</v>
      </c>
      <c r="G43" s="118">
        <v>94596.283379999993</v>
      </c>
      <c r="H43" s="118">
        <v>42094.47249</v>
      </c>
      <c r="I43" s="119">
        <f t="shared" ref="I43:K43" si="37">F43*100/C43</f>
        <v>42.211207134308758</v>
      </c>
      <c r="J43" s="119">
        <f t="shared" si="37"/>
        <v>35.902777163384023</v>
      </c>
      <c r="K43" s="119">
        <f t="shared" si="37"/>
        <v>21.154196379372745</v>
      </c>
    </row>
    <row r="44" spans="1:11" ht="13.5" customHeight="1" x14ac:dyDescent="0.2">
      <c r="A44" s="116">
        <v>36</v>
      </c>
      <c r="B44" s="120" t="s">
        <v>45</v>
      </c>
      <c r="C44" s="118">
        <v>725925.35167999996</v>
      </c>
      <c r="D44" s="118">
        <v>638154.28365999996</v>
      </c>
      <c r="E44" s="118">
        <v>328526.97739000001</v>
      </c>
      <c r="F44" s="118">
        <v>727979.73060000001</v>
      </c>
      <c r="G44" s="118">
        <v>304078.38225999998</v>
      </c>
      <c r="H44" s="118">
        <v>251385.86973000001</v>
      </c>
      <c r="I44" s="119">
        <f t="shared" ref="I44:K44" si="38">F44*100/C44</f>
        <v>100.28300140162423</v>
      </c>
      <c r="J44" s="119">
        <f t="shared" si="38"/>
        <v>47.649665613152706</v>
      </c>
      <c r="K44" s="119">
        <f t="shared" si="38"/>
        <v>76.519094939218803</v>
      </c>
    </row>
    <row r="45" spans="1:11" ht="13.5" customHeight="1" x14ac:dyDescent="0.2">
      <c r="A45" s="121"/>
      <c r="B45" s="122" t="s">
        <v>46</v>
      </c>
      <c r="C45" s="123">
        <f t="shared" ref="C45:H45" si="39">SUM(C43:C44)</f>
        <v>1243423.16925</v>
      </c>
      <c r="D45" s="123">
        <f t="shared" si="39"/>
        <v>901633.29796999996</v>
      </c>
      <c r="E45" s="123">
        <f t="shared" si="39"/>
        <v>527515.73467999999</v>
      </c>
      <c r="F45" s="123">
        <f t="shared" si="39"/>
        <v>946421.80628999998</v>
      </c>
      <c r="G45" s="123">
        <f t="shared" si="39"/>
        <v>398674.66563999996</v>
      </c>
      <c r="H45" s="123">
        <f t="shared" si="39"/>
        <v>293480.34221999999</v>
      </c>
      <c r="I45" s="124">
        <f t="shared" ref="I45:K45" si="40">F45*100/C45</f>
        <v>76.114216760240723</v>
      </c>
      <c r="J45" s="124">
        <f t="shared" si="40"/>
        <v>44.216941248465858</v>
      </c>
      <c r="K45" s="124">
        <f t="shared" si="40"/>
        <v>55.634424326324627</v>
      </c>
    </row>
    <row r="46" spans="1:11" ht="13.5" customHeight="1" x14ac:dyDescent="0.2">
      <c r="A46" s="116">
        <v>37</v>
      </c>
      <c r="B46" s="120" t="s">
        <v>47</v>
      </c>
      <c r="C46" s="118">
        <v>645477</v>
      </c>
      <c r="D46" s="118">
        <v>1981939</v>
      </c>
      <c r="E46" s="118">
        <f>718758-21952</f>
        <v>696806</v>
      </c>
      <c r="F46" s="118">
        <v>1003475</v>
      </c>
      <c r="G46" s="118">
        <v>1743670</v>
      </c>
      <c r="H46" s="118">
        <f>1014007+495899</f>
        <v>1509906</v>
      </c>
      <c r="I46" s="119">
        <f t="shared" ref="I46:K46" si="41">F46*100/C46</f>
        <v>155.46254940145039</v>
      </c>
      <c r="J46" s="119">
        <f t="shared" si="41"/>
        <v>87.977985195306218</v>
      </c>
      <c r="K46" s="119">
        <f t="shared" si="41"/>
        <v>216.68958074413825</v>
      </c>
    </row>
    <row r="47" spans="1:11" ht="13.5" customHeight="1" x14ac:dyDescent="0.2">
      <c r="A47" s="121"/>
      <c r="B47" s="122" t="s">
        <v>48</v>
      </c>
      <c r="C47" s="123">
        <f t="shared" ref="C47:H47" si="42">C46</f>
        <v>645477</v>
      </c>
      <c r="D47" s="123">
        <f t="shared" si="42"/>
        <v>1981939</v>
      </c>
      <c r="E47" s="123">
        <f t="shared" si="42"/>
        <v>696806</v>
      </c>
      <c r="F47" s="123">
        <f t="shared" si="42"/>
        <v>1003475</v>
      </c>
      <c r="G47" s="123">
        <f t="shared" si="42"/>
        <v>1743670</v>
      </c>
      <c r="H47" s="123">
        <f t="shared" si="42"/>
        <v>1509906</v>
      </c>
      <c r="I47" s="124">
        <f t="shared" ref="I47:K47" si="43">F47*100/C47</f>
        <v>155.46254940145039</v>
      </c>
      <c r="J47" s="124">
        <f t="shared" si="43"/>
        <v>87.977985195306218</v>
      </c>
      <c r="K47" s="124">
        <f t="shared" si="43"/>
        <v>216.68958074413825</v>
      </c>
    </row>
    <row r="48" spans="1:11" ht="13.5" customHeight="1" x14ac:dyDescent="0.2">
      <c r="A48" s="116">
        <v>38</v>
      </c>
      <c r="B48" s="125" t="s">
        <v>49</v>
      </c>
      <c r="C48" s="118">
        <v>496.51348999999999</v>
      </c>
      <c r="D48" s="118">
        <v>43835.020799999998</v>
      </c>
      <c r="E48" s="118">
        <v>215795.20157</v>
      </c>
      <c r="F48" s="118">
        <v>5999.7542700000004</v>
      </c>
      <c r="G48" s="118">
        <v>269208.97227000003</v>
      </c>
      <c r="H48" s="118">
        <v>601658.21825999999</v>
      </c>
      <c r="I48" s="119">
        <f t="shared" ref="I48:K48" si="44">F48*100/C48</f>
        <v>1208.3768902230634</v>
      </c>
      <c r="J48" s="119">
        <f t="shared" si="44"/>
        <v>614.14131294309789</v>
      </c>
      <c r="K48" s="119">
        <f t="shared" si="44"/>
        <v>278.80982240693294</v>
      </c>
    </row>
    <row r="49" spans="1:11" ht="13.5" customHeight="1" x14ac:dyDescent="0.2">
      <c r="A49" s="116">
        <v>39</v>
      </c>
      <c r="B49" s="120" t="s">
        <v>50</v>
      </c>
      <c r="C49" s="118">
        <v>5627.4944599999999</v>
      </c>
      <c r="D49" s="118">
        <v>6223.17767</v>
      </c>
      <c r="E49" s="118">
        <v>78931.761280000006</v>
      </c>
      <c r="F49" s="118">
        <v>144.58920000000001</v>
      </c>
      <c r="G49" s="118">
        <v>10395.41934</v>
      </c>
      <c r="H49" s="118">
        <v>55174.515359999998</v>
      </c>
      <c r="I49" s="119">
        <f t="shared" ref="I49:K49" si="45">F49*100/C49</f>
        <v>2.5693352703895864</v>
      </c>
      <c r="J49" s="119">
        <f t="shared" si="45"/>
        <v>167.04358916366917</v>
      </c>
      <c r="K49" s="119">
        <f t="shared" si="45"/>
        <v>69.901538322799723</v>
      </c>
    </row>
    <row r="50" spans="1:11" ht="13.5" customHeight="1" x14ac:dyDescent="0.2">
      <c r="A50" s="116">
        <v>40</v>
      </c>
      <c r="B50" s="120" t="s">
        <v>51</v>
      </c>
      <c r="C50" s="118">
        <v>162.88570000000001</v>
      </c>
      <c r="D50" s="118">
        <v>4956.5052999999998</v>
      </c>
      <c r="E50" s="118">
        <v>8642.0532000000003</v>
      </c>
      <c r="F50" s="118">
        <v>1401.923974</v>
      </c>
      <c r="G50" s="118">
        <v>41247.88723</v>
      </c>
      <c r="H50" s="118">
        <v>56872.3796</v>
      </c>
      <c r="I50" s="119">
        <f t="shared" ref="I50:K50" si="46">F50*100/C50</f>
        <v>860.67958942988855</v>
      </c>
      <c r="J50" s="119">
        <f t="shared" si="46"/>
        <v>832.19697616383064</v>
      </c>
      <c r="K50" s="119">
        <f t="shared" si="46"/>
        <v>658.088746780684</v>
      </c>
    </row>
    <row r="51" spans="1:11" ht="13.5" customHeight="1" x14ac:dyDescent="0.2">
      <c r="A51" s="116">
        <v>41</v>
      </c>
      <c r="B51" s="125" t="s">
        <v>52</v>
      </c>
      <c r="C51" s="118">
        <v>200.54432019999999</v>
      </c>
      <c r="D51" s="118">
        <v>3067.0344169999998</v>
      </c>
      <c r="E51" s="118">
        <v>15869.271650000001</v>
      </c>
      <c r="F51" s="118">
        <v>3575.3387189999999</v>
      </c>
      <c r="G51" s="118">
        <v>35129.776760000001</v>
      </c>
      <c r="H51" s="118">
        <v>19104.668399999999</v>
      </c>
      <c r="I51" s="119">
        <f t="shared" ref="I51:K51" si="47">F51*100/C51</f>
        <v>1782.8172423105104</v>
      </c>
      <c r="J51" s="119">
        <f t="shared" si="47"/>
        <v>1145.3988440847679</v>
      </c>
      <c r="K51" s="119">
        <f t="shared" si="47"/>
        <v>120.3878087246682</v>
      </c>
    </row>
    <row r="52" spans="1:11" ht="13.5" customHeight="1" x14ac:dyDescent="0.2">
      <c r="A52" s="116">
        <v>42</v>
      </c>
      <c r="B52" s="125" t="s">
        <v>53</v>
      </c>
      <c r="C52" s="118">
        <v>424.33762999999999</v>
      </c>
      <c r="D52" s="118">
        <v>2649.3915000000002</v>
      </c>
      <c r="E52" s="118">
        <v>37260.357779999998</v>
      </c>
      <c r="F52" s="118">
        <v>31007.246760000002</v>
      </c>
      <c r="G52" s="118">
        <v>6426.1501900000003</v>
      </c>
      <c r="H52" s="118">
        <v>84245.859519999998</v>
      </c>
      <c r="I52" s="119">
        <f t="shared" ref="I52:K52" si="48">F52*100/C52</f>
        <v>7307.2111846408725</v>
      </c>
      <c r="J52" s="119">
        <f t="shared" si="48"/>
        <v>242.55192899954577</v>
      </c>
      <c r="K52" s="119">
        <f t="shared" si="48"/>
        <v>226.10051148038119</v>
      </c>
    </row>
    <row r="53" spans="1:11" ht="13.5" customHeight="1" x14ac:dyDescent="0.2">
      <c r="A53" s="116">
        <v>43</v>
      </c>
      <c r="B53" s="125" t="s">
        <v>54</v>
      </c>
      <c r="C53" s="118">
        <v>90.252659600000015</v>
      </c>
      <c r="D53" s="118">
        <v>116.41313650000001</v>
      </c>
      <c r="E53" s="118">
        <v>5082.8863380000003</v>
      </c>
      <c r="F53" s="118">
        <v>3588.0207719999999</v>
      </c>
      <c r="G53" s="118">
        <v>6022.9196000000002</v>
      </c>
      <c r="H53" s="118">
        <v>28604.279350000001</v>
      </c>
      <c r="I53" s="119">
        <f t="shared" ref="I53:K53" si="49">F53*100/C53</f>
        <v>3975.5291288945014</v>
      </c>
      <c r="J53" s="119">
        <f t="shared" si="49"/>
        <v>5173.7456622861455</v>
      </c>
      <c r="K53" s="119">
        <f t="shared" si="49"/>
        <v>562.75661991794868</v>
      </c>
    </row>
    <row r="54" spans="1:11" ht="13.5" customHeight="1" x14ac:dyDescent="0.2">
      <c r="A54" s="116">
        <v>44</v>
      </c>
      <c r="B54" s="125" t="s">
        <v>55</v>
      </c>
      <c r="C54" s="118">
        <v>962.89086689999999</v>
      </c>
      <c r="D54" s="118">
        <v>4031.2796050000002</v>
      </c>
      <c r="E54" s="118">
        <v>10730.25015</v>
      </c>
      <c r="F54" s="118">
        <v>787.61192200000005</v>
      </c>
      <c r="G54" s="118">
        <v>7994.6053510000002</v>
      </c>
      <c r="H54" s="118">
        <v>22111.991610000001</v>
      </c>
      <c r="I54" s="119">
        <f t="shared" ref="I54:K54" si="50">F54*100/C54</f>
        <v>81.796592851243304</v>
      </c>
      <c r="J54" s="119">
        <f t="shared" si="50"/>
        <v>198.31433525683215</v>
      </c>
      <c r="K54" s="119">
        <f t="shared" si="50"/>
        <v>206.0715388820642</v>
      </c>
    </row>
    <row r="55" spans="1:11" ht="13.5" customHeight="1" x14ac:dyDescent="0.2">
      <c r="A55" s="116">
        <v>45</v>
      </c>
      <c r="B55" s="125" t="s">
        <v>56</v>
      </c>
      <c r="C55" s="118">
        <v>63.444574299999999</v>
      </c>
      <c r="D55" s="118">
        <v>749.92358000000002</v>
      </c>
      <c r="E55" s="118">
        <v>26165.985229999998</v>
      </c>
      <c r="F55" s="118">
        <v>1431.84781</v>
      </c>
      <c r="G55" s="118">
        <v>20736.912649999998</v>
      </c>
      <c r="H55" s="118">
        <v>18031.68678</v>
      </c>
      <c r="I55" s="119">
        <f t="shared" ref="I55:K55" si="51">F55*100/C55</f>
        <v>2256.8483212283131</v>
      </c>
      <c r="J55" s="119">
        <f t="shared" si="51"/>
        <v>2765.2034424627636</v>
      </c>
      <c r="K55" s="119">
        <f t="shared" si="51"/>
        <v>68.912699527653146</v>
      </c>
    </row>
    <row r="56" spans="1:11" ht="13.5" customHeight="1" x14ac:dyDescent="0.2">
      <c r="A56" s="121"/>
      <c r="B56" s="126" t="s">
        <v>57</v>
      </c>
      <c r="C56" s="123">
        <f t="shared" ref="C56:H56" si="52">SUM(C48:C55)</f>
        <v>8028.3637009999993</v>
      </c>
      <c r="D56" s="123">
        <f t="shared" si="52"/>
        <v>65628.746008499991</v>
      </c>
      <c r="E56" s="123">
        <f t="shared" si="52"/>
        <v>398477.76719800005</v>
      </c>
      <c r="F56" s="123">
        <f t="shared" si="52"/>
        <v>47936.333426999998</v>
      </c>
      <c r="G56" s="123">
        <f t="shared" si="52"/>
        <v>397162.64339100005</v>
      </c>
      <c r="H56" s="123">
        <f t="shared" si="52"/>
        <v>885803.59887999995</v>
      </c>
      <c r="I56" s="124">
        <f t="shared" ref="I56:K56" si="53">F56*100/C56</f>
        <v>597.08721742425712</v>
      </c>
      <c r="J56" s="124">
        <f t="shared" si="53"/>
        <v>605.16567441279619</v>
      </c>
      <c r="K56" s="124">
        <f t="shared" si="53"/>
        <v>222.29686868322872</v>
      </c>
    </row>
    <row r="57" spans="1:11" ht="13.5" customHeight="1" x14ac:dyDescent="0.2">
      <c r="A57" s="116">
        <v>46</v>
      </c>
      <c r="B57" s="125" t="s">
        <v>58</v>
      </c>
      <c r="C57" s="118">
        <v>0</v>
      </c>
      <c r="D57" s="118">
        <v>3812.8371400000001</v>
      </c>
      <c r="E57" s="118">
        <v>10933.23264</v>
      </c>
      <c r="F57" s="118">
        <v>0</v>
      </c>
      <c r="G57" s="118">
        <v>0</v>
      </c>
      <c r="H57" s="118">
        <v>0</v>
      </c>
      <c r="I57" s="119">
        <v>0</v>
      </c>
      <c r="J57" s="119">
        <v>0</v>
      </c>
      <c r="K57" s="119">
        <f t="shared" ref="K57:K58" si="54">H57*100/E57</f>
        <v>0</v>
      </c>
    </row>
    <row r="58" spans="1:11" ht="13.5" customHeight="1" x14ac:dyDescent="0.2">
      <c r="A58" s="121"/>
      <c r="B58" s="126" t="s">
        <v>59</v>
      </c>
      <c r="C58" s="123">
        <f t="shared" ref="C58:H58" si="55">C57</f>
        <v>0</v>
      </c>
      <c r="D58" s="123">
        <f t="shared" si="55"/>
        <v>3812.8371400000001</v>
      </c>
      <c r="E58" s="123">
        <f t="shared" si="55"/>
        <v>10933.23264</v>
      </c>
      <c r="F58" s="123">
        <f t="shared" si="55"/>
        <v>0</v>
      </c>
      <c r="G58" s="123">
        <f t="shared" si="55"/>
        <v>0</v>
      </c>
      <c r="H58" s="123">
        <f t="shared" si="55"/>
        <v>0</v>
      </c>
      <c r="I58" s="119">
        <v>0</v>
      </c>
      <c r="J58" s="119">
        <v>0</v>
      </c>
      <c r="K58" s="119">
        <f t="shared" si="54"/>
        <v>0</v>
      </c>
    </row>
    <row r="59" spans="1:11" ht="13.5" customHeight="1" x14ac:dyDescent="0.2">
      <c r="A59" s="121"/>
      <c r="B59" s="126" t="s">
        <v>6</v>
      </c>
      <c r="C59" s="123">
        <f t="shared" ref="C59:H59" si="56">C58+C56+C47+C45+C42</f>
        <v>6601436.5255650003</v>
      </c>
      <c r="D59" s="123">
        <f t="shared" si="56"/>
        <v>12782019.1751955</v>
      </c>
      <c r="E59" s="123">
        <f t="shared" si="56"/>
        <v>36112769.039117999</v>
      </c>
      <c r="F59" s="123">
        <f t="shared" si="56"/>
        <v>5809125.6575750001</v>
      </c>
      <c r="G59" s="123">
        <f t="shared" si="56"/>
        <v>9941689.5417205002</v>
      </c>
      <c r="H59" s="123">
        <f t="shared" si="56"/>
        <v>25934468.153340206</v>
      </c>
      <c r="I59" s="124">
        <f t="shared" ref="I59:K59" si="57">F59*100/C59</f>
        <v>87.997902200200471</v>
      </c>
      <c r="J59" s="124">
        <f t="shared" si="57"/>
        <v>77.778709337356645</v>
      </c>
      <c r="K59" s="124">
        <f t="shared" si="57"/>
        <v>71.815230023617204</v>
      </c>
    </row>
    <row r="60" spans="1:11" ht="13.5" customHeight="1" x14ac:dyDescent="0.2">
      <c r="A60" s="110"/>
      <c r="B60" s="127"/>
      <c r="C60" s="112"/>
      <c r="D60" s="128"/>
      <c r="E60" s="128" t="s">
        <v>60</v>
      </c>
      <c r="F60" s="112"/>
      <c r="G60" s="112"/>
      <c r="H60" s="112"/>
      <c r="I60" s="112"/>
      <c r="J60" s="112"/>
      <c r="K60" s="112"/>
    </row>
    <row r="61" spans="1:11" ht="13.5" customHeight="1" x14ac:dyDescent="0.2">
      <c r="A61" s="110"/>
      <c r="B61" s="127"/>
      <c r="C61" s="129"/>
      <c r="D61" s="129"/>
      <c r="E61" s="129"/>
      <c r="F61" s="129"/>
      <c r="G61" s="129"/>
      <c r="H61" s="129"/>
      <c r="I61" s="112"/>
      <c r="J61" s="112"/>
      <c r="K61" s="112"/>
    </row>
    <row r="62" spans="1:11" ht="13.5" customHeight="1" x14ac:dyDescent="0.2">
      <c r="A62" s="110"/>
      <c r="B62" s="127"/>
      <c r="C62" s="129"/>
      <c r="D62" s="129"/>
      <c r="E62" s="129"/>
      <c r="F62" s="129"/>
      <c r="G62" s="129"/>
      <c r="H62" s="129"/>
      <c r="I62" s="112"/>
      <c r="J62" s="112"/>
      <c r="K62" s="112"/>
    </row>
    <row r="63" spans="1:11" ht="13.5" customHeight="1" x14ac:dyDescent="0.2">
      <c r="A63" s="110"/>
      <c r="B63" s="127"/>
      <c r="C63" s="112"/>
      <c r="D63" s="112"/>
      <c r="E63" s="112"/>
      <c r="F63" s="112"/>
      <c r="G63" s="112"/>
      <c r="H63" s="112"/>
      <c r="I63" s="112"/>
      <c r="J63" s="112"/>
      <c r="K63" s="112"/>
    </row>
    <row r="64" spans="1:11" ht="13.5" customHeight="1" x14ac:dyDescent="0.2">
      <c r="A64" s="110"/>
      <c r="B64" s="127"/>
      <c r="C64" s="112"/>
      <c r="D64" s="112"/>
      <c r="E64" s="112"/>
      <c r="F64" s="112"/>
      <c r="G64" s="112"/>
      <c r="H64" s="112"/>
      <c r="I64" s="112"/>
      <c r="J64" s="112"/>
      <c r="K64" s="112"/>
    </row>
    <row r="65" spans="1:11" ht="13.5" customHeight="1" x14ac:dyDescent="0.2">
      <c r="A65" s="110"/>
      <c r="B65" s="127"/>
      <c r="C65" s="112"/>
      <c r="D65" s="112"/>
      <c r="E65" s="112"/>
      <c r="F65" s="112"/>
      <c r="G65" s="112"/>
      <c r="H65" s="112"/>
      <c r="I65" s="112"/>
      <c r="J65" s="112"/>
      <c r="K65" s="112"/>
    </row>
    <row r="66" spans="1:11" ht="13.5" customHeight="1" x14ac:dyDescent="0.2">
      <c r="A66" s="110"/>
      <c r="B66" s="127"/>
      <c r="C66" s="112"/>
      <c r="D66" s="112"/>
      <c r="E66" s="112"/>
      <c r="F66" s="112"/>
      <c r="G66" s="112"/>
      <c r="H66" s="112"/>
      <c r="I66" s="112"/>
      <c r="J66" s="112"/>
      <c r="K66" s="112"/>
    </row>
    <row r="67" spans="1:11" ht="13.5" customHeight="1" x14ac:dyDescent="0.2">
      <c r="A67" s="110"/>
      <c r="B67" s="127"/>
      <c r="C67" s="112"/>
      <c r="D67" s="112"/>
      <c r="E67" s="112"/>
      <c r="F67" s="112"/>
      <c r="G67" s="112"/>
      <c r="H67" s="112"/>
      <c r="I67" s="112"/>
      <c r="J67" s="112"/>
      <c r="K67" s="112"/>
    </row>
    <row r="68" spans="1:11" ht="13.5" customHeight="1" x14ac:dyDescent="0.2">
      <c r="A68" s="110"/>
      <c r="B68" s="127"/>
      <c r="C68" s="112"/>
      <c r="D68" s="112"/>
      <c r="E68" s="112"/>
      <c r="F68" s="112"/>
      <c r="G68" s="112"/>
      <c r="H68" s="112"/>
      <c r="I68" s="112"/>
      <c r="J68" s="112"/>
      <c r="K68" s="112"/>
    </row>
    <row r="69" spans="1:11" ht="13.5" customHeight="1" x14ac:dyDescent="0.2">
      <c r="A69" s="110"/>
      <c r="B69" s="127"/>
      <c r="C69" s="112"/>
      <c r="D69" s="112"/>
      <c r="E69" s="112"/>
      <c r="F69" s="112"/>
      <c r="G69" s="112"/>
      <c r="H69" s="112"/>
      <c r="I69" s="112"/>
      <c r="J69" s="112"/>
      <c r="K69" s="112"/>
    </row>
    <row r="70" spans="1:11" ht="13.5" customHeight="1" x14ac:dyDescent="0.2">
      <c r="A70" s="110"/>
      <c r="B70" s="127"/>
      <c r="C70" s="112"/>
      <c r="D70" s="112"/>
      <c r="E70" s="112"/>
      <c r="F70" s="112"/>
      <c r="G70" s="112"/>
      <c r="H70" s="112"/>
      <c r="I70" s="112"/>
      <c r="J70" s="112"/>
      <c r="K70" s="112"/>
    </row>
    <row r="71" spans="1:11" ht="13.5" customHeight="1" x14ac:dyDescent="0.2">
      <c r="A71" s="110"/>
      <c r="B71" s="127"/>
      <c r="C71" s="112"/>
      <c r="D71" s="112"/>
      <c r="E71" s="112"/>
      <c r="F71" s="112"/>
      <c r="G71" s="112"/>
      <c r="H71" s="112"/>
      <c r="I71" s="112"/>
      <c r="J71" s="112"/>
      <c r="K71" s="112"/>
    </row>
    <row r="72" spans="1:11" ht="13.5" customHeight="1" x14ac:dyDescent="0.2">
      <c r="A72" s="110"/>
      <c r="B72" s="127"/>
      <c r="C72" s="112"/>
      <c r="D72" s="112"/>
      <c r="E72" s="112"/>
      <c r="F72" s="112"/>
      <c r="G72" s="112"/>
      <c r="H72" s="112"/>
      <c r="I72" s="112"/>
      <c r="J72" s="112"/>
      <c r="K72" s="112"/>
    </row>
    <row r="73" spans="1:11" ht="13.5" customHeight="1" x14ac:dyDescent="0.2">
      <c r="A73" s="110"/>
      <c r="B73" s="127"/>
      <c r="C73" s="112"/>
      <c r="D73" s="112"/>
      <c r="E73" s="112"/>
      <c r="F73" s="112"/>
      <c r="G73" s="112"/>
      <c r="H73" s="112"/>
      <c r="I73" s="112"/>
      <c r="J73" s="112"/>
      <c r="K73" s="112"/>
    </row>
    <row r="74" spans="1:11" ht="13.5" customHeight="1" x14ac:dyDescent="0.2">
      <c r="A74" s="110"/>
      <c r="B74" s="127"/>
      <c r="C74" s="112"/>
      <c r="D74" s="112"/>
      <c r="E74" s="112"/>
      <c r="F74" s="112"/>
      <c r="G74" s="112"/>
      <c r="H74" s="112"/>
      <c r="I74" s="112"/>
      <c r="J74" s="112"/>
      <c r="K74" s="112"/>
    </row>
    <row r="75" spans="1:11" ht="13.5" customHeight="1" x14ac:dyDescent="0.2">
      <c r="A75" s="110"/>
      <c r="B75" s="127"/>
      <c r="C75" s="112"/>
      <c r="D75" s="112"/>
      <c r="E75" s="112"/>
      <c r="F75" s="112"/>
      <c r="G75" s="112"/>
      <c r="H75" s="112"/>
      <c r="I75" s="112"/>
      <c r="J75" s="112"/>
      <c r="K75" s="112"/>
    </row>
    <row r="76" spans="1:11" ht="13.5" customHeight="1" x14ac:dyDescent="0.2">
      <c r="A76" s="110"/>
      <c r="B76" s="127"/>
      <c r="C76" s="112"/>
      <c r="D76" s="112"/>
      <c r="E76" s="112"/>
      <c r="F76" s="112"/>
      <c r="G76" s="112"/>
      <c r="H76" s="112"/>
      <c r="I76" s="112"/>
      <c r="J76" s="112"/>
      <c r="K76" s="112"/>
    </row>
    <row r="77" spans="1:11" ht="13.5" customHeight="1" x14ac:dyDescent="0.2">
      <c r="A77" s="110"/>
      <c r="B77" s="127"/>
      <c r="C77" s="112"/>
      <c r="D77" s="112"/>
      <c r="E77" s="112"/>
      <c r="F77" s="112"/>
      <c r="G77" s="112"/>
      <c r="H77" s="112"/>
      <c r="I77" s="112"/>
      <c r="J77" s="112"/>
      <c r="K77" s="112"/>
    </row>
    <row r="78" spans="1:11" ht="13.5" customHeight="1" x14ac:dyDescent="0.2">
      <c r="A78" s="110"/>
      <c r="B78" s="127"/>
      <c r="C78" s="112"/>
      <c r="D78" s="112"/>
      <c r="E78" s="112"/>
      <c r="F78" s="112"/>
      <c r="G78" s="112"/>
      <c r="H78" s="112"/>
      <c r="I78" s="112"/>
      <c r="J78" s="112"/>
      <c r="K78" s="112"/>
    </row>
    <row r="79" spans="1:11" ht="13.5" customHeight="1" x14ac:dyDescent="0.2">
      <c r="A79" s="110"/>
      <c r="B79" s="127"/>
      <c r="C79" s="112"/>
      <c r="D79" s="112"/>
      <c r="E79" s="112"/>
      <c r="F79" s="112"/>
      <c r="G79" s="112"/>
      <c r="H79" s="112"/>
      <c r="I79" s="112"/>
      <c r="J79" s="112"/>
      <c r="K79" s="112"/>
    </row>
    <row r="80" spans="1:11" ht="13.5" customHeight="1" x14ac:dyDescent="0.2">
      <c r="A80" s="110"/>
      <c r="B80" s="127"/>
      <c r="C80" s="112"/>
      <c r="D80" s="112"/>
      <c r="E80" s="112"/>
      <c r="F80" s="112"/>
      <c r="G80" s="112"/>
      <c r="H80" s="112"/>
      <c r="I80" s="112"/>
      <c r="J80" s="112"/>
      <c r="K80" s="112"/>
    </row>
    <row r="81" spans="1:11" ht="13.5" customHeight="1" x14ac:dyDescent="0.2">
      <c r="A81" s="110"/>
      <c r="B81" s="127"/>
      <c r="C81" s="112"/>
      <c r="D81" s="112"/>
      <c r="E81" s="112"/>
      <c r="F81" s="112"/>
      <c r="G81" s="112"/>
      <c r="H81" s="112"/>
      <c r="I81" s="112"/>
      <c r="J81" s="112"/>
      <c r="K81" s="112"/>
    </row>
    <row r="82" spans="1:11" ht="13.5" customHeight="1" x14ac:dyDescent="0.2">
      <c r="A82" s="110"/>
      <c r="B82" s="127"/>
      <c r="C82" s="112"/>
      <c r="D82" s="112"/>
      <c r="E82" s="112"/>
      <c r="F82" s="112"/>
      <c r="G82" s="112"/>
      <c r="H82" s="112"/>
      <c r="I82" s="112"/>
      <c r="J82" s="112"/>
      <c r="K82" s="112"/>
    </row>
    <row r="83" spans="1:11" ht="13.5" customHeight="1" x14ac:dyDescent="0.2">
      <c r="A83" s="110"/>
      <c r="B83" s="127"/>
      <c r="C83" s="112"/>
      <c r="D83" s="112"/>
      <c r="E83" s="112"/>
      <c r="F83" s="112"/>
      <c r="G83" s="112"/>
      <c r="H83" s="112"/>
      <c r="I83" s="112"/>
      <c r="J83" s="112"/>
      <c r="K83" s="112"/>
    </row>
    <row r="84" spans="1:11" ht="13.5" customHeight="1" x14ac:dyDescent="0.2">
      <c r="A84" s="110"/>
      <c r="B84" s="127"/>
      <c r="C84" s="112"/>
      <c r="D84" s="112"/>
      <c r="E84" s="112"/>
      <c r="F84" s="112"/>
      <c r="G84" s="112"/>
      <c r="H84" s="112"/>
      <c r="I84" s="112"/>
      <c r="J84" s="112"/>
      <c r="K84" s="112"/>
    </row>
    <row r="85" spans="1:11" ht="13.5" customHeight="1" x14ac:dyDescent="0.2">
      <c r="A85" s="110"/>
      <c r="B85" s="127"/>
      <c r="C85" s="112"/>
      <c r="D85" s="112"/>
      <c r="E85" s="112"/>
      <c r="F85" s="112"/>
      <c r="G85" s="112"/>
      <c r="H85" s="112"/>
      <c r="I85" s="112"/>
      <c r="J85" s="112"/>
      <c r="K85" s="112"/>
    </row>
    <row r="86" spans="1:11" ht="13.5" customHeight="1" x14ac:dyDescent="0.2">
      <c r="A86" s="110"/>
      <c r="B86" s="127"/>
      <c r="C86" s="112"/>
      <c r="D86" s="112"/>
      <c r="E86" s="112"/>
      <c r="F86" s="112"/>
      <c r="G86" s="112"/>
      <c r="H86" s="112"/>
      <c r="I86" s="112"/>
      <c r="J86" s="112"/>
      <c r="K86" s="112"/>
    </row>
    <row r="87" spans="1:11" ht="13.5" customHeight="1" x14ac:dyDescent="0.2">
      <c r="A87" s="110"/>
      <c r="B87" s="127"/>
      <c r="C87" s="112"/>
      <c r="D87" s="112"/>
      <c r="E87" s="112"/>
      <c r="F87" s="112"/>
      <c r="G87" s="112"/>
      <c r="H87" s="112"/>
      <c r="I87" s="112"/>
      <c r="J87" s="112"/>
      <c r="K87" s="112"/>
    </row>
    <row r="88" spans="1:11" ht="13.5" customHeight="1" x14ac:dyDescent="0.2">
      <c r="A88" s="110"/>
      <c r="B88" s="127"/>
      <c r="C88" s="112"/>
      <c r="D88" s="112"/>
      <c r="E88" s="112"/>
      <c r="F88" s="112"/>
      <c r="G88" s="112"/>
      <c r="H88" s="112"/>
      <c r="I88" s="112"/>
      <c r="J88" s="112"/>
      <c r="K88" s="112"/>
    </row>
    <row r="89" spans="1:11" ht="13.5" customHeight="1" x14ac:dyDescent="0.2">
      <c r="A89" s="110"/>
      <c r="B89" s="127"/>
      <c r="C89" s="112"/>
      <c r="D89" s="112"/>
      <c r="E89" s="112"/>
      <c r="F89" s="112"/>
      <c r="G89" s="112"/>
      <c r="H89" s="112"/>
      <c r="I89" s="112"/>
      <c r="J89" s="112"/>
      <c r="K89" s="112"/>
    </row>
    <row r="90" spans="1:11" ht="13.5" customHeight="1" x14ac:dyDescent="0.2">
      <c r="A90" s="110"/>
      <c r="B90" s="127"/>
      <c r="C90" s="112"/>
      <c r="D90" s="112"/>
      <c r="E90" s="112"/>
      <c r="F90" s="112"/>
      <c r="G90" s="112"/>
      <c r="H90" s="112"/>
      <c r="I90" s="112"/>
      <c r="J90" s="112"/>
      <c r="K90" s="112"/>
    </row>
    <row r="91" spans="1:11" ht="13.5" customHeight="1" x14ac:dyDescent="0.2">
      <c r="A91" s="110"/>
      <c r="B91" s="127"/>
      <c r="C91" s="112"/>
      <c r="D91" s="112"/>
      <c r="E91" s="112"/>
      <c r="F91" s="112"/>
      <c r="G91" s="112"/>
      <c r="H91" s="112"/>
      <c r="I91" s="112"/>
      <c r="J91" s="112"/>
      <c r="K91" s="112"/>
    </row>
    <row r="92" spans="1:11" ht="13.5" customHeight="1" x14ac:dyDescent="0.2">
      <c r="A92" s="110"/>
      <c r="B92" s="127"/>
      <c r="C92" s="112"/>
      <c r="D92" s="112"/>
      <c r="E92" s="112"/>
      <c r="F92" s="112"/>
      <c r="G92" s="112"/>
      <c r="H92" s="112"/>
      <c r="I92" s="112"/>
      <c r="J92" s="112"/>
      <c r="K92" s="112"/>
    </row>
    <row r="93" spans="1:11" ht="13.5" customHeight="1" x14ac:dyDescent="0.2">
      <c r="A93" s="110"/>
      <c r="B93" s="127"/>
      <c r="C93" s="112"/>
      <c r="D93" s="112"/>
      <c r="E93" s="112"/>
      <c r="F93" s="112"/>
      <c r="G93" s="112"/>
      <c r="H93" s="112"/>
      <c r="I93" s="112"/>
      <c r="J93" s="112"/>
      <c r="K93" s="112"/>
    </row>
    <row r="94" spans="1:11" ht="13.5" customHeight="1" x14ac:dyDescent="0.2">
      <c r="A94" s="110"/>
      <c r="B94" s="127"/>
      <c r="C94" s="112"/>
      <c r="D94" s="112"/>
      <c r="E94" s="112"/>
      <c r="F94" s="112"/>
      <c r="G94" s="112"/>
      <c r="H94" s="112"/>
      <c r="I94" s="112"/>
      <c r="J94" s="112"/>
      <c r="K94" s="112"/>
    </row>
    <row r="95" spans="1:11" ht="13.5" customHeight="1" x14ac:dyDescent="0.2">
      <c r="A95" s="110"/>
      <c r="B95" s="127"/>
      <c r="C95" s="112"/>
      <c r="D95" s="112"/>
      <c r="E95" s="112"/>
      <c r="F95" s="112"/>
      <c r="G95" s="112"/>
      <c r="H95" s="112"/>
      <c r="I95" s="112"/>
      <c r="J95" s="112"/>
      <c r="K95" s="112"/>
    </row>
    <row r="96" spans="1:11" ht="13.5" customHeight="1" x14ac:dyDescent="0.2">
      <c r="A96" s="110"/>
      <c r="B96" s="127"/>
      <c r="C96" s="112"/>
      <c r="D96" s="112"/>
      <c r="E96" s="112"/>
      <c r="F96" s="112"/>
      <c r="G96" s="112"/>
      <c r="H96" s="112"/>
      <c r="I96" s="112"/>
      <c r="J96" s="112"/>
      <c r="K96" s="112"/>
    </row>
    <row r="97" spans="1:11" ht="13.5" customHeight="1" x14ac:dyDescent="0.2">
      <c r="A97" s="110"/>
      <c r="B97" s="127"/>
      <c r="C97" s="112"/>
      <c r="D97" s="112"/>
      <c r="E97" s="112"/>
      <c r="F97" s="112"/>
      <c r="G97" s="112"/>
      <c r="H97" s="112"/>
      <c r="I97" s="112"/>
      <c r="J97" s="112"/>
      <c r="K97" s="112"/>
    </row>
    <row r="98" spans="1:11" ht="13.5" customHeight="1" x14ac:dyDescent="0.2">
      <c r="A98" s="110"/>
      <c r="B98" s="127"/>
      <c r="C98" s="112"/>
      <c r="D98" s="112"/>
      <c r="E98" s="112"/>
      <c r="F98" s="112"/>
      <c r="G98" s="112"/>
      <c r="H98" s="112"/>
      <c r="I98" s="112"/>
      <c r="J98" s="112"/>
      <c r="K98" s="112"/>
    </row>
    <row r="99" spans="1:11" ht="13.5" customHeight="1" x14ac:dyDescent="0.2">
      <c r="A99" s="110"/>
      <c r="B99" s="127"/>
      <c r="C99" s="112"/>
      <c r="D99" s="112"/>
      <c r="E99" s="112"/>
      <c r="F99" s="112"/>
      <c r="G99" s="112"/>
      <c r="H99" s="112"/>
      <c r="I99" s="112"/>
      <c r="J99" s="112"/>
      <c r="K99" s="112"/>
    </row>
    <row r="100" spans="1:11" ht="13.5" customHeight="1" x14ac:dyDescent="0.2">
      <c r="A100" s="110"/>
      <c r="B100" s="127"/>
      <c r="C100" s="112"/>
      <c r="D100" s="112"/>
      <c r="E100" s="112"/>
      <c r="F100" s="112"/>
      <c r="G100" s="112"/>
      <c r="H100" s="112"/>
      <c r="I100" s="112"/>
      <c r="J100" s="112"/>
      <c r="K100" s="112"/>
    </row>
  </sheetData>
  <autoFilter ref="F5:H54"/>
  <mergeCells count="8">
    <mergeCell ref="A2:K2"/>
    <mergeCell ref="I4:K4"/>
    <mergeCell ref="A1:K1"/>
    <mergeCell ref="A4:A5"/>
    <mergeCell ref="B4:B5"/>
    <mergeCell ref="C4:E4"/>
    <mergeCell ref="F4:H4"/>
    <mergeCell ref="J3:K3"/>
  </mergeCells>
  <pageMargins left="0.75" right="0.25" top="0.25" bottom="0.25" header="0" footer="0"/>
  <pageSetup scale="80" orientation="portrait" r:id="rId1"/>
  <headerFooter>
    <oddHeader>&amp;C&amp;P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100"/>
  <sheetViews>
    <sheetView workbookViewId="0">
      <pane xSplit="1" ySplit="5" topLeftCell="B48" activePane="bottomRight" state="frozen"/>
      <selection pane="topRight" activeCell="B1" sqref="B1"/>
      <selection pane="bottomLeft" activeCell="A6" sqref="A6"/>
      <selection pane="bottomRight" activeCell="E18" sqref="E18:F18"/>
    </sheetView>
  </sheetViews>
  <sheetFormatPr defaultColWidth="14.42578125" defaultRowHeight="15" customHeight="1" x14ac:dyDescent="0.2"/>
  <cols>
    <col min="1" max="1" width="5.85546875" style="83" customWidth="1"/>
    <col min="2" max="2" width="25.28515625" style="83" customWidth="1"/>
    <col min="3" max="3" width="15.140625" style="83" customWidth="1"/>
    <col min="4" max="4" width="10.85546875" style="83" customWidth="1"/>
    <col min="5" max="5" width="13.7109375" style="83" customWidth="1"/>
    <col min="6" max="6" width="15.140625" style="83" customWidth="1"/>
    <col min="7" max="16384" width="14.42578125" style="83"/>
  </cols>
  <sheetData>
    <row r="1" spans="1:6" ht="12.75" x14ac:dyDescent="0.2">
      <c r="A1" s="459" t="s">
        <v>1048</v>
      </c>
      <c r="B1" s="394"/>
      <c r="C1" s="394"/>
      <c r="D1" s="394"/>
      <c r="E1" s="394"/>
      <c r="F1" s="394"/>
    </row>
    <row r="2" spans="1:6" s="246" customFormat="1" x14ac:dyDescent="0.2">
      <c r="A2" s="243"/>
      <c r="B2" s="244" t="s">
        <v>62</v>
      </c>
      <c r="C2" s="245"/>
      <c r="D2" s="245"/>
      <c r="E2" s="245"/>
      <c r="F2" s="245" t="s">
        <v>181</v>
      </c>
    </row>
    <row r="3" spans="1:6" ht="45" customHeight="1" x14ac:dyDescent="0.2">
      <c r="A3" s="465" t="s">
        <v>69</v>
      </c>
      <c r="B3" s="465" t="s">
        <v>2</v>
      </c>
      <c r="C3" s="463" t="s">
        <v>1046</v>
      </c>
      <c r="D3" s="464"/>
      <c r="E3" s="463" t="s">
        <v>1047</v>
      </c>
      <c r="F3" s="464"/>
    </row>
    <row r="4" spans="1:6" ht="9.9499999999999993" customHeight="1" x14ac:dyDescent="0.2">
      <c r="A4" s="466"/>
      <c r="B4" s="466"/>
      <c r="C4" s="460" t="s">
        <v>89</v>
      </c>
      <c r="D4" s="462" t="s">
        <v>90</v>
      </c>
      <c r="E4" s="460" t="s">
        <v>89</v>
      </c>
      <c r="F4" s="462" t="s">
        <v>90</v>
      </c>
    </row>
    <row r="5" spans="1:6" ht="9.9499999999999993" customHeight="1" x14ac:dyDescent="0.2">
      <c r="A5" s="467"/>
      <c r="B5" s="467"/>
      <c r="C5" s="461"/>
      <c r="D5" s="461"/>
      <c r="E5" s="461"/>
      <c r="F5" s="461"/>
    </row>
    <row r="6" spans="1:6" ht="13.5" customHeight="1" x14ac:dyDescent="0.2">
      <c r="A6" s="235">
        <v>1</v>
      </c>
      <c r="B6" s="236" t="s">
        <v>8</v>
      </c>
      <c r="C6" s="236">
        <v>568</v>
      </c>
      <c r="D6" s="236">
        <v>6379.6728105999991</v>
      </c>
      <c r="E6" s="237">
        <f>OutstandingAgri_4!E6</f>
        <v>93354</v>
      </c>
      <c r="F6" s="237">
        <f>OutstandingAgri_4!F6</f>
        <v>183433.78900649998</v>
      </c>
    </row>
    <row r="7" spans="1:6" ht="13.5" customHeight="1" x14ac:dyDescent="0.2">
      <c r="A7" s="235">
        <v>2</v>
      </c>
      <c r="B7" s="236" t="s">
        <v>9</v>
      </c>
      <c r="C7" s="236">
        <v>329078</v>
      </c>
      <c r="D7" s="236">
        <v>374014.31820119987</v>
      </c>
      <c r="E7" s="237">
        <f>OutstandingAgri_4!E7</f>
        <v>395618</v>
      </c>
      <c r="F7" s="237">
        <f>OutstandingAgri_4!F7</f>
        <v>896866.52042510035</v>
      </c>
    </row>
    <row r="8" spans="1:6" ht="13.5" customHeight="1" x14ac:dyDescent="0.2">
      <c r="A8" s="235">
        <v>3</v>
      </c>
      <c r="B8" s="236" t="s">
        <v>10</v>
      </c>
      <c r="C8" s="236">
        <v>12406</v>
      </c>
      <c r="D8" s="236">
        <v>28618.40093</v>
      </c>
      <c r="E8" s="237">
        <f>OutstandingAgri_4!E8</f>
        <v>36617</v>
      </c>
      <c r="F8" s="237">
        <f>OutstandingAgri_4!F8</f>
        <v>64302.31508</v>
      </c>
    </row>
    <row r="9" spans="1:6" ht="13.5" customHeight="1" x14ac:dyDescent="0.2">
      <c r="A9" s="235">
        <v>4</v>
      </c>
      <c r="B9" s="236" t="s">
        <v>11</v>
      </c>
      <c r="C9" s="236">
        <v>3697</v>
      </c>
      <c r="D9" s="236">
        <v>7219.4856959000026</v>
      </c>
      <c r="E9" s="237">
        <f>OutstandingAgri_4!E9</f>
        <v>124409</v>
      </c>
      <c r="F9" s="237">
        <f>OutstandingAgri_4!F9</f>
        <v>266270.8023197999</v>
      </c>
    </row>
    <row r="10" spans="1:6" ht="13.5" customHeight="1" x14ac:dyDescent="0.2">
      <c r="A10" s="235">
        <v>5</v>
      </c>
      <c r="B10" s="236" t="s">
        <v>12</v>
      </c>
      <c r="C10" s="236">
        <v>29491</v>
      </c>
      <c r="D10" s="236">
        <v>28396.197379599987</v>
      </c>
      <c r="E10" s="237">
        <f>OutstandingAgri_4!E10</f>
        <v>267949</v>
      </c>
      <c r="F10" s="237">
        <f>OutstandingAgri_4!F10</f>
        <v>511666.0901169001</v>
      </c>
    </row>
    <row r="11" spans="1:6" ht="13.5" customHeight="1" x14ac:dyDescent="0.2">
      <c r="A11" s="235">
        <v>6</v>
      </c>
      <c r="B11" s="234" t="s">
        <v>13</v>
      </c>
      <c r="C11" s="234">
        <v>2558</v>
      </c>
      <c r="D11" s="234">
        <v>4281.8221281999995</v>
      </c>
      <c r="E11" s="237">
        <f>OutstandingAgri_4!E11</f>
        <v>82647</v>
      </c>
      <c r="F11" s="237">
        <f>OutstandingAgri_4!F11</f>
        <v>170889.28597480006</v>
      </c>
    </row>
    <row r="12" spans="1:6" ht="13.5" customHeight="1" x14ac:dyDescent="0.2">
      <c r="A12" s="235">
        <v>7</v>
      </c>
      <c r="B12" s="131" t="s">
        <v>14</v>
      </c>
      <c r="C12" s="131">
        <v>594</v>
      </c>
      <c r="D12" s="131">
        <v>1405.36762</v>
      </c>
      <c r="E12" s="237">
        <f>OutstandingAgri_4!E12</f>
        <v>3683</v>
      </c>
      <c r="F12" s="237">
        <f>OutstandingAgri_4!F12</f>
        <v>9241.9425368000011</v>
      </c>
    </row>
    <row r="13" spans="1:6" ht="13.5" customHeight="1" x14ac:dyDescent="0.2">
      <c r="A13" s="235">
        <v>8</v>
      </c>
      <c r="B13" s="131" t="s">
        <v>982</v>
      </c>
      <c r="C13" s="131">
        <v>67</v>
      </c>
      <c r="D13" s="131">
        <v>207.96095</v>
      </c>
      <c r="E13" s="237">
        <f>OutstandingAgri_4!E13</f>
        <v>4504</v>
      </c>
      <c r="F13" s="237">
        <f>OutstandingAgri_4!F13</f>
        <v>9127.0371099999993</v>
      </c>
    </row>
    <row r="14" spans="1:6" ht="13.5" customHeight="1" x14ac:dyDescent="0.2">
      <c r="A14" s="235">
        <v>9</v>
      </c>
      <c r="B14" s="131" t="s">
        <v>15</v>
      </c>
      <c r="C14" s="131">
        <v>7598</v>
      </c>
      <c r="D14" s="131">
        <v>39941.450077000001</v>
      </c>
      <c r="E14" s="237">
        <f>OutstandingAgri_4!E14</f>
        <v>26360</v>
      </c>
      <c r="F14" s="237">
        <f>OutstandingAgri_4!F14</f>
        <v>38768.460796399988</v>
      </c>
    </row>
    <row r="15" spans="1:6" ht="13.5" customHeight="1" x14ac:dyDescent="0.2">
      <c r="A15" s="235">
        <v>10</v>
      </c>
      <c r="B15" s="131" t="s">
        <v>16</v>
      </c>
      <c r="C15" s="131">
        <v>209272</v>
      </c>
      <c r="D15" s="131">
        <v>947081.43490999995</v>
      </c>
      <c r="E15" s="237">
        <f>OutstandingAgri_4!E15</f>
        <v>591338</v>
      </c>
      <c r="F15" s="237">
        <f>OutstandingAgri_4!F15</f>
        <v>1319989.7074699006</v>
      </c>
    </row>
    <row r="16" spans="1:6" ht="13.5" customHeight="1" x14ac:dyDescent="0.2">
      <c r="A16" s="235">
        <v>11</v>
      </c>
      <c r="B16" s="131" t="s">
        <v>17</v>
      </c>
      <c r="C16" s="131">
        <v>1662</v>
      </c>
      <c r="D16" s="131">
        <v>3156.71128</v>
      </c>
      <c r="E16" s="237">
        <f>OutstandingAgri_4!E16</f>
        <v>8296</v>
      </c>
      <c r="F16" s="237">
        <f>OutstandingAgri_4!F16</f>
        <v>32558.250029499999</v>
      </c>
    </row>
    <row r="17" spans="1:6" ht="13.5" customHeight="1" x14ac:dyDescent="0.2">
      <c r="A17" s="235">
        <v>12</v>
      </c>
      <c r="B17" s="131" t="s">
        <v>18</v>
      </c>
      <c r="C17" s="131">
        <v>76588</v>
      </c>
      <c r="D17" s="131">
        <v>136768.6741723</v>
      </c>
      <c r="E17" s="237">
        <f>OutstandingAgri_4!E17</f>
        <v>165943</v>
      </c>
      <c r="F17" s="237">
        <f>OutstandingAgri_4!F17</f>
        <v>419829.98269650002</v>
      </c>
    </row>
    <row r="18" spans="1:6" s="166" customFormat="1" ht="13.5" customHeight="1" x14ac:dyDescent="0.2">
      <c r="A18" s="238"/>
      <c r="B18" s="239" t="s">
        <v>19</v>
      </c>
      <c r="C18" s="239">
        <f t="shared" ref="C18:D18" si="0">SUM(C6:C17)</f>
        <v>673579</v>
      </c>
      <c r="D18" s="239">
        <f t="shared" si="0"/>
        <v>1577471.4961547996</v>
      </c>
      <c r="E18" s="367">
        <f>OutstandingAgri_4!E18</f>
        <v>1800718</v>
      </c>
      <c r="F18" s="367">
        <f>OutstandingAgri_4!F18</f>
        <v>3922944.1835622014</v>
      </c>
    </row>
    <row r="19" spans="1:6" ht="13.5" customHeight="1" x14ac:dyDescent="0.2">
      <c r="A19" s="170">
        <v>13</v>
      </c>
      <c r="B19" s="131" t="s">
        <v>20</v>
      </c>
      <c r="C19" s="131">
        <v>2380</v>
      </c>
      <c r="D19" s="131">
        <v>9273.2929700000004</v>
      </c>
      <c r="E19" s="237">
        <f>OutstandingAgri_4!E19</f>
        <v>46463</v>
      </c>
      <c r="F19" s="237">
        <f>OutstandingAgri_4!F19</f>
        <v>207746.85091529996</v>
      </c>
    </row>
    <row r="20" spans="1:6" ht="13.5" customHeight="1" x14ac:dyDescent="0.2">
      <c r="A20" s="170">
        <v>14</v>
      </c>
      <c r="B20" s="131" t="s">
        <v>21</v>
      </c>
      <c r="C20" s="131">
        <v>115</v>
      </c>
      <c r="D20" s="131">
        <v>1635.8106980000002</v>
      </c>
      <c r="E20" s="237">
        <f>OutstandingAgri_4!E20</f>
        <v>841</v>
      </c>
      <c r="F20" s="237">
        <f>OutstandingAgri_4!F20</f>
        <v>7990.6445297999999</v>
      </c>
    </row>
    <row r="21" spans="1:6" ht="13.5" customHeight="1" x14ac:dyDescent="0.2">
      <c r="A21" s="170">
        <v>15</v>
      </c>
      <c r="B21" s="131" t="s">
        <v>22</v>
      </c>
      <c r="C21" s="131">
        <v>0</v>
      </c>
      <c r="D21" s="131">
        <v>0</v>
      </c>
      <c r="E21" s="237">
        <f>OutstandingAgri_4!E21</f>
        <v>234</v>
      </c>
      <c r="F21" s="237">
        <f>OutstandingAgri_4!F21</f>
        <v>300.96765009999996</v>
      </c>
    </row>
    <row r="22" spans="1:6" ht="13.5" customHeight="1" x14ac:dyDescent="0.2">
      <c r="A22" s="170">
        <v>16</v>
      </c>
      <c r="B22" s="226" t="s">
        <v>23</v>
      </c>
      <c r="C22" s="131">
        <v>0</v>
      </c>
      <c r="D22" s="131">
        <v>0</v>
      </c>
      <c r="E22" s="237">
        <f>OutstandingAgri_4!E22</f>
        <v>0</v>
      </c>
      <c r="F22" s="237">
        <f>OutstandingAgri_4!F22</f>
        <v>0</v>
      </c>
    </row>
    <row r="23" spans="1:6" ht="13.5" customHeight="1" x14ac:dyDescent="0.2">
      <c r="A23" s="170">
        <v>17</v>
      </c>
      <c r="B23" s="131" t="s">
        <v>24</v>
      </c>
      <c r="C23" s="131">
        <v>136</v>
      </c>
      <c r="D23" s="131">
        <v>2763.04189</v>
      </c>
      <c r="E23" s="237">
        <f>OutstandingAgri_4!E23</f>
        <v>51153</v>
      </c>
      <c r="F23" s="237">
        <f>OutstandingAgri_4!F23</f>
        <v>19378.5969921</v>
      </c>
    </row>
    <row r="24" spans="1:6" ht="13.5" customHeight="1" x14ac:dyDescent="0.2">
      <c r="A24" s="170">
        <v>18</v>
      </c>
      <c r="B24" s="131" t="s">
        <v>865</v>
      </c>
      <c r="C24" s="131">
        <v>0</v>
      </c>
      <c r="D24" s="131">
        <v>0</v>
      </c>
      <c r="E24" s="237">
        <f>OutstandingAgri_4!E24</f>
        <v>0</v>
      </c>
      <c r="F24" s="237">
        <f>OutstandingAgri_4!F24</f>
        <v>0</v>
      </c>
    </row>
    <row r="25" spans="1:6" ht="13.5" customHeight="1" x14ac:dyDescent="0.2">
      <c r="A25" s="170">
        <v>19</v>
      </c>
      <c r="B25" s="131" t="s">
        <v>26</v>
      </c>
      <c r="C25" s="131">
        <v>696</v>
      </c>
      <c r="D25" s="131">
        <v>928.65071490000014</v>
      </c>
      <c r="E25" s="237">
        <f>OutstandingAgri_4!E25</f>
        <v>8660</v>
      </c>
      <c r="F25" s="237">
        <f>OutstandingAgri_4!F25</f>
        <v>15270.848890700001</v>
      </c>
    </row>
    <row r="26" spans="1:6" ht="13.5" customHeight="1" x14ac:dyDescent="0.2">
      <c r="A26" s="170">
        <v>20</v>
      </c>
      <c r="B26" s="131" t="s">
        <v>27</v>
      </c>
      <c r="C26" s="131">
        <v>48350</v>
      </c>
      <c r="D26" s="131">
        <v>72896.387959999993</v>
      </c>
      <c r="E26" s="237">
        <f>OutstandingAgri_4!E26</f>
        <v>56946</v>
      </c>
      <c r="F26" s="237">
        <f>OutstandingAgri_4!F26</f>
        <v>327662.05232999998</v>
      </c>
    </row>
    <row r="27" spans="1:6" ht="13.5" customHeight="1" x14ac:dyDescent="0.2">
      <c r="A27" s="170">
        <v>21</v>
      </c>
      <c r="B27" s="131" t="s">
        <v>28</v>
      </c>
      <c r="C27" s="131">
        <v>56190</v>
      </c>
      <c r="D27" s="131">
        <v>51555.056937099987</v>
      </c>
      <c r="E27" s="237">
        <f>OutstandingAgri_4!E27</f>
        <v>105393</v>
      </c>
      <c r="F27" s="237">
        <f>OutstandingAgri_4!F27</f>
        <v>471082.1455734999</v>
      </c>
    </row>
    <row r="28" spans="1:6" ht="13.5" customHeight="1" x14ac:dyDescent="0.2">
      <c r="A28" s="170">
        <v>22</v>
      </c>
      <c r="B28" s="131" t="s">
        <v>29</v>
      </c>
      <c r="C28" s="131">
        <v>4606</v>
      </c>
      <c r="D28" s="131">
        <v>3633.6859392999995</v>
      </c>
      <c r="E28" s="237">
        <f>OutstandingAgri_4!E28</f>
        <v>27170</v>
      </c>
      <c r="F28" s="237">
        <f>OutstandingAgri_4!F28</f>
        <v>61790.65546870001</v>
      </c>
    </row>
    <row r="29" spans="1:6" ht="13.5" customHeight="1" x14ac:dyDescent="0.2">
      <c r="A29" s="170">
        <v>23</v>
      </c>
      <c r="B29" s="131" t="s">
        <v>1055</v>
      </c>
      <c r="C29" s="131">
        <v>3235</v>
      </c>
      <c r="D29" s="131">
        <v>8466.6090024999994</v>
      </c>
      <c r="E29" s="237">
        <f>OutstandingAgri_4!E29</f>
        <v>3964</v>
      </c>
      <c r="F29" s="237">
        <f>OutstandingAgri_4!F29</f>
        <v>37130.959260000003</v>
      </c>
    </row>
    <row r="30" spans="1:6" ht="13.5" customHeight="1" x14ac:dyDescent="0.2">
      <c r="A30" s="170">
        <v>24</v>
      </c>
      <c r="B30" s="131" t="s">
        <v>31</v>
      </c>
      <c r="C30" s="131">
        <v>0</v>
      </c>
      <c r="D30" s="131">
        <v>0</v>
      </c>
      <c r="E30" s="237">
        <f>OutstandingAgri_4!E30</f>
        <v>8262</v>
      </c>
      <c r="F30" s="237">
        <f>OutstandingAgri_4!F30</f>
        <v>76814.840819999998</v>
      </c>
    </row>
    <row r="31" spans="1:6" ht="13.5" customHeight="1" x14ac:dyDescent="0.2">
      <c r="A31" s="170">
        <v>25</v>
      </c>
      <c r="B31" s="131" t="s">
        <v>32</v>
      </c>
      <c r="C31" s="131">
        <v>0</v>
      </c>
      <c r="D31" s="131">
        <v>0</v>
      </c>
      <c r="E31" s="237">
        <f>OutstandingAgri_4!E31</f>
        <v>1</v>
      </c>
      <c r="F31" s="237">
        <f>OutstandingAgri_4!F31</f>
        <v>60.849285000000002</v>
      </c>
    </row>
    <row r="32" spans="1:6" ht="13.5" customHeight="1" x14ac:dyDescent="0.2">
      <c r="A32" s="170">
        <v>26</v>
      </c>
      <c r="B32" s="131" t="s">
        <v>33</v>
      </c>
      <c r="C32" s="131">
        <v>5</v>
      </c>
      <c r="D32" s="131">
        <v>31.73</v>
      </c>
      <c r="E32" s="237">
        <f>OutstandingAgri_4!E32</f>
        <v>220</v>
      </c>
      <c r="F32" s="237">
        <f>OutstandingAgri_4!F32</f>
        <v>497.53884380000005</v>
      </c>
    </row>
    <row r="33" spans="1:6" ht="13.5" customHeight="1" x14ac:dyDescent="0.2">
      <c r="A33" s="170">
        <v>27</v>
      </c>
      <c r="B33" s="131" t="s">
        <v>34</v>
      </c>
      <c r="C33" s="131">
        <v>0</v>
      </c>
      <c r="D33" s="131">
        <v>0</v>
      </c>
      <c r="E33" s="237">
        <f>OutstandingAgri_4!E33</f>
        <v>2</v>
      </c>
      <c r="F33" s="237">
        <f>OutstandingAgri_4!F33</f>
        <v>139.04893319999999</v>
      </c>
    </row>
    <row r="34" spans="1:6" ht="13.5" customHeight="1" x14ac:dyDescent="0.2">
      <c r="A34" s="170">
        <v>28</v>
      </c>
      <c r="B34" s="131" t="s">
        <v>35</v>
      </c>
      <c r="C34" s="131">
        <v>0</v>
      </c>
      <c r="D34" s="131">
        <v>0</v>
      </c>
      <c r="E34" s="237">
        <f>OutstandingAgri_4!E34</f>
        <v>1394</v>
      </c>
      <c r="F34" s="237">
        <f>OutstandingAgri_4!F34</f>
        <v>1479.7314472</v>
      </c>
    </row>
    <row r="35" spans="1:6" ht="13.5" customHeight="1" x14ac:dyDescent="0.2">
      <c r="A35" s="170">
        <v>29</v>
      </c>
      <c r="B35" s="131" t="s">
        <v>36</v>
      </c>
      <c r="C35" s="131">
        <v>0</v>
      </c>
      <c r="D35" s="131">
        <v>0</v>
      </c>
      <c r="E35" s="237">
        <f>OutstandingAgri_4!E35</f>
        <v>0</v>
      </c>
      <c r="F35" s="237">
        <f>OutstandingAgri_4!F35</f>
        <v>0</v>
      </c>
    </row>
    <row r="36" spans="1:6" ht="13.5" customHeight="1" x14ac:dyDescent="0.2">
      <c r="A36" s="170">
        <v>30</v>
      </c>
      <c r="B36" s="131" t="s">
        <v>37</v>
      </c>
      <c r="C36" s="131">
        <v>328</v>
      </c>
      <c r="D36" s="131">
        <v>3677.7560339999995</v>
      </c>
      <c r="E36" s="237">
        <f>OutstandingAgri_4!E36</f>
        <v>4759</v>
      </c>
      <c r="F36" s="237">
        <f>OutstandingAgri_4!F36</f>
        <v>15080.646681600001</v>
      </c>
    </row>
    <row r="37" spans="1:6" ht="13.5" customHeight="1" x14ac:dyDescent="0.2">
      <c r="A37" s="170">
        <v>31</v>
      </c>
      <c r="B37" s="131" t="s">
        <v>38</v>
      </c>
      <c r="C37" s="131">
        <v>0</v>
      </c>
      <c r="D37" s="131">
        <v>1.3600000000000001E-3</v>
      </c>
      <c r="E37" s="237">
        <f>OutstandingAgri_4!E37</f>
        <v>0</v>
      </c>
      <c r="F37" s="237">
        <f>OutstandingAgri_4!F37</f>
        <v>0</v>
      </c>
    </row>
    <row r="38" spans="1:6" ht="13.5" customHeight="1" x14ac:dyDescent="0.2">
      <c r="A38" s="170">
        <v>32</v>
      </c>
      <c r="B38" s="226" t="s">
        <v>39</v>
      </c>
      <c r="C38" s="131">
        <v>0</v>
      </c>
      <c r="D38" s="131">
        <v>0</v>
      </c>
      <c r="E38" s="237">
        <f>OutstandingAgri_4!E38</f>
        <v>0</v>
      </c>
      <c r="F38" s="237">
        <f>OutstandingAgri_4!F38</f>
        <v>0</v>
      </c>
    </row>
    <row r="39" spans="1:6" ht="13.5" customHeight="1" x14ac:dyDescent="0.2">
      <c r="A39" s="170">
        <v>33</v>
      </c>
      <c r="B39" s="131" t="s">
        <v>40</v>
      </c>
      <c r="C39" s="131">
        <v>0</v>
      </c>
      <c r="D39" s="131">
        <v>0</v>
      </c>
      <c r="E39" s="237">
        <f>OutstandingAgri_4!E39</f>
        <v>2</v>
      </c>
      <c r="F39" s="237">
        <f>OutstandingAgri_4!F39</f>
        <v>12.033308799999999</v>
      </c>
    </row>
    <row r="40" spans="1:6" ht="13.5" customHeight="1" x14ac:dyDescent="0.2">
      <c r="A40" s="170">
        <v>34</v>
      </c>
      <c r="B40" s="131" t="s">
        <v>41</v>
      </c>
      <c r="C40" s="131">
        <v>268</v>
      </c>
      <c r="D40" s="131">
        <v>2272.3089300000001</v>
      </c>
      <c r="E40" s="237">
        <f>OutstandingAgri_4!E40</f>
        <v>2235</v>
      </c>
      <c r="F40" s="237">
        <f>OutstandingAgri_4!F40</f>
        <v>11412.15704</v>
      </c>
    </row>
    <row r="41" spans="1:6" s="166" customFormat="1" ht="13.5" customHeight="1" x14ac:dyDescent="0.2">
      <c r="A41" s="238"/>
      <c r="B41" s="239" t="s">
        <v>110</v>
      </c>
      <c r="C41" s="239">
        <f>SUM(C19:C40)</f>
        <v>116309</v>
      </c>
      <c r="D41" s="239">
        <f t="shared" ref="D41" si="1">SUM(D19:D40)</f>
        <v>157134.33243579997</v>
      </c>
      <c r="E41" s="367">
        <f>OutstandingAgri_4!E41</f>
        <v>317699</v>
      </c>
      <c r="F41" s="367">
        <f>OutstandingAgri_4!F41</f>
        <v>1253850.5679698</v>
      </c>
    </row>
    <row r="42" spans="1:6" s="166" customFormat="1" ht="13.5" customHeight="1" x14ac:dyDescent="0.2">
      <c r="A42" s="238"/>
      <c r="B42" s="239" t="s">
        <v>43</v>
      </c>
      <c r="C42" s="240">
        <f>C41+C18</f>
        <v>789888</v>
      </c>
      <c r="D42" s="240">
        <f t="shared" ref="D42" si="2">D41+D18</f>
        <v>1734605.8285905996</v>
      </c>
      <c r="E42" s="367">
        <f>OutstandingAgri_4!E42</f>
        <v>2118417</v>
      </c>
      <c r="F42" s="367">
        <f>OutstandingAgri_4!F42</f>
        <v>5176794.7515320014</v>
      </c>
    </row>
    <row r="43" spans="1:6" ht="13.5" customHeight="1" x14ac:dyDescent="0.2">
      <c r="A43" s="170">
        <v>35</v>
      </c>
      <c r="B43" s="131" t="s">
        <v>44</v>
      </c>
      <c r="C43" s="131">
        <v>54085</v>
      </c>
      <c r="D43" s="131">
        <v>112718.84385999999</v>
      </c>
      <c r="E43" s="237">
        <f>OutstandingAgri_4!E43</f>
        <v>178166</v>
      </c>
      <c r="F43" s="237">
        <f>OutstandingAgri_4!F43</f>
        <v>201872.17333369999</v>
      </c>
    </row>
    <row r="44" spans="1:6" ht="13.5" customHeight="1" x14ac:dyDescent="0.2">
      <c r="A44" s="170">
        <v>36</v>
      </c>
      <c r="B44" s="131" t="s">
        <v>45</v>
      </c>
      <c r="C44" s="131">
        <v>31569</v>
      </c>
      <c r="D44" s="131">
        <v>38468.403048100001</v>
      </c>
      <c r="E44" s="237">
        <f>OutstandingAgri_4!E44</f>
        <v>338521</v>
      </c>
      <c r="F44" s="237">
        <f>OutstandingAgri_4!F44</f>
        <v>618288.66780540021</v>
      </c>
    </row>
    <row r="45" spans="1:6" s="166" customFormat="1" ht="13.5" customHeight="1" x14ac:dyDescent="0.2">
      <c r="A45" s="238"/>
      <c r="B45" s="239" t="s">
        <v>46</v>
      </c>
      <c r="C45" s="239">
        <f t="shared" ref="C45:D45" si="3">SUM(C43:C44)</f>
        <v>85654</v>
      </c>
      <c r="D45" s="239">
        <f t="shared" si="3"/>
        <v>151187.2469081</v>
      </c>
      <c r="E45" s="367">
        <f>OutstandingAgri_4!E45</f>
        <v>516687</v>
      </c>
      <c r="F45" s="367">
        <f>OutstandingAgri_4!F45</f>
        <v>820160.84113910026</v>
      </c>
    </row>
    <row r="46" spans="1:6" ht="13.5" customHeight="1" x14ac:dyDescent="0.2">
      <c r="A46" s="170">
        <v>37</v>
      </c>
      <c r="B46" s="131" t="s">
        <v>47</v>
      </c>
      <c r="C46" s="131">
        <v>1761814</v>
      </c>
      <c r="D46" s="131">
        <v>1173541</v>
      </c>
      <c r="E46" s="237">
        <f>OutstandingAgri_4!E46</f>
        <v>3952777</v>
      </c>
      <c r="F46" s="237">
        <f>OutstandingAgri_4!F46</f>
        <v>3720647</v>
      </c>
    </row>
    <row r="47" spans="1:6" s="166" customFormat="1" ht="13.5" customHeight="1" x14ac:dyDescent="0.2">
      <c r="A47" s="238"/>
      <c r="B47" s="239" t="s">
        <v>48</v>
      </c>
      <c r="C47" s="239">
        <f t="shared" ref="C47:D47" si="4">C46</f>
        <v>1761814</v>
      </c>
      <c r="D47" s="239">
        <f t="shared" si="4"/>
        <v>1173541</v>
      </c>
      <c r="E47" s="367">
        <f>OutstandingAgri_4!E47</f>
        <v>3952777</v>
      </c>
      <c r="F47" s="367">
        <f>OutstandingAgri_4!F47</f>
        <v>3720647</v>
      </c>
    </row>
    <row r="48" spans="1:6" ht="13.5" customHeight="1" x14ac:dyDescent="0.2">
      <c r="A48" s="170">
        <v>38</v>
      </c>
      <c r="B48" s="131" t="s">
        <v>49</v>
      </c>
      <c r="C48" s="131">
        <v>0</v>
      </c>
      <c r="D48" s="131">
        <v>0</v>
      </c>
      <c r="E48" s="237">
        <f>OutstandingAgri_4!E48</f>
        <v>3</v>
      </c>
      <c r="F48" s="237">
        <f>OutstandingAgri_4!F48</f>
        <v>6.58127</v>
      </c>
    </row>
    <row r="49" spans="1:6" ht="13.5" customHeight="1" x14ac:dyDescent="0.2">
      <c r="A49" s="170">
        <v>39</v>
      </c>
      <c r="B49" s="131" t="s">
        <v>50</v>
      </c>
      <c r="C49" s="131">
        <v>0</v>
      </c>
      <c r="D49" s="131">
        <v>0</v>
      </c>
      <c r="E49" s="237">
        <f>OutstandingAgri_4!E49</f>
        <v>22181</v>
      </c>
      <c r="F49" s="237">
        <f>OutstandingAgri_4!F49</f>
        <v>9249.2494200000001</v>
      </c>
    </row>
    <row r="50" spans="1:6" ht="13.5" customHeight="1" x14ac:dyDescent="0.2">
      <c r="A50" s="170">
        <v>40</v>
      </c>
      <c r="B50" s="131" t="s">
        <v>51</v>
      </c>
      <c r="C50" s="131">
        <v>56</v>
      </c>
      <c r="D50" s="131">
        <v>408.25</v>
      </c>
      <c r="E50" s="237">
        <f>OutstandingAgri_4!E50</f>
        <v>185757</v>
      </c>
      <c r="F50" s="237">
        <f>OutstandingAgri_4!F50</f>
        <v>48187.748126099999</v>
      </c>
    </row>
    <row r="51" spans="1:6" ht="13.5" customHeight="1" x14ac:dyDescent="0.2">
      <c r="A51" s="170">
        <v>41</v>
      </c>
      <c r="B51" s="131" t="s">
        <v>52</v>
      </c>
      <c r="C51" s="131">
        <v>0</v>
      </c>
      <c r="D51" s="131">
        <v>0</v>
      </c>
      <c r="E51" s="237">
        <f>OutstandingAgri_4!E51</f>
        <v>148744</v>
      </c>
      <c r="F51" s="237">
        <f>OutstandingAgri_4!F51</f>
        <v>30566.109869600001</v>
      </c>
    </row>
    <row r="52" spans="1:6" ht="13.5" customHeight="1" x14ac:dyDescent="0.2">
      <c r="A52" s="170">
        <v>42</v>
      </c>
      <c r="B52" s="131" t="s">
        <v>53</v>
      </c>
      <c r="C52" s="131">
        <v>0</v>
      </c>
      <c r="D52" s="131">
        <v>0</v>
      </c>
      <c r="E52" s="237">
        <f>OutstandingAgri_4!E52</f>
        <v>129243</v>
      </c>
      <c r="F52" s="237">
        <f>OutstandingAgri_4!F52</f>
        <v>40102.791270000002</v>
      </c>
    </row>
    <row r="53" spans="1:6" ht="13.5" customHeight="1" x14ac:dyDescent="0.2">
      <c r="A53" s="170">
        <v>43</v>
      </c>
      <c r="B53" s="131" t="s">
        <v>54</v>
      </c>
      <c r="C53" s="131">
        <v>0</v>
      </c>
      <c r="D53" s="131">
        <v>0</v>
      </c>
      <c r="E53" s="237">
        <f>OutstandingAgri_4!E53</f>
        <v>53513</v>
      </c>
      <c r="F53" s="237">
        <f>OutstandingAgri_4!F53</f>
        <v>15336.801787800003</v>
      </c>
    </row>
    <row r="54" spans="1:6" ht="13.5" customHeight="1" x14ac:dyDescent="0.2">
      <c r="A54" s="170">
        <v>44</v>
      </c>
      <c r="B54" s="131" t="s">
        <v>55</v>
      </c>
      <c r="C54" s="131">
        <v>0</v>
      </c>
      <c r="D54" s="131">
        <v>0</v>
      </c>
      <c r="E54" s="237">
        <f>OutstandingAgri_4!E54</f>
        <v>41607</v>
      </c>
      <c r="F54" s="237">
        <f>OutstandingAgri_4!F54</f>
        <v>12913.330077300001</v>
      </c>
    </row>
    <row r="55" spans="1:6" ht="13.5" customHeight="1" x14ac:dyDescent="0.2">
      <c r="A55" s="170">
        <v>45</v>
      </c>
      <c r="B55" s="131" t="s">
        <v>56</v>
      </c>
      <c r="C55" s="131">
        <v>0</v>
      </c>
      <c r="D55" s="131">
        <v>0</v>
      </c>
      <c r="E55" s="237">
        <f>OutstandingAgri_4!E55</f>
        <v>0</v>
      </c>
      <c r="F55" s="237">
        <f>OutstandingAgri_4!F55</f>
        <v>0</v>
      </c>
    </row>
    <row r="56" spans="1:6" s="166" customFormat="1" ht="13.5" customHeight="1" x14ac:dyDescent="0.2">
      <c r="A56" s="238"/>
      <c r="B56" s="239" t="s">
        <v>57</v>
      </c>
      <c r="C56" s="239">
        <f t="shared" ref="C56:D56" si="5">SUM(C48:C55)</f>
        <v>56</v>
      </c>
      <c r="D56" s="239">
        <f t="shared" si="5"/>
        <v>408.25</v>
      </c>
      <c r="E56" s="237">
        <f>OutstandingAgri_4!E56</f>
        <v>581048</v>
      </c>
      <c r="F56" s="237">
        <f>OutstandingAgri_4!F56</f>
        <v>156362.6118208</v>
      </c>
    </row>
    <row r="57" spans="1:6" s="166" customFormat="1" ht="13.5" customHeight="1" x14ac:dyDescent="0.2">
      <c r="A57" s="241"/>
      <c r="B57" s="242" t="s">
        <v>6</v>
      </c>
      <c r="C57" s="239">
        <f t="shared" ref="C57:D57" si="6">C56+C47+C45+C42</f>
        <v>2637412</v>
      </c>
      <c r="D57" s="239">
        <f t="shared" si="6"/>
        <v>3059742.3254986997</v>
      </c>
      <c r="E57" s="367">
        <f>OutstandingAgri_4!E57</f>
        <v>7168929</v>
      </c>
      <c r="F57" s="367">
        <f>OutstandingAgri_4!F57</f>
        <v>9873965.2044919021</v>
      </c>
    </row>
    <row r="58" spans="1:6" ht="15.75" customHeight="1" x14ac:dyDescent="0.2">
      <c r="A58" s="233"/>
      <c r="B58" s="229"/>
      <c r="C58" s="230"/>
      <c r="D58" s="231"/>
      <c r="E58" s="230"/>
      <c r="F58" s="230"/>
    </row>
    <row r="59" spans="1:6" ht="15.75" customHeight="1" x14ac:dyDescent="0.2">
      <c r="A59" s="233"/>
      <c r="B59" s="229"/>
      <c r="C59" s="230"/>
      <c r="D59" s="230"/>
      <c r="E59" s="230"/>
      <c r="F59" s="230"/>
    </row>
    <row r="60" spans="1:6" ht="15.75" customHeight="1" x14ac:dyDescent="0.2">
      <c r="A60" s="233"/>
      <c r="B60" s="229"/>
      <c r="C60" s="230"/>
      <c r="D60" s="230"/>
      <c r="E60" s="230"/>
      <c r="F60" s="230"/>
    </row>
    <row r="61" spans="1:6" ht="15.75" customHeight="1" x14ac:dyDescent="0.2">
      <c r="A61" s="233"/>
      <c r="B61" s="229"/>
      <c r="C61" s="230"/>
      <c r="D61" s="230"/>
      <c r="E61" s="230"/>
      <c r="F61" s="230"/>
    </row>
    <row r="62" spans="1:6" ht="15.75" customHeight="1" x14ac:dyDescent="0.2">
      <c r="A62" s="233"/>
      <c r="B62" s="229"/>
      <c r="C62" s="230"/>
      <c r="D62" s="230"/>
      <c r="E62" s="230"/>
      <c r="F62" s="230"/>
    </row>
    <row r="63" spans="1:6" ht="15.75" customHeight="1" x14ac:dyDescent="0.2">
      <c r="A63" s="233"/>
      <c r="B63" s="229"/>
      <c r="C63" s="230"/>
      <c r="D63" s="230"/>
      <c r="E63" s="230"/>
      <c r="F63" s="230"/>
    </row>
    <row r="64" spans="1:6" ht="15.75" customHeight="1" x14ac:dyDescent="0.2">
      <c r="A64" s="233"/>
      <c r="B64" s="229"/>
      <c r="C64" s="230"/>
      <c r="D64" s="230"/>
      <c r="E64" s="230"/>
      <c r="F64" s="230"/>
    </row>
    <row r="65" spans="1:6" ht="15.75" customHeight="1" x14ac:dyDescent="0.2">
      <c r="A65" s="233"/>
      <c r="B65" s="229"/>
      <c r="C65" s="230"/>
      <c r="D65" s="230"/>
      <c r="E65" s="230"/>
      <c r="F65" s="230"/>
    </row>
    <row r="66" spans="1:6" ht="15.75" customHeight="1" x14ac:dyDescent="0.2">
      <c r="A66" s="233"/>
      <c r="B66" s="229"/>
      <c r="C66" s="230"/>
      <c r="D66" s="230"/>
      <c r="E66" s="230"/>
      <c r="F66" s="230"/>
    </row>
    <row r="67" spans="1:6" ht="15.75" customHeight="1" x14ac:dyDescent="0.2">
      <c r="A67" s="233"/>
      <c r="B67" s="229"/>
      <c r="C67" s="230"/>
      <c r="D67" s="230"/>
      <c r="E67" s="230"/>
      <c r="F67" s="230"/>
    </row>
    <row r="68" spans="1:6" ht="15.75" customHeight="1" x14ac:dyDescent="0.2">
      <c r="A68" s="233"/>
      <c r="B68" s="229"/>
      <c r="C68" s="230"/>
      <c r="D68" s="230"/>
      <c r="E68" s="230"/>
      <c r="F68" s="230"/>
    </row>
    <row r="69" spans="1:6" ht="15.75" customHeight="1" x14ac:dyDescent="0.2">
      <c r="A69" s="233"/>
      <c r="B69" s="229"/>
      <c r="C69" s="230"/>
      <c r="D69" s="230"/>
      <c r="E69" s="230"/>
      <c r="F69" s="230"/>
    </row>
    <row r="70" spans="1:6" ht="15.75" customHeight="1" x14ac:dyDescent="0.2">
      <c r="A70" s="233"/>
      <c r="B70" s="229"/>
      <c r="C70" s="230"/>
      <c r="D70" s="230"/>
      <c r="E70" s="230"/>
      <c r="F70" s="230"/>
    </row>
    <row r="71" spans="1:6" ht="15.75" customHeight="1" x14ac:dyDescent="0.2">
      <c r="A71" s="233"/>
      <c r="B71" s="229"/>
      <c r="C71" s="230"/>
      <c r="D71" s="230"/>
      <c r="E71" s="230"/>
      <c r="F71" s="230"/>
    </row>
    <row r="72" spans="1:6" ht="15.75" customHeight="1" x14ac:dyDescent="0.2">
      <c r="A72" s="233"/>
      <c r="B72" s="229"/>
      <c r="C72" s="230"/>
      <c r="D72" s="230"/>
      <c r="E72" s="230"/>
      <c r="F72" s="230"/>
    </row>
    <row r="73" spans="1:6" ht="15.75" customHeight="1" x14ac:dyDescent="0.2">
      <c r="A73" s="233"/>
      <c r="B73" s="229"/>
      <c r="C73" s="230"/>
      <c r="D73" s="230"/>
      <c r="E73" s="230"/>
      <c r="F73" s="230"/>
    </row>
    <row r="74" spans="1:6" ht="15.75" customHeight="1" x14ac:dyDescent="0.2">
      <c r="A74" s="233"/>
      <c r="B74" s="229"/>
      <c r="C74" s="230"/>
      <c r="D74" s="230"/>
      <c r="E74" s="230"/>
      <c r="F74" s="230"/>
    </row>
    <row r="75" spans="1:6" ht="15.75" customHeight="1" x14ac:dyDescent="0.2">
      <c r="A75" s="233"/>
      <c r="B75" s="229"/>
      <c r="C75" s="230"/>
      <c r="D75" s="230"/>
      <c r="E75" s="230"/>
      <c r="F75" s="230"/>
    </row>
    <row r="76" spans="1:6" ht="15.75" customHeight="1" x14ac:dyDescent="0.2">
      <c r="A76" s="233"/>
      <c r="B76" s="229"/>
      <c r="C76" s="230"/>
      <c r="D76" s="230"/>
      <c r="E76" s="230"/>
      <c r="F76" s="230"/>
    </row>
    <row r="77" spans="1:6" ht="15.75" customHeight="1" x14ac:dyDescent="0.2">
      <c r="A77" s="233"/>
      <c r="B77" s="229"/>
      <c r="C77" s="230"/>
      <c r="D77" s="230"/>
      <c r="E77" s="230"/>
      <c r="F77" s="230"/>
    </row>
    <row r="78" spans="1:6" ht="15.75" customHeight="1" x14ac:dyDescent="0.2">
      <c r="A78" s="233"/>
      <c r="B78" s="229"/>
      <c r="C78" s="230"/>
      <c r="D78" s="230"/>
      <c r="E78" s="230"/>
      <c r="F78" s="230"/>
    </row>
    <row r="79" spans="1:6" ht="15.75" customHeight="1" x14ac:dyDescent="0.2">
      <c r="A79" s="233"/>
      <c r="B79" s="229"/>
      <c r="C79" s="230"/>
      <c r="D79" s="230"/>
      <c r="E79" s="230"/>
      <c r="F79" s="230"/>
    </row>
    <row r="80" spans="1:6" ht="15.75" customHeight="1" x14ac:dyDescent="0.2">
      <c r="A80" s="233"/>
      <c r="B80" s="229"/>
      <c r="C80" s="230"/>
      <c r="D80" s="230"/>
      <c r="E80" s="230"/>
      <c r="F80" s="230"/>
    </row>
    <row r="81" spans="1:6" ht="15.75" customHeight="1" x14ac:dyDescent="0.2">
      <c r="A81" s="233"/>
      <c r="B81" s="229"/>
      <c r="C81" s="230"/>
      <c r="D81" s="230"/>
      <c r="E81" s="230"/>
      <c r="F81" s="230"/>
    </row>
    <row r="82" spans="1:6" ht="15.75" customHeight="1" x14ac:dyDescent="0.2">
      <c r="A82" s="233"/>
      <c r="B82" s="229"/>
      <c r="C82" s="230"/>
      <c r="D82" s="230"/>
      <c r="E82" s="230"/>
      <c r="F82" s="230"/>
    </row>
    <row r="83" spans="1:6" ht="15.75" customHeight="1" x14ac:dyDescent="0.2">
      <c r="A83" s="233"/>
      <c r="B83" s="229"/>
      <c r="C83" s="230"/>
      <c r="D83" s="230"/>
      <c r="E83" s="230"/>
      <c r="F83" s="230"/>
    </row>
    <row r="84" spans="1:6" ht="15.75" customHeight="1" x14ac:dyDescent="0.2">
      <c r="A84" s="233"/>
      <c r="B84" s="229"/>
      <c r="C84" s="230"/>
      <c r="D84" s="230"/>
      <c r="E84" s="230"/>
      <c r="F84" s="230"/>
    </row>
    <row r="85" spans="1:6" ht="15.75" customHeight="1" x14ac:dyDescent="0.2">
      <c r="A85" s="233"/>
      <c r="B85" s="229"/>
      <c r="C85" s="230"/>
      <c r="D85" s="230"/>
      <c r="E85" s="230"/>
      <c r="F85" s="230"/>
    </row>
    <row r="86" spans="1:6" ht="15.75" customHeight="1" x14ac:dyDescent="0.2">
      <c r="A86" s="233"/>
      <c r="B86" s="229"/>
      <c r="C86" s="230"/>
      <c r="D86" s="230"/>
      <c r="E86" s="230"/>
      <c r="F86" s="230"/>
    </row>
    <row r="87" spans="1:6" ht="15.75" customHeight="1" x14ac:dyDescent="0.2">
      <c r="A87" s="233"/>
      <c r="B87" s="229"/>
      <c r="C87" s="230"/>
      <c r="D87" s="230"/>
      <c r="E87" s="230"/>
      <c r="F87" s="230"/>
    </row>
    <row r="88" spans="1:6" ht="15.75" customHeight="1" x14ac:dyDescent="0.2">
      <c r="A88" s="233"/>
      <c r="B88" s="229"/>
      <c r="C88" s="230"/>
      <c r="D88" s="230"/>
      <c r="E88" s="230"/>
      <c r="F88" s="230"/>
    </row>
    <row r="89" spans="1:6" ht="15.75" customHeight="1" x14ac:dyDescent="0.2">
      <c r="A89" s="233"/>
      <c r="B89" s="229"/>
      <c r="C89" s="230"/>
      <c r="D89" s="230"/>
      <c r="E89" s="230"/>
      <c r="F89" s="230"/>
    </row>
    <row r="90" spans="1:6" ht="15.75" customHeight="1" x14ac:dyDescent="0.2">
      <c r="A90" s="233"/>
      <c r="B90" s="229"/>
      <c r="C90" s="230"/>
      <c r="D90" s="230"/>
      <c r="E90" s="230"/>
      <c r="F90" s="230"/>
    </row>
    <row r="91" spans="1:6" ht="15.75" customHeight="1" x14ac:dyDescent="0.2">
      <c r="A91" s="233"/>
      <c r="B91" s="229"/>
      <c r="C91" s="230"/>
      <c r="D91" s="230"/>
      <c r="E91" s="230"/>
      <c r="F91" s="230"/>
    </row>
    <row r="92" spans="1:6" ht="15.75" customHeight="1" x14ac:dyDescent="0.2">
      <c r="A92" s="233"/>
      <c r="B92" s="229"/>
      <c r="C92" s="230"/>
      <c r="D92" s="230"/>
      <c r="E92" s="230"/>
      <c r="F92" s="230"/>
    </row>
    <row r="93" spans="1:6" ht="15.75" customHeight="1" x14ac:dyDescent="0.2">
      <c r="A93" s="233"/>
      <c r="B93" s="229"/>
      <c r="C93" s="230"/>
      <c r="D93" s="230"/>
      <c r="E93" s="230"/>
      <c r="F93" s="230"/>
    </row>
    <row r="94" spans="1:6" ht="15.75" customHeight="1" x14ac:dyDescent="0.2">
      <c r="A94" s="233"/>
      <c r="B94" s="229"/>
      <c r="C94" s="230"/>
      <c r="D94" s="230"/>
      <c r="E94" s="230"/>
      <c r="F94" s="230"/>
    </row>
    <row r="95" spans="1:6" ht="15.75" customHeight="1" x14ac:dyDescent="0.2">
      <c r="A95" s="233"/>
      <c r="B95" s="229"/>
      <c r="C95" s="230"/>
      <c r="D95" s="230"/>
      <c r="E95" s="230"/>
      <c r="F95" s="230"/>
    </row>
    <row r="96" spans="1:6" ht="15.75" customHeight="1" x14ac:dyDescent="0.2">
      <c r="A96" s="233"/>
      <c r="B96" s="229"/>
      <c r="C96" s="230"/>
      <c r="D96" s="230"/>
      <c r="E96" s="230"/>
      <c r="F96" s="230"/>
    </row>
    <row r="97" spans="1:6" ht="15.75" customHeight="1" x14ac:dyDescent="0.2">
      <c r="A97" s="233"/>
      <c r="B97" s="229"/>
      <c r="C97" s="230"/>
      <c r="D97" s="230"/>
      <c r="E97" s="230"/>
      <c r="F97" s="230"/>
    </row>
    <row r="98" spans="1:6" ht="15.75" customHeight="1" x14ac:dyDescent="0.2">
      <c r="A98" s="233"/>
      <c r="B98" s="229"/>
      <c r="C98" s="230"/>
      <c r="D98" s="230"/>
      <c r="E98" s="230"/>
      <c r="F98" s="230"/>
    </row>
    <row r="99" spans="1:6" ht="15.75" customHeight="1" x14ac:dyDescent="0.2">
      <c r="A99" s="233"/>
      <c r="B99" s="229"/>
      <c r="C99" s="230"/>
      <c r="D99" s="230"/>
      <c r="E99" s="230"/>
      <c r="F99" s="230"/>
    </row>
    <row r="100" spans="1:6" ht="15.75" customHeight="1" x14ac:dyDescent="0.2">
      <c r="A100" s="233"/>
      <c r="B100" s="229"/>
      <c r="C100" s="230"/>
      <c r="D100" s="230"/>
      <c r="E100" s="230"/>
      <c r="F100" s="230"/>
    </row>
  </sheetData>
  <mergeCells count="9">
    <mergeCell ref="A1:F1"/>
    <mergeCell ref="C4:C5"/>
    <mergeCell ref="D4:D5"/>
    <mergeCell ref="E4:E5"/>
    <mergeCell ref="F4:F5"/>
    <mergeCell ref="C3:D3"/>
    <mergeCell ref="E3:F3"/>
    <mergeCell ref="B3:B5"/>
    <mergeCell ref="A3:A5"/>
  </mergeCells>
  <pageMargins left="1.4566929133858268" right="0.70866141732283472" top="0.39370078740157483" bottom="0.31496062992125984" header="0" footer="0"/>
  <pageSetup scale="88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00"/>
  <sheetViews>
    <sheetView workbookViewId="0">
      <pane xSplit="2" ySplit="5" topLeftCell="E48" activePane="bottomRight" state="frozen"/>
      <selection pane="topRight" activeCell="C1" sqref="C1"/>
      <selection pane="bottomLeft" activeCell="A6" sqref="A6"/>
      <selection pane="bottomRight" activeCell="E41" sqref="E41:N41"/>
    </sheetView>
  </sheetViews>
  <sheetFormatPr defaultColWidth="14.42578125" defaultRowHeight="15" customHeight="1" x14ac:dyDescent="0.2"/>
  <cols>
    <col min="1" max="1" width="6" style="109" customWidth="1"/>
    <col min="2" max="2" width="24.42578125" style="109" customWidth="1"/>
    <col min="3" max="4" width="9.140625" style="109" hidden="1" customWidth="1"/>
    <col min="5" max="5" width="10.85546875" style="109" customWidth="1"/>
    <col min="6" max="6" width="10" style="109" customWidth="1"/>
    <col min="7" max="7" width="6.5703125" style="109" customWidth="1"/>
    <col min="8" max="8" width="8.42578125" style="109" customWidth="1"/>
    <col min="9" max="9" width="5.85546875" style="109" customWidth="1"/>
    <col min="10" max="10" width="7.7109375" style="109" customWidth="1"/>
    <col min="11" max="11" width="8.42578125" style="109" customWidth="1"/>
    <col min="12" max="12" width="9.7109375" style="109" customWidth="1"/>
    <col min="13" max="13" width="9" style="109" customWidth="1"/>
    <col min="14" max="14" width="9.140625" style="109" customWidth="1"/>
    <col min="15" max="16384" width="14.42578125" style="109"/>
  </cols>
  <sheetData>
    <row r="1" spans="1:14" ht="19.5" customHeight="1" x14ac:dyDescent="0.2">
      <c r="A1" s="468" t="s">
        <v>1049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</row>
    <row r="2" spans="1:14" ht="15" customHeight="1" x14ac:dyDescent="0.2">
      <c r="A2" s="223"/>
      <c r="B2" s="469" t="s">
        <v>80</v>
      </c>
      <c r="C2" s="375"/>
      <c r="D2" s="247"/>
      <c r="E2" s="214"/>
      <c r="F2" s="214"/>
      <c r="G2" s="214"/>
      <c r="H2" s="214"/>
      <c r="I2" s="214"/>
      <c r="J2" s="214"/>
      <c r="K2" s="470" t="s">
        <v>182</v>
      </c>
      <c r="L2" s="375"/>
      <c r="M2" s="214"/>
      <c r="N2" s="214"/>
    </row>
    <row r="3" spans="1:14" ht="84.75" customHeight="1" x14ac:dyDescent="0.2">
      <c r="A3" s="134" t="s">
        <v>183</v>
      </c>
      <c r="B3" s="134" t="s">
        <v>184</v>
      </c>
      <c r="C3" s="376" t="s">
        <v>185</v>
      </c>
      <c r="D3" s="378"/>
      <c r="E3" s="376" t="s">
        <v>186</v>
      </c>
      <c r="F3" s="378"/>
      <c r="G3" s="376" t="s">
        <v>980</v>
      </c>
      <c r="H3" s="378"/>
      <c r="I3" s="376" t="s">
        <v>187</v>
      </c>
      <c r="J3" s="378"/>
      <c r="K3" s="376" t="s">
        <v>188</v>
      </c>
      <c r="L3" s="378"/>
      <c r="M3" s="376" t="s">
        <v>981</v>
      </c>
      <c r="N3" s="378"/>
    </row>
    <row r="4" spans="1:14" ht="12.75" customHeight="1" x14ac:dyDescent="0.2">
      <c r="A4" s="260">
        <v>1</v>
      </c>
      <c r="B4" s="134">
        <v>2</v>
      </c>
      <c r="C4" s="376">
        <v>3</v>
      </c>
      <c r="D4" s="378"/>
      <c r="E4" s="376">
        <v>3</v>
      </c>
      <c r="F4" s="378"/>
      <c r="G4" s="376">
        <v>4</v>
      </c>
      <c r="H4" s="378"/>
      <c r="I4" s="376">
        <v>5</v>
      </c>
      <c r="J4" s="378"/>
      <c r="K4" s="376">
        <v>6</v>
      </c>
      <c r="L4" s="378"/>
      <c r="M4" s="376">
        <v>7</v>
      </c>
      <c r="N4" s="378"/>
    </row>
    <row r="5" spans="1:14" ht="19.5" customHeight="1" x14ac:dyDescent="0.2">
      <c r="A5" s="260"/>
      <c r="B5" s="260" t="s">
        <v>189</v>
      </c>
      <c r="C5" s="260" t="s">
        <v>89</v>
      </c>
      <c r="D5" s="260" t="s">
        <v>90</v>
      </c>
      <c r="E5" s="260" t="s">
        <v>89</v>
      </c>
      <c r="F5" s="260" t="s">
        <v>132</v>
      </c>
      <c r="G5" s="260" t="s">
        <v>89</v>
      </c>
      <c r="H5" s="260" t="s">
        <v>132</v>
      </c>
      <c r="I5" s="260" t="s">
        <v>89</v>
      </c>
      <c r="J5" s="260" t="s">
        <v>132</v>
      </c>
      <c r="K5" s="260" t="s">
        <v>89</v>
      </c>
      <c r="L5" s="260" t="s">
        <v>132</v>
      </c>
      <c r="M5" s="134" t="s">
        <v>98</v>
      </c>
      <c r="N5" s="260" t="s">
        <v>132</v>
      </c>
    </row>
    <row r="6" spans="1:14" ht="12.75" customHeight="1" x14ac:dyDescent="0.2">
      <c r="A6" s="172">
        <v>1</v>
      </c>
      <c r="B6" s="135" t="s">
        <v>8</v>
      </c>
      <c r="C6" s="248"/>
      <c r="D6" s="249"/>
      <c r="E6" s="250">
        <v>600</v>
      </c>
      <c r="F6" s="250">
        <v>8386.3268198999995</v>
      </c>
      <c r="G6" s="250">
        <v>238</v>
      </c>
      <c r="H6" s="250">
        <v>3453.8828490999995</v>
      </c>
      <c r="I6" s="250">
        <v>0</v>
      </c>
      <c r="J6" s="250">
        <v>0</v>
      </c>
      <c r="K6" s="251">
        <v>4364</v>
      </c>
      <c r="L6" s="251">
        <v>24231.320973599995</v>
      </c>
      <c r="M6" s="251">
        <v>1699</v>
      </c>
      <c r="N6" s="251">
        <v>9131.7100015000015</v>
      </c>
    </row>
    <row r="7" spans="1:14" ht="12.75" customHeight="1" x14ac:dyDescent="0.2">
      <c r="A7" s="172">
        <v>2</v>
      </c>
      <c r="B7" s="135" t="s">
        <v>9</v>
      </c>
      <c r="C7" s="248"/>
      <c r="D7" s="249"/>
      <c r="E7" s="250">
        <v>429</v>
      </c>
      <c r="F7" s="250">
        <v>2893.2923799999999</v>
      </c>
      <c r="G7" s="250">
        <v>125</v>
      </c>
      <c r="H7" s="250">
        <v>784.13549</v>
      </c>
      <c r="I7" s="250">
        <v>0</v>
      </c>
      <c r="J7" s="250">
        <v>0</v>
      </c>
      <c r="K7" s="251">
        <v>7130</v>
      </c>
      <c r="L7" s="251">
        <v>17482.331349800006</v>
      </c>
      <c r="M7" s="251">
        <v>2479</v>
      </c>
      <c r="N7" s="251">
        <v>6310.7915367000005</v>
      </c>
    </row>
    <row r="8" spans="1:14" ht="12.75" customHeight="1" x14ac:dyDescent="0.2">
      <c r="A8" s="172">
        <v>3</v>
      </c>
      <c r="B8" s="135" t="s">
        <v>10</v>
      </c>
      <c r="C8" s="248"/>
      <c r="D8" s="249"/>
      <c r="E8" s="250">
        <v>194</v>
      </c>
      <c r="F8" s="250">
        <v>719.61274000000003</v>
      </c>
      <c r="G8" s="250">
        <v>69</v>
      </c>
      <c r="H8" s="250">
        <v>206.28259</v>
      </c>
      <c r="I8" s="250">
        <v>0</v>
      </c>
      <c r="J8" s="250">
        <v>0</v>
      </c>
      <c r="K8" s="251">
        <v>1087</v>
      </c>
      <c r="L8" s="251">
        <v>5053.0163199999997</v>
      </c>
      <c r="M8" s="251">
        <v>443</v>
      </c>
      <c r="N8" s="251">
        <v>1981.87401</v>
      </c>
    </row>
    <row r="9" spans="1:14" ht="12.75" customHeight="1" x14ac:dyDescent="0.2">
      <c r="A9" s="172">
        <v>4</v>
      </c>
      <c r="B9" s="135" t="s">
        <v>11</v>
      </c>
      <c r="C9" s="248"/>
      <c r="D9" s="249"/>
      <c r="E9" s="250">
        <v>458</v>
      </c>
      <c r="F9" s="250">
        <v>1427.9179213</v>
      </c>
      <c r="G9" s="250">
        <v>184</v>
      </c>
      <c r="H9" s="250">
        <v>487.60124189999988</v>
      </c>
      <c r="I9" s="250">
        <v>0</v>
      </c>
      <c r="J9" s="250">
        <v>0</v>
      </c>
      <c r="K9" s="251">
        <v>4515</v>
      </c>
      <c r="L9" s="251">
        <v>18438.849346999988</v>
      </c>
      <c r="M9" s="251">
        <v>1681</v>
      </c>
      <c r="N9" s="251">
        <v>7315.6073728000001</v>
      </c>
    </row>
    <row r="10" spans="1:14" ht="12.75" customHeight="1" x14ac:dyDescent="0.2">
      <c r="A10" s="172">
        <v>5</v>
      </c>
      <c r="B10" s="135" t="s">
        <v>12</v>
      </c>
      <c r="C10" s="248"/>
      <c r="D10" s="249"/>
      <c r="E10" s="250">
        <v>232</v>
      </c>
      <c r="F10" s="250">
        <v>1429.75854</v>
      </c>
      <c r="G10" s="250">
        <v>91</v>
      </c>
      <c r="H10" s="250">
        <v>564.02723000000003</v>
      </c>
      <c r="I10" s="250">
        <v>0</v>
      </c>
      <c r="J10" s="250">
        <v>0</v>
      </c>
      <c r="K10" s="251">
        <v>4847</v>
      </c>
      <c r="L10" s="251">
        <v>18062.943982599998</v>
      </c>
      <c r="M10" s="251">
        <v>332</v>
      </c>
      <c r="N10" s="251">
        <v>1134.9153893999996</v>
      </c>
    </row>
    <row r="11" spans="1:14" ht="12.75" customHeight="1" x14ac:dyDescent="0.2">
      <c r="A11" s="172">
        <v>6</v>
      </c>
      <c r="B11" s="135" t="s">
        <v>13</v>
      </c>
      <c r="C11" s="248"/>
      <c r="D11" s="249"/>
      <c r="E11" s="250">
        <v>74</v>
      </c>
      <c r="F11" s="250">
        <v>1088.12033</v>
      </c>
      <c r="G11" s="250">
        <v>29</v>
      </c>
      <c r="H11" s="250">
        <v>508.10683</v>
      </c>
      <c r="I11" s="250">
        <v>0</v>
      </c>
      <c r="J11" s="250">
        <v>0</v>
      </c>
      <c r="K11" s="251">
        <v>2042</v>
      </c>
      <c r="L11" s="251">
        <v>9262.5932393999992</v>
      </c>
      <c r="M11" s="251">
        <v>664</v>
      </c>
      <c r="N11" s="251">
        <v>3120.0232913000004</v>
      </c>
    </row>
    <row r="12" spans="1:14" ht="12.75" customHeight="1" x14ac:dyDescent="0.2">
      <c r="A12" s="172">
        <v>7</v>
      </c>
      <c r="B12" s="135" t="s">
        <v>14</v>
      </c>
      <c r="C12" s="248"/>
      <c r="D12" s="249"/>
      <c r="E12" s="250">
        <v>15</v>
      </c>
      <c r="F12" s="250">
        <v>122.20399999999999</v>
      </c>
      <c r="G12" s="250">
        <v>7</v>
      </c>
      <c r="H12" s="250">
        <v>32.853999999999999</v>
      </c>
      <c r="I12" s="250">
        <v>0</v>
      </c>
      <c r="J12" s="250">
        <v>0</v>
      </c>
      <c r="K12" s="251">
        <v>318</v>
      </c>
      <c r="L12" s="251">
        <v>1105.8632991999998</v>
      </c>
      <c r="M12" s="251">
        <v>122</v>
      </c>
      <c r="N12" s="251">
        <v>393.82410290000001</v>
      </c>
    </row>
    <row r="13" spans="1:14" ht="12.75" customHeight="1" x14ac:dyDescent="0.2">
      <c r="A13" s="172">
        <v>8</v>
      </c>
      <c r="B13" s="135" t="s">
        <v>982</v>
      </c>
      <c r="C13" s="248"/>
      <c r="D13" s="249"/>
      <c r="E13" s="250">
        <v>12</v>
      </c>
      <c r="F13" s="250">
        <v>53.655439999999999</v>
      </c>
      <c r="G13" s="250">
        <v>9</v>
      </c>
      <c r="H13" s="250">
        <v>32.25544</v>
      </c>
      <c r="I13" s="250">
        <v>0</v>
      </c>
      <c r="J13" s="250">
        <v>0</v>
      </c>
      <c r="K13" s="251">
        <v>152</v>
      </c>
      <c r="L13" s="251">
        <v>770.43</v>
      </c>
      <c r="M13" s="251">
        <v>53</v>
      </c>
      <c r="N13" s="251">
        <v>246.83877000000001</v>
      </c>
    </row>
    <row r="14" spans="1:14" ht="12.75" customHeight="1" x14ac:dyDescent="0.2">
      <c r="A14" s="172">
        <v>9</v>
      </c>
      <c r="B14" s="135" t="s">
        <v>15</v>
      </c>
      <c r="C14" s="248"/>
      <c r="D14" s="249"/>
      <c r="E14" s="250">
        <v>415</v>
      </c>
      <c r="F14" s="250">
        <v>4960.6318199999996</v>
      </c>
      <c r="G14" s="250">
        <v>168</v>
      </c>
      <c r="H14" s="250">
        <v>2352.2895699999999</v>
      </c>
      <c r="I14" s="250">
        <v>0</v>
      </c>
      <c r="J14" s="250">
        <v>0</v>
      </c>
      <c r="K14" s="251">
        <v>6901</v>
      </c>
      <c r="L14" s="251">
        <v>30949.614004600011</v>
      </c>
      <c r="M14" s="251">
        <v>2513</v>
      </c>
      <c r="N14" s="251">
        <v>12642.288830100002</v>
      </c>
    </row>
    <row r="15" spans="1:14" ht="12.75" customHeight="1" x14ac:dyDescent="0.2">
      <c r="A15" s="172">
        <v>10</v>
      </c>
      <c r="B15" s="135" t="s">
        <v>16</v>
      </c>
      <c r="C15" s="248"/>
      <c r="D15" s="249"/>
      <c r="E15" s="250">
        <v>1206</v>
      </c>
      <c r="F15" s="250">
        <v>3054.9295188000006</v>
      </c>
      <c r="G15" s="250">
        <v>470</v>
      </c>
      <c r="H15" s="250">
        <v>1185.3357021000002</v>
      </c>
      <c r="I15" s="250">
        <v>0</v>
      </c>
      <c r="J15" s="250">
        <v>0</v>
      </c>
      <c r="K15" s="251">
        <v>20057</v>
      </c>
      <c r="L15" s="251">
        <v>91244.136939400021</v>
      </c>
      <c r="M15" s="251">
        <v>7291</v>
      </c>
      <c r="N15" s="251">
        <v>32425.481451500007</v>
      </c>
    </row>
    <row r="16" spans="1:14" ht="12.75" customHeight="1" x14ac:dyDescent="0.2">
      <c r="A16" s="172">
        <v>11</v>
      </c>
      <c r="B16" s="135" t="s">
        <v>17</v>
      </c>
      <c r="C16" s="248"/>
      <c r="D16" s="249"/>
      <c r="E16" s="250">
        <v>54</v>
      </c>
      <c r="F16" s="250">
        <v>728.83302000000003</v>
      </c>
      <c r="G16" s="250">
        <v>29</v>
      </c>
      <c r="H16" s="250">
        <v>348.94799999999998</v>
      </c>
      <c r="I16" s="250">
        <v>0</v>
      </c>
      <c r="J16" s="250">
        <v>0</v>
      </c>
      <c r="K16" s="251">
        <v>1463</v>
      </c>
      <c r="L16" s="251">
        <v>4685.6917932999995</v>
      </c>
      <c r="M16" s="251">
        <v>544</v>
      </c>
      <c r="N16" s="251">
        <v>1685.0610818</v>
      </c>
    </row>
    <row r="17" spans="1:14" ht="12.75" customHeight="1" x14ac:dyDescent="0.2">
      <c r="A17" s="172">
        <v>12</v>
      </c>
      <c r="B17" s="135" t="s">
        <v>18</v>
      </c>
      <c r="C17" s="248"/>
      <c r="D17" s="249"/>
      <c r="E17" s="250">
        <v>287</v>
      </c>
      <c r="F17" s="250">
        <v>3685.7827900000002</v>
      </c>
      <c r="G17" s="250">
        <v>118</v>
      </c>
      <c r="H17" s="250">
        <v>1437.5326700000001</v>
      </c>
      <c r="I17" s="250">
        <v>0</v>
      </c>
      <c r="J17" s="250">
        <v>0</v>
      </c>
      <c r="K17" s="251">
        <v>4077</v>
      </c>
      <c r="L17" s="251">
        <v>16669.029987899998</v>
      </c>
      <c r="M17" s="251">
        <v>1576</v>
      </c>
      <c r="N17" s="251">
        <v>6236.7676916000019</v>
      </c>
    </row>
    <row r="18" spans="1:14" s="159" customFormat="1" ht="12.75" customHeight="1" x14ac:dyDescent="0.2">
      <c r="A18" s="161"/>
      <c r="B18" s="143" t="s">
        <v>19</v>
      </c>
      <c r="C18" s="202"/>
      <c r="D18" s="252"/>
      <c r="E18" s="253">
        <f>SUM(E6:E17)</f>
        <v>3976</v>
      </c>
      <c r="F18" s="253">
        <f>SUM(F6:F17)</f>
        <v>28551.065320000005</v>
      </c>
      <c r="G18" s="253">
        <f t="shared" ref="G18:N18" si="0">SUM(G6:G17)</f>
        <v>1537</v>
      </c>
      <c r="H18" s="253">
        <f t="shared" si="0"/>
        <v>11393.251613100001</v>
      </c>
      <c r="I18" s="253">
        <f t="shared" si="0"/>
        <v>0</v>
      </c>
      <c r="J18" s="253">
        <f t="shared" si="0"/>
        <v>0</v>
      </c>
      <c r="K18" s="259">
        <f>'Pri Sec_outstanding_6'!E18+NPS_OS_8!E18</f>
        <v>58816</v>
      </c>
      <c r="L18" s="259">
        <f>'Pri Sec_outstanding_6'!F18+NPS_OS_8!F18</f>
        <v>243868.74690290005</v>
      </c>
      <c r="M18" s="253">
        <f t="shared" si="0"/>
        <v>19397</v>
      </c>
      <c r="N18" s="253">
        <f t="shared" si="0"/>
        <v>82625.183529600006</v>
      </c>
    </row>
    <row r="19" spans="1:14" ht="12.75" customHeight="1" x14ac:dyDescent="0.2">
      <c r="A19" s="172">
        <v>13</v>
      </c>
      <c r="B19" s="135" t="s">
        <v>20</v>
      </c>
      <c r="C19" s="248"/>
      <c r="D19" s="249"/>
      <c r="E19" s="250">
        <v>59</v>
      </c>
      <c r="F19" s="250">
        <v>581.38593000000003</v>
      </c>
      <c r="G19" s="250">
        <v>20</v>
      </c>
      <c r="H19" s="250">
        <v>110.14135</v>
      </c>
      <c r="I19" s="250">
        <v>0</v>
      </c>
      <c r="J19" s="250">
        <v>0</v>
      </c>
      <c r="K19" s="251">
        <v>965</v>
      </c>
      <c r="L19" s="251">
        <v>8328.4205698999995</v>
      </c>
      <c r="M19" s="251">
        <v>311</v>
      </c>
      <c r="N19" s="251">
        <v>2647.6094125</v>
      </c>
    </row>
    <row r="20" spans="1:14" ht="12.75" customHeight="1" x14ac:dyDescent="0.2">
      <c r="A20" s="172">
        <v>14</v>
      </c>
      <c r="B20" s="135" t="s">
        <v>21</v>
      </c>
      <c r="C20" s="248"/>
      <c r="D20" s="249"/>
      <c r="E20" s="250">
        <v>0</v>
      </c>
      <c r="F20" s="250">
        <v>0</v>
      </c>
      <c r="G20" s="250">
        <v>0</v>
      </c>
      <c r="H20" s="250">
        <v>0</v>
      </c>
      <c r="I20" s="250">
        <v>0</v>
      </c>
      <c r="J20" s="250">
        <v>0</v>
      </c>
      <c r="K20" s="251">
        <v>0</v>
      </c>
      <c r="L20" s="251">
        <v>0</v>
      </c>
      <c r="M20" s="251">
        <v>0</v>
      </c>
      <c r="N20" s="251">
        <v>0</v>
      </c>
    </row>
    <row r="21" spans="1:14" ht="12.75" customHeight="1" x14ac:dyDescent="0.2">
      <c r="A21" s="172">
        <v>15</v>
      </c>
      <c r="B21" s="135" t="s">
        <v>22</v>
      </c>
      <c r="C21" s="248"/>
      <c r="D21" s="249"/>
      <c r="E21" s="250">
        <v>0</v>
      </c>
      <c r="F21" s="250">
        <v>0</v>
      </c>
      <c r="G21" s="250">
        <v>0</v>
      </c>
      <c r="H21" s="250">
        <v>0</v>
      </c>
      <c r="I21" s="250">
        <v>0</v>
      </c>
      <c r="J21" s="250">
        <v>0</v>
      </c>
      <c r="K21" s="251">
        <v>0</v>
      </c>
      <c r="L21" s="251">
        <v>0</v>
      </c>
      <c r="M21" s="251">
        <v>0</v>
      </c>
      <c r="N21" s="251">
        <v>0</v>
      </c>
    </row>
    <row r="22" spans="1:14" ht="12.75" customHeight="1" x14ac:dyDescent="0.2">
      <c r="A22" s="172">
        <v>16</v>
      </c>
      <c r="B22" s="254" t="s">
        <v>23</v>
      </c>
      <c r="C22" s="255"/>
      <c r="D22" s="256"/>
      <c r="E22" s="257">
        <v>0</v>
      </c>
      <c r="F22" s="257"/>
      <c r="G22" s="257"/>
      <c r="H22" s="257"/>
      <c r="I22" s="257"/>
      <c r="J22" s="257"/>
      <c r="K22" s="251"/>
      <c r="L22" s="251"/>
      <c r="M22" s="258"/>
      <c r="N22" s="258"/>
    </row>
    <row r="23" spans="1:14" ht="12.75" customHeight="1" x14ac:dyDescent="0.2">
      <c r="A23" s="172">
        <v>17</v>
      </c>
      <c r="B23" s="254" t="s">
        <v>24</v>
      </c>
      <c r="C23" s="255"/>
      <c r="D23" s="256"/>
      <c r="E23" s="257">
        <v>16</v>
      </c>
      <c r="F23" s="257">
        <v>40.727620000000002</v>
      </c>
      <c r="G23" s="257">
        <v>4</v>
      </c>
      <c r="H23" s="257">
        <v>15.3645</v>
      </c>
      <c r="I23" s="257">
        <v>0</v>
      </c>
      <c r="J23" s="257">
        <v>0</v>
      </c>
      <c r="K23" s="251">
        <v>65</v>
      </c>
      <c r="L23" s="251">
        <v>107.0954727</v>
      </c>
      <c r="M23" s="258">
        <v>19</v>
      </c>
      <c r="N23" s="258">
        <v>44.964140399999998</v>
      </c>
    </row>
    <row r="24" spans="1:14" ht="12.75" customHeight="1" x14ac:dyDescent="0.2">
      <c r="A24" s="172">
        <v>18</v>
      </c>
      <c r="B24" s="135" t="s">
        <v>865</v>
      </c>
      <c r="C24" s="248"/>
      <c r="D24" s="249"/>
      <c r="E24" s="250">
        <v>1</v>
      </c>
      <c r="F24" s="250">
        <v>4.9000000000000004</v>
      </c>
      <c r="G24" s="250">
        <v>0</v>
      </c>
      <c r="H24" s="250">
        <v>0</v>
      </c>
      <c r="I24" s="250">
        <v>0</v>
      </c>
      <c r="J24" s="250">
        <v>0</v>
      </c>
      <c r="K24" s="251">
        <v>1</v>
      </c>
      <c r="L24" s="251">
        <v>3.24282</v>
      </c>
      <c r="M24" s="251">
        <v>0</v>
      </c>
      <c r="N24" s="251">
        <v>0</v>
      </c>
    </row>
    <row r="25" spans="1:14" ht="12.75" customHeight="1" x14ac:dyDescent="0.2">
      <c r="A25" s="172">
        <v>19</v>
      </c>
      <c r="B25" s="135" t="s">
        <v>26</v>
      </c>
      <c r="C25" s="248"/>
      <c r="D25" s="249"/>
      <c r="E25" s="250">
        <v>2</v>
      </c>
      <c r="F25" s="250">
        <v>73.400000000000006</v>
      </c>
      <c r="G25" s="250">
        <v>1</v>
      </c>
      <c r="H25" s="250">
        <v>7.4</v>
      </c>
      <c r="I25" s="250">
        <v>0</v>
      </c>
      <c r="J25" s="250">
        <v>0</v>
      </c>
      <c r="K25" s="251">
        <v>18</v>
      </c>
      <c r="L25" s="251">
        <v>85.068088800000012</v>
      </c>
      <c r="M25" s="251">
        <v>10</v>
      </c>
      <c r="N25" s="251">
        <v>48.352514000000006</v>
      </c>
    </row>
    <row r="26" spans="1:14" ht="12.75" customHeight="1" x14ac:dyDescent="0.2">
      <c r="A26" s="172">
        <v>20</v>
      </c>
      <c r="B26" s="135" t="s">
        <v>27</v>
      </c>
      <c r="C26" s="248"/>
      <c r="D26" s="249"/>
      <c r="E26" s="250">
        <v>0</v>
      </c>
      <c r="F26" s="250">
        <v>2.8800000000000002E-3</v>
      </c>
      <c r="G26" s="250">
        <v>0</v>
      </c>
      <c r="H26" s="250">
        <v>8.8999999999999995E-4</v>
      </c>
      <c r="I26" s="250">
        <v>0</v>
      </c>
      <c r="J26" s="250">
        <v>0</v>
      </c>
      <c r="K26" s="251">
        <v>0</v>
      </c>
      <c r="L26" s="251">
        <v>1.6140000000000002E-2</v>
      </c>
      <c r="M26" s="251">
        <v>0</v>
      </c>
      <c r="N26" s="251">
        <v>5.3899999999999998E-3</v>
      </c>
    </row>
    <row r="27" spans="1:14" ht="12.75" customHeight="1" x14ac:dyDescent="0.2">
      <c r="A27" s="172">
        <v>21</v>
      </c>
      <c r="B27" s="135" t="s">
        <v>28</v>
      </c>
      <c r="C27" s="248"/>
      <c r="D27" s="249"/>
      <c r="E27" s="250">
        <v>106</v>
      </c>
      <c r="F27" s="250">
        <v>1393.3195599999999</v>
      </c>
      <c r="G27" s="250">
        <v>58</v>
      </c>
      <c r="H27" s="250">
        <v>750.10659999999996</v>
      </c>
      <c r="I27" s="250">
        <v>0</v>
      </c>
      <c r="J27" s="250">
        <v>0</v>
      </c>
      <c r="K27" s="251">
        <v>464</v>
      </c>
      <c r="L27" s="251">
        <v>2162.4065000000001</v>
      </c>
      <c r="M27" s="251">
        <v>261</v>
      </c>
      <c r="N27" s="251">
        <v>1276.0136</v>
      </c>
    </row>
    <row r="28" spans="1:14" ht="12.75" customHeight="1" x14ac:dyDescent="0.2">
      <c r="A28" s="172">
        <v>22</v>
      </c>
      <c r="B28" s="135" t="s">
        <v>29</v>
      </c>
      <c r="C28" s="249"/>
      <c r="D28" s="249"/>
      <c r="E28" s="251">
        <v>103</v>
      </c>
      <c r="F28" s="251">
        <v>1751</v>
      </c>
      <c r="G28" s="251">
        <v>40</v>
      </c>
      <c r="H28" s="251">
        <v>642.02827000000002</v>
      </c>
      <c r="I28" s="251">
        <v>0</v>
      </c>
      <c r="J28" s="251">
        <v>0</v>
      </c>
      <c r="K28" s="251">
        <v>718</v>
      </c>
      <c r="L28" s="251">
        <v>2421.4481361999992</v>
      </c>
      <c r="M28" s="251">
        <v>282</v>
      </c>
      <c r="N28" s="251">
        <v>1072.8713446000002</v>
      </c>
    </row>
    <row r="29" spans="1:14" ht="12.75" customHeight="1" x14ac:dyDescent="0.2">
      <c r="A29" s="172">
        <v>23</v>
      </c>
      <c r="B29" s="135" t="s">
        <v>1055</v>
      </c>
      <c r="C29" s="249"/>
      <c r="D29" s="249"/>
      <c r="E29" s="251">
        <v>0</v>
      </c>
      <c r="F29" s="251">
        <v>0</v>
      </c>
      <c r="G29" s="251">
        <v>0</v>
      </c>
      <c r="H29" s="251">
        <v>0</v>
      </c>
      <c r="I29" s="251">
        <v>0</v>
      </c>
      <c r="J29" s="251">
        <v>0</v>
      </c>
      <c r="K29" s="251">
        <v>0</v>
      </c>
      <c r="L29" s="251">
        <v>0</v>
      </c>
      <c r="M29" s="251">
        <v>0</v>
      </c>
      <c r="N29" s="251">
        <v>0</v>
      </c>
    </row>
    <row r="30" spans="1:14" ht="12.75" customHeight="1" x14ac:dyDescent="0.2">
      <c r="A30" s="172">
        <v>24</v>
      </c>
      <c r="B30" s="135" t="s">
        <v>31</v>
      </c>
      <c r="C30" s="249"/>
      <c r="D30" s="249"/>
      <c r="E30" s="251">
        <v>0</v>
      </c>
      <c r="F30" s="251">
        <v>0</v>
      </c>
      <c r="G30" s="251">
        <v>0</v>
      </c>
      <c r="H30" s="251">
        <v>0</v>
      </c>
      <c r="I30" s="251">
        <v>0</v>
      </c>
      <c r="J30" s="251">
        <v>0</v>
      </c>
      <c r="K30" s="251">
        <v>0</v>
      </c>
      <c r="L30" s="251">
        <v>0</v>
      </c>
      <c r="M30" s="251">
        <v>0</v>
      </c>
      <c r="N30" s="251">
        <v>0</v>
      </c>
    </row>
    <row r="31" spans="1:14" ht="12.75" customHeight="1" x14ac:dyDescent="0.2">
      <c r="A31" s="172">
        <v>25</v>
      </c>
      <c r="B31" s="135" t="s">
        <v>32</v>
      </c>
      <c r="C31" s="249"/>
      <c r="D31" s="249"/>
      <c r="E31" s="251">
        <v>0</v>
      </c>
      <c r="F31" s="251">
        <v>0</v>
      </c>
      <c r="G31" s="251">
        <v>0</v>
      </c>
      <c r="H31" s="251">
        <v>0</v>
      </c>
      <c r="I31" s="251">
        <v>0</v>
      </c>
      <c r="J31" s="251">
        <v>0</v>
      </c>
      <c r="K31" s="251">
        <v>10</v>
      </c>
      <c r="L31" s="251">
        <v>48.273106400000003</v>
      </c>
      <c r="M31" s="251">
        <v>2</v>
      </c>
      <c r="N31" s="251">
        <v>3.1718481000000001</v>
      </c>
    </row>
    <row r="32" spans="1:14" ht="12.75" customHeight="1" x14ac:dyDescent="0.2">
      <c r="A32" s="172">
        <v>26</v>
      </c>
      <c r="B32" s="135" t="s">
        <v>33</v>
      </c>
      <c r="C32" s="249"/>
      <c r="D32" s="249"/>
      <c r="E32" s="251">
        <v>2</v>
      </c>
      <c r="F32" s="251">
        <v>9</v>
      </c>
      <c r="G32" s="251">
        <v>1</v>
      </c>
      <c r="H32" s="251">
        <v>2.5950000000000002</v>
      </c>
      <c r="I32" s="251">
        <v>0</v>
      </c>
      <c r="J32" s="251">
        <v>0</v>
      </c>
      <c r="K32" s="251">
        <v>12</v>
      </c>
      <c r="L32" s="251">
        <v>70.744331899999992</v>
      </c>
      <c r="M32" s="251">
        <v>6</v>
      </c>
      <c r="N32" s="251">
        <v>33.530567499999997</v>
      </c>
    </row>
    <row r="33" spans="1:14" ht="12.75" customHeight="1" x14ac:dyDescent="0.2">
      <c r="A33" s="172">
        <v>27</v>
      </c>
      <c r="B33" s="135" t="s">
        <v>34</v>
      </c>
      <c r="C33" s="249"/>
      <c r="D33" s="249"/>
      <c r="E33" s="251">
        <v>0</v>
      </c>
      <c r="F33" s="251">
        <v>0</v>
      </c>
      <c r="G33" s="251">
        <v>0</v>
      </c>
      <c r="H33" s="251">
        <v>0</v>
      </c>
      <c r="I33" s="251">
        <v>0</v>
      </c>
      <c r="J33" s="251">
        <v>0</v>
      </c>
      <c r="K33" s="251">
        <v>1</v>
      </c>
      <c r="L33" s="251">
        <v>2.0891701999999999</v>
      </c>
      <c r="M33" s="251">
        <v>1</v>
      </c>
      <c r="N33" s="251">
        <v>2.0891701999999999</v>
      </c>
    </row>
    <row r="34" spans="1:14" ht="12.75" customHeight="1" x14ac:dyDescent="0.2">
      <c r="A34" s="172">
        <v>28</v>
      </c>
      <c r="B34" s="135" t="s">
        <v>35</v>
      </c>
      <c r="C34" s="249"/>
      <c r="D34" s="249"/>
      <c r="E34" s="251">
        <v>0</v>
      </c>
      <c r="F34" s="251">
        <v>0</v>
      </c>
      <c r="G34" s="251">
        <v>0</v>
      </c>
      <c r="H34" s="251">
        <v>0</v>
      </c>
      <c r="I34" s="251">
        <v>0</v>
      </c>
      <c r="J34" s="251">
        <v>0</v>
      </c>
      <c r="K34" s="251">
        <v>0</v>
      </c>
      <c r="L34" s="251">
        <v>0</v>
      </c>
      <c r="M34" s="251">
        <v>0</v>
      </c>
      <c r="N34" s="251">
        <v>0</v>
      </c>
    </row>
    <row r="35" spans="1:14" ht="12.75" customHeight="1" x14ac:dyDescent="0.2">
      <c r="A35" s="172">
        <v>29</v>
      </c>
      <c r="B35" s="135" t="s">
        <v>36</v>
      </c>
      <c r="C35" s="249"/>
      <c r="D35" s="249"/>
      <c r="E35" s="251">
        <v>0</v>
      </c>
      <c r="F35" s="251">
        <v>0</v>
      </c>
      <c r="G35" s="251">
        <v>0</v>
      </c>
      <c r="H35" s="251">
        <v>0</v>
      </c>
      <c r="I35" s="251">
        <v>0</v>
      </c>
      <c r="J35" s="251">
        <v>0</v>
      </c>
      <c r="K35" s="251">
        <v>1</v>
      </c>
      <c r="L35" s="251">
        <v>1.6996500000000001</v>
      </c>
      <c r="M35" s="251">
        <v>0</v>
      </c>
      <c r="N35" s="251">
        <v>0</v>
      </c>
    </row>
    <row r="36" spans="1:14" ht="12.75" customHeight="1" x14ac:dyDescent="0.2">
      <c r="A36" s="172">
        <v>30</v>
      </c>
      <c r="B36" s="135" t="s">
        <v>37</v>
      </c>
      <c r="C36" s="249"/>
      <c r="D36" s="249"/>
      <c r="E36" s="251">
        <v>0</v>
      </c>
      <c r="F36" s="251">
        <v>0</v>
      </c>
      <c r="G36" s="251">
        <v>0</v>
      </c>
      <c r="H36" s="251">
        <v>0</v>
      </c>
      <c r="I36" s="251">
        <v>0</v>
      </c>
      <c r="J36" s="251">
        <v>0</v>
      </c>
      <c r="K36" s="251">
        <v>0</v>
      </c>
      <c r="L36" s="251">
        <v>0</v>
      </c>
      <c r="M36" s="251">
        <v>0</v>
      </c>
      <c r="N36" s="251">
        <v>0</v>
      </c>
    </row>
    <row r="37" spans="1:14" ht="12.75" customHeight="1" x14ac:dyDescent="0.2">
      <c r="A37" s="172">
        <v>31</v>
      </c>
      <c r="B37" s="135" t="s">
        <v>38</v>
      </c>
      <c r="C37" s="249"/>
      <c r="D37" s="249"/>
      <c r="E37" s="251">
        <v>0</v>
      </c>
      <c r="F37" s="251">
        <v>0</v>
      </c>
      <c r="G37" s="251">
        <v>0</v>
      </c>
      <c r="H37" s="251">
        <v>0</v>
      </c>
      <c r="I37" s="251">
        <v>0</v>
      </c>
      <c r="J37" s="251">
        <v>0</v>
      </c>
      <c r="K37" s="251">
        <v>0</v>
      </c>
      <c r="L37" s="251">
        <v>0</v>
      </c>
      <c r="M37" s="251">
        <v>0</v>
      </c>
      <c r="N37" s="251">
        <v>0</v>
      </c>
    </row>
    <row r="38" spans="1:14" ht="12.75" customHeight="1" x14ac:dyDescent="0.2">
      <c r="A38" s="172">
        <v>32</v>
      </c>
      <c r="B38" s="135" t="s">
        <v>39</v>
      </c>
      <c r="C38" s="249"/>
      <c r="D38" s="249"/>
      <c r="E38" s="251">
        <v>0</v>
      </c>
      <c r="F38" s="251">
        <v>0</v>
      </c>
      <c r="G38" s="251">
        <v>0</v>
      </c>
      <c r="H38" s="251">
        <v>0</v>
      </c>
      <c r="I38" s="251">
        <v>0</v>
      </c>
      <c r="J38" s="251">
        <v>0</v>
      </c>
      <c r="K38" s="251">
        <v>0</v>
      </c>
      <c r="L38" s="251">
        <v>0</v>
      </c>
      <c r="M38" s="251">
        <v>0</v>
      </c>
      <c r="N38" s="251">
        <v>0</v>
      </c>
    </row>
    <row r="39" spans="1:14" ht="12.75" customHeight="1" x14ac:dyDescent="0.2">
      <c r="A39" s="172">
        <v>33</v>
      </c>
      <c r="B39" s="135" t="s">
        <v>1057</v>
      </c>
      <c r="C39" s="249"/>
      <c r="D39" s="249"/>
      <c r="E39" s="251">
        <v>0</v>
      </c>
      <c r="F39" s="251">
        <v>0</v>
      </c>
      <c r="G39" s="251">
        <v>0</v>
      </c>
      <c r="H39" s="251">
        <v>0</v>
      </c>
      <c r="I39" s="251">
        <v>0</v>
      </c>
      <c r="J39" s="251">
        <v>0</v>
      </c>
      <c r="K39" s="251">
        <v>0</v>
      </c>
      <c r="L39" s="251">
        <v>0</v>
      </c>
      <c r="M39" s="251">
        <v>0</v>
      </c>
      <c r="N39" s="251">
        <v>0</v>
      </c>
    </row>
    <row r="40" spans="1:14" ht="12.75" customHeight="1" x14ac:dyDescent="0.2">
      <c r="A40" s="172">
        <v>34</v>
      </c>
      <c r="B40" s="135" t="s">
        <v>41</v>
      </c>
      <c r="C40" s="249"/>
      <c r="D40" s="249"/>
      <c r="E40" s="251">
        <v>0</v>
      </c>
      <c r="F40" s="251">
        <v>0</v>
      </c>
      <c r="G40" s="251">
        <v>0</v>
      </c>
      <c r="H40" s="251">
        <v>0</v>
      </c>
      <c r="I40" s="251">
        <v>0</v>
      </c>
      <c r="J40" s="251">
        <v>0</v>
      </c>
      <c r="K40" s="251">
        <v>0</v>
      </c>
      <c r="L40" s="251">
        <v>0</v>
      </c>
      <c r="M40" s="251">
        <v>0</v>
      </c>
      <c r="N40" s="251">
        <v>0</v>
      </c>
    </row>
    <row r="41" spans="1:14" s="159" customFormat="1" ht="12.75" customHeight="1" x14ac:dyDescent="0.2">
      <c r="A41" s="161"/>
      <c r="B41" s="143" t="s">
        <v>110</v>
      </c>
      <c r="C41" s="252"/>
      <c r="D41" s="252"/>
      <c r="E41" s="259">
        <f>SUM(E19:E40)</f>
        <v>289</v>
      </c>
      <c r="F41" s="259">
        <f t="shared" ref="F41:N41" si="1">SUM(F19:F40)</f>
        <v>3853.7359900000001</v>
      </c>
      <c r="G41" s="259">
        <f t="shared" si="1"/>
        <v>124</v>
      </c>
      <c r="H41" s="259">
        <f t="shared" si="1"/>
        <v>1527.63661</v>
      </c>
      <c r="I41" s="259">
        <f t="shared" si="1"/>
        <v>0</v>
      </c>
      <c r="J41" s="259">
        <f t="shared" si="1"/>
        <v>0</v>
      </c>
      <c r="K41" s="259">
        <f t="shared" si="1"/>
        <v>2255</v>
      </c>
      <c r="L41" s="259">
        <f t="shared" si="1"/>
        <v>13230.503986099999</v>
      </c>
      <c r="M41" s="259">
        <f t="shared" si="1"/>
        <v>892</v>
      </c>
      <c r="N41" s="259">
        <f t="shared" si="1"/>
        <v>5128.6079872999999</v>
      </c>
    </row>
    <row r="42" spans="1:14" s="159" customFormat="1" ht="12.75" customHeight="1" x14ac:dyDescent="0.2">
      <c r="A42" s="161"/>
      <c r="B42" s="143" t="s">
        <v>43</v>
      </c>
      <c r="C42" s="252"/>
      <c r="D42" s="252"/>
      <c r="E42" s="259">
        <f t="shared" ref="E42:J42" si="2">E41+E18</f>
        <v>4265</v>
      </c>
      <c r="F42" s="259">
        <f t="shared" si="2"/>
        <v>32404.801310000006</v>
      </c>
      <c r="G42" s="259">
        <f t="shared" si="2"/>
        <v>1661</v>
      </c>
      <c r="H42" s="259">
        <f t="shared" si="2"/>
        <v>12920.888223100001</v>
      </c>
      <c r="I42" s="259">
        <f t="shared" si="2"/>
        <v>0</v>
      </c>
      <c r="J42" s="259">
        <f t="shared" si="2"/>
        <v>0</v>
      </c>
      <c r="K42" s="259">
        <f>'Pri Sec_outstanding_6'!E42+NPS_OS_8!E42</f>
        <v>63044</v>
      </c>
      <c r="L42" s="259">
        <f>'Pri Sec_outstanding_6'!F42+NPS_OS_8!F42</f>
        <v>267907.53978180006</v>
      </c>
      <c r="M42" s="259">
        <f>M41+M18</f>
        <v>20289</v>
      </c>
      <c r="N42" s="259">
        <f>N41+N18</f>
        <v>87753.791516900004</v>
      </c>
    </row>
    <row r="43" spans="1:14" ht="12.75" customHeight="1" x14ac:dyDescent="0.2">
      <c r="A43" s="172">
        <v>35</v>
      </c>
      <c r="B43" s="135" t="s">
        <v>44</v>
      </c>
      <c r="C43" s="249"/>
      <c r="D43" s="249"/>
      <c r="E43" s="251">
        <v>4</v>
      </c>
      <c r="F43" s="251">
        <v>18</v>
      </c>
      <c r="G43" s="251">
        <v>1</v>
      </c>
      <c r="H43" s="251">
        <v>6</v>
      </c>
      <c r="I43" s="251">
        <v>0</v>
      </c>
      <c r="J43" s="251">
        <v>0</v>
      </c>
      <c r="K43" s="251">
        <f>'Pri Sec_outstanding_6'!E43+NPS_OS_8!E43</f>
        <v>284</v>
      </c>
      <c r="L43" s="251">
        <f>'Pri Sec_outstanding_6'!F43+NPS_OS_8!F43</f>
        <v>604.11739479999983</v>
      </c>
      <c r="M43" s="251">
        <v>89</v>
      </c>
      <c r="N43" s="251">
        <v>180</v>
      </c>
    </row>
    <row r="44" spans="1:14" ht="12.75" customHeight="1" x14ac:dyDescent="0.2">
      <c r="A44" s="172">
        <v>36</v>
      </c>
      <c r="B44" s="135" t="s">
        <v>45</v>
      </c>
      <c r="C44" s="249"/>
      <c r="D44" s="249"/>
      <c r="E44" s="265">
        <v>89</v>
      </c>
      <c r="F44" s="265">
        <v>458.61</v>
      </c>
      <c r="G44" s="265">
        <v>13</v>
      </c>
      <c r="H44" s="265">
        <v>11.7</v>
      </c>
      <c r="I44" s="265">
        <v>0</v>
      </c>
      <c r="J44" s="265">
        <v>0</v>
      </c>
      <c r="K44" s="251">
        <f>'Pri Sec_outstanding_6'!E44+NPS_OS_8!E44</f>
        <v>2781</v>
      </c>
      <c r="L44" s="251">
        <f>'Pri Sec_outstanding_6'!F44+NPS_OS_8!F44</f>
        <v>6534.8887697999999</v>
      </c>
      <c r="M44" s="265">
        <v>996</v>
      </c>
      <c r="N44" s="251">
        <v>2287.1</v>
      </c>
    </row>
    <row r="45" spans="1:14" s="159" customFormat="1" ht="12.75" customHeight="1" x14ac:dyDescent="0.2">
      <c r="A45" s="161"/>
      <c r="B45" s="143" t="s">
        <v>46</v>
      </c>
      <c r="C45" s="252"/>
      <c r="D45" s="261"/>
      <c r="E45" s="266">
        <f t="shared" ref="E45:N45" si="3">E44+E43</f>
        <v>93</v>
      </c>
      <c r="F45" s="266">
        <f t="shared" si="3"/>
        <v>476.61</v>
      </c>
      <c r="G45" s="266">
        <f t="shared" si="3"/>
        <v>14</v>
      </c>
      <c r="H45" s="266">
        <f t="shared" si="3"/>
        <v>17.7</v>
      </c>
      <c r="I45" s="266">
        <f t="shared" si="3"/>
        <v>0</v>
      </c>
      <c r="J45" s="266">
        <f t="shared" si="3"/>
        <v>0</v>
      </c>
      <c r="K45" s="259">
        <f>'Pri Sec_outstanding_6'!E45+NPS_OS_8!E45</f>
        <v>3065</v>
      </c>
      <c r="L45" s="259">
        <f>'Pri Sec_outstanding_6'!F45+NPS_OS_8!F45</f>
        <v>7139.0061645999995</v>
      </c>
      <c r="M45" s="266">
        <f t="shared" si="3"/>
        <v>1085</v>
      </c>
      <c r="N45" s="263">
        <f t="shared" si="3"/>
        <v>2467.1</v>
      </c>
    </row>
    <row r="46" spans="1:14" ht="12.75" customHeight="1" x14ac:dyDescent="0.2">
      <c r="A46" s="172">
        <v>37</v>
      </c>
      <c r="B46" s="135" t="s">
        <v>47</v>
      </c>
      <c r="C46" s="249"/>
      <c r="D46" s="262"/>
      <c r="E46" s="267">
        <v>1</v>
      </c>
      <c r="F46" s="267">
        <v>1</v>
      </c>
      <c r="G46" s="267">
        <v>0</v>
      </c>
      <c r="H46" s="267">
        <v>0</v>
      </c>
      <c r="I46" s="267">
        <v>0</v>
      </c>
      <c r="J46" s="267">
        <v>0</v>
      </c>
      <c r="K46" s="251">
        <f>'Pri Sec_outstanding_6'!E46+NPS_OS_8!E46</f>
        <v>49</v>
      </c>
      <c r="L46" s="251">
        <f>'Pri Sec_outstanding_6'!F46+NPS_OS_8!F46</f>
        <v>147</v>
      </c>
      <c r="M46" s="267">
        <v>0</v>
      </c>
      <c r="N46" s="264">
        <v>0</v>
      </c>
    </row>
    <row r="47" spans="1:14" s="159" customFormat="1" ht="12.75" customHeight="1" x14ac:dyDescent="0.2">
      <c r="A47" s="161"/>
      <c r="B47" s="143" t="s">
        <v>48</v>
      </c>
      <c r="C47" s="252"/>
      <c r="D47" s="261"/>
      <c r="E47" s="266">
        <f t="shared" ref="E47:N47" si="4">E46</f>
        <v>1</v>
      </c>
      <c r="F47" s="266">
        <f t="shared" si="4"/>
        <v>1</v>
      </c>
      <c r="G47" s="266">
        <f t="shared" si="4"/>
        <v>0</v>
      </c>
      <c r="H47" s="266">
        <f t="shared" si="4"/>
        <v>0</v>
      </c>
      <c r="I47" s="266">
        <f t="shared" si="4"/>
        <v>0</v>
      </c>
      <c r="J47" s="266">
        <f t="shared" si="4"/>
        <v>0</v>
      </c>
      <c r="K47" s="259">
        <f>'Pri Sec_outstanding_6'!E47+NPS_OS_8!E47</f>
        <v>49</v>
      </c>
      <c r="L47" s="259">
        <f>'Pri Sec_outstanding_6'!F47+NPS_OS_8!F47</f>
        <v>147</v>
      </c>
      <c r="M47" s="266">
        <f t="shared" si="4"/>
        <v>0</v>
      </c>
      <c r="N47" s="263">
        <f t="shared" si="4"/>
        <v>0</v>
      </c>
    </row>
    <row r="48" spans="1:14" ht="12.75" customHeight="1" x14ac:dyDescent="0.2">
      <c r="A48" s="172">
        <v>38</v>
      </c>
      <c r="B48" s="135" t="s">
        <v>49</v>
      </c>
      <c r="C48" s="249"/>
      <c r="D48" s="262"/>
      <c r="E48" s="267">
        <v>0</v>
      </c>
      <c r="F48" s="267">
        <v>0</v>
      </c>
      <c r="G48" s="267">
        <v>0</v>
      </c>
      <c r="H48" s="267">
        <v>0</v>
      </c>
      <c r="I48" s="267">
        <v>0</v>
      </c>
      <c r="J48" s="267">
        <v>0</v>
      </c>
      <c r="K48" s="251">
        <v>0</v>
      </c>
      <c r="L48" s="251">
        <v>0</v>
      </c>
      <c r="M48" s="267">
        <v>0</v>
      </c>
      <c r="N48" s="264">
        <v>0</v>
      </c>
    </row>
    <row r="49" spans="1:14" ht="12.75" customHeight="1" x14ac:dyDescent="0.2">
      <c r="A49" s="172">
        <v>39</v>
      </c>
      <c r="B49" s="135" t="s">
        <v>50</v>
      </c>
      <c r="C49" s="249"/>
      <c r="D49" s="262"/>
      <c r="E49" s="267">
        <v>0</v>
      </c>
      <c r="F49" s="268">
        <v>0</v>
      </c>
      <c r="G49" s="267">
        <v>0</v>
      </c>
      <c r="H49" s="268">
        <v>0</v>
      </c>
      <c r="I49" s="267">
        <v>0</v>
      </c>
      <c r="J49" s="267">
        <v>0</v>
      </c>
      <c r="K49" s="251">
        <v>0</v>
      </c>
      <c r="L49" s="251">
        <v>0</v>
      </c>
      <c r="M49" s="267">
        <v>0</v>
      </c>
      <c r="N49" s="264">
        <v>0</v>
      </c>
    </row>
    <row r="50" spans="1:14" ht="12.75" customHeight="1" x14ac:dyDescent="0.2">
      <c r="A50" s="172">
        <v>40</v>
      </c>
      <c r="B50" s="135" t="s">
        <v>51</v>
      </c>
      <c r="C50" s="249"/>
      <c r="D50" s="262"/>
      <c r="E50" s="267">
        <v>607</v>
      </c>
      <c r="F50" s="268">
        <v>147</v>
      </c>
      <c r="G50" s="267">
        <v>263</v>
      </c>
      <c r="H50" s="268">
        <v>65.400000000000006</v>
      </c>
      <c r="I50" s="267">
        <v>0</v>
      </c>
      <c r="J50" s="267">
        <v>0</v>
      </c>
      <c r="K50" s="251">
        <v>1561</v>
      </c>
      <c r="L50" s="251">
        <v>272</v>
      </c>
      <c r="M50" s="267">
        <v>1561</v>
      </c>
      <c r="N50" s="264">
        <v>272</v>
      </c>
    </row>
    <row r="51" spans="1:14" ht="12.75" customHeight="1" x14ac:dyDescent="0.2">
      <c r="A51" s="172">
        <v>41</v>
      </c>
      <c r="B51" s="135" t="s">
        <v>52</v>
      </c>
      <c r="C51" s="249"/>
      <c r="D51" s="262"/>
      <c r="E51" s="267">
        <v>0</v>
      </c>
      <c r="F51" s="267">
        <v>0</v>
      </c>
      <c r="G51" s="267">
        <v>0</v>
      </c>
      <c r="H51" s="267">
        <v>0</v>
      </c>
      <c r="I51" s="267">
        <v>0</v>
      </c>
      <c r="J51" s="267">
        <v>0</v>
      </c>
      <c r="K51" s="251">
        <v>0</v>
      </c>
      <c r="L51" s="251">
        <v>0</v>
      </c>
      <c r="M51" s="267">
        <v>0</v>
      </c>
      <c r="N51" s="264">
        <v>0</v>
      </c>
    </row>
    <row r="52" spans="1:14" ht="12.75" customHeight="1" x14ac:dyDescent="0.2">
      <c r="A52" s="172">
        <v>42</v>
      </c>
      <c r="B52" s="135" t="s">
        <v>53</v>
      </c>
      <c r="C52" s="249"/>
      <c r="D52" s="262"/>
      <c r="E52" s="267">
        <v>0</v>
      </c>
      <c r="F52" s="267">
        <v>0</v>
      </c>
      <c r="G52" s="267">
        <v>0</v>
      </c>
      <c r="H52" s="267">
        <v>0</v>
      </c>
      <c r="I52" s="267">
        <v>0</v>
      </c>
      <c r="J52" s="267">
        <v>0</v>
      </c>
      <c r="K52" s="251">
        <v>0</v>
      </c>
      <c r="L52" s="251">
        <v>0</v>
      </c>
      <c r="M52" s="267">
        <v>0</v>
      </c>
      <c r="N52" s="264">
        <v>0</v>
      </c>
    </row>
    <row r="53" spans="1:14" ht="12.75" customHeight="1" x14ac:dyDescent="0.2">
      <c r="A53" s="172">
        <v>43</v>
      </c>
      <c r="B53" s="135" t="s">
        <v>54</v>
      </c>
      <c r="C53" s="249"/>
      <c r="D53" s="262"/>
      <c r="E53" s="267">
        <v>0</v>
      </c>
      <c r="F53" s="267">
        <v>0</v>
      </c>
      <c r="G53" s="267">
        <v>0</v>
      </c>
      <c r="H53" s="267">
        <v>0</v>
      </c>
      <c r="I53" s="267">
        <v>0</v>
      </c>
      <c r="J53" s="267">
        <v>0</v>
      </c>
      <c r="K53" s="251">
        <v>0</v>
      </c>
      <c r="L53" s="251">
        <v>0</v>
      </c>
      <c r="M53" s="267">
        <v>0</v>
      </c>
      <c r="N53" s="264">
        <v>0</v>
      </c>
    </row>
    <row r="54" spans="1:14" ht="12.75" customHeight="1" x14ac:dyDescent="0.2">
      <c r="A54" s="172">
        <v>44</v>
      </c>
      <c r="B54" s="135" t="s">
        <v>55</v>
      </c>
      <c r="C54" s="249"/>
      <c r="D54" s="249"/>
      <c r="E54" s="258">
        <v>0</v>
      </c>
      <c r="F54" s="258">
        <v>0</v>
      </c>
      <c r="G54" s="258">
        <v>0</v>
      </c>
      <c r="H54" s="258">
        <v>0</v>
      </c>
      <c r="I54" s="258">
        <v>0</v>
      </c>
      <c r="J54" s="258">
        <v>0</v>
      </c>
      <c r="K54" s="251">
        <v>0</v>
      </c>
      <c r="L54" s="251">
        <v>0</v>
      </c>
      <c r="M54" s="258">
        <v>0</v>
      </c>
      <c r="N54" s="251">
        <v>0</v>
      </c>
    </row>
    <row r="55" spans="1:14" ht="12.75" customHeight="1" x14ac:dyDescent="0.2">
      <c r="A55" s="172">
        <v>45</v>
      </c>
      <c r="B55" s="135" t="s">
        <v>56</v>
      </c>
      <c r="C55" s="249"/>
      <c r="D55" s="249"/>
      <c r="E55" s="251">
        <v>0</v>
      </c>
      <c r="F55" s="251">
        <v>0</v>
      </c>
      <c r="G55" s="251">
        <v>0</v>
      </c>
      <c r="H55" s="251">
        <v>0</v>
      </c>
      <c r="I55" s="251">
        <v>0</v>
      </c>
      <c r="J55" s="251">
        <v>0</v>
      </c>
      <c r="K55" s="251">
        <v>0</v>
      </c>
      <c r="L55" s="251">
        <v>0</v>
      </c>
      <c r="M55" s="251">
        <v>0</v>
      </c>
      <c r="N55" s="251">
        <v>0</v>
      </c>
    </row>
    <row r="56" spans="1:14" s="159" customFormat="1" ht="12.75" customHeight="1" x14ac:dyDescent="0.2">
      <c r="A56" s="161"/>
      <c r="B56" s="143" t="s">
        <v>57</v>
      </c>
      <c r="C56" s="252"/>
      <c r="D56" s="252"/>
      <c r="E56" s="259">
        <f t="shared" ref="E56:N56" si="5">SUM(E48:E55)</f>
        <v>607</v>
      </c>
      <c r="F56" s="259">
        <f t="shared" si="5"/>
        <v>147</v>
      </c>
      <c r="G56" s="259">
        <f t="shared" si="5"/>
        <v>263</v>
      </c>
      <c r="H56" s="259">
        <f t="shared" si="5"/>
        <v>65.400000000000006</v>
      </c>
      <c r="I56" s="259">
        <f t="shared" si="5"/>
        <v>0</v>
      </c>
      <c r="J56" s="259">
        <f t="shared" si="5"/>
        <v>0</v>
      </c>
      <c r="K56" s="259">
        <f>'Pri Sec_outstanding_6'!E56+NPS_OS_8!E56</f>
        <v>1561</v>
      </c>
      <c r="L56" s="259">
        <f>'Pri Sec_outstanding_6'!F56+NPS_OS_8!F56</f>
        <v>272.24755600000003</v>
      </c>
      <c r="M56" s="259">
        <f t="shared" si="5"/>
        <v>1561</v>
      </c>
      <c r="N56" s="259">
        <f t="shared" si="5"/>
        <v>272</v>
      </c>
    </row>
    <row r="57" spans="1:14" s="159" customFormat="1" ht="12.75" customHeight="1" x14ac:dyDescent="0.2">
      <c r="A57" s="252"/>
      <c r="B57" s="252" t="s">
        <v>6</v>
      </c>
      <c r="C57" s="252"/>
      <c r="D57" s="252"/>
      <c r="E57" s="259">
        <f t="shared" ref="E57:N57" si="6">E56+E47+E45+E42</f>
        <v>4966</v>
      </c>
      <c r="F57" s="259">
        <f t="shared" si="6"/>
        <v>33029.411310000003</v>
      </c>
      <c r="G57" s="259">
        <f t="shared" si="6"/>
        <v>1938</v>
      </c>
      <c r="H57" s="259">
        <f t="shared" si="6"/>
        <v>13003.988223100001</v>
      </c>
      <c r="I57" s="259">
        <f t="shared" si="6"/>
        <v>0</v>
      </c>
      <c r="J57" s="259">
        <f t="shared" si="6"/>
        <v>0</v>
      </c>
      <c r="K57" s="259">
        <f>'Pri Sec_outstanding_6'!E57+NPS_OS_8!E57</f>
        <v>67719</v>
      </c>
      <c r="L57" s="259">
        <f>'Pri Sec_outstanding_6'!F57+NPS_OS_8!F57</f>
        <v>275465.79350240005</v>
      </c>
      <c r="M57" s="259">
        <f t="shared" si="6"/>
        <v>22935</v>
      </c>
      <c r="N57" s="259">
        <f t="shared" si="6"/>
        <v>90492.89151690001</v>
      </c>
    </row>
    <row r="58" spans="1:14" ht="12.75" customHeight="1" x14ac:dyDescent="0.2">
      <c r="A58" s="223"/>
      <c r="B58" s="223"/>
      <c r="C58" s="214"/>
      <c r="D58" s="214"/>
      <c r="E58" s="214"/>
      <c r="F58" s="215" t="s">
        <v>60</v>
      </c>
      <c r="G58" s="214"/>
      <c r="H58" s="214"/>
      <c r="I58" s="214"/>
      <c r="J58" s="214"/>
      <c r="K58" s="214"/>
      <c r="L58" s="214"/>
      <c r="M58" s="214"/>
      <c r="N58" s="214"/>
    </row>
    <row r="59" spans="1:14" ht="12.75" customHeight="1" x14ac:dyDescent="0.2">
      <c r="A59" s="223"/>
      <c r="B59" s="223"/>
      <c r="C59" s="214"/>
      <c r="D59" s="214"/>
      <c r="E59" s="214"/>
      <c r="F59" s="214"/>
      <c r="G59" s="214"/>
      <c r="H59" s="214"/>
      <c r="I59" s="214"/>
      <c r="J59" s="214"/>
      <c r="K59" s="214"/>
      <c r="L59" s="214"/>
      <c r="M59" s="214"/>
      <c r="N59" s="214"/>
    </row>
    <row r="60" spans="1:14" ht="12.75" customHeight="1" x14ac:dyDescent="0.2">
      <c r="A60" s="223"/>
      <c r="B60" s="223"/>
      <c r="C60" s="214"/>
      <c r="D60" s="214"/>
      <c r="E60" s="214"/>
      <c r="F60" s="214"/>
      <c r="G60" s="214"/>
      <c r="H60" s="214"/>
      <c r="I60" s="214"/>
      <c r="J60" s="214"/>
      <c r="K60" s="214"/>
      <c r="L60" s="214"/>
      <c r="M60" s="214"/>
      <c r="N60" s="214"/>
    </row>
    <row r="61" spans="1:14" ht="12.75" customHeight="1" x14ac:dyDescent="0.2">
      <c r="A61" s="223"/>
      <c r="B61" s="223"/>
      <c r="C61" s="214"/>
      <c r="D61" s="214"/>
      <c r="E61" s="214"/>
      <c r="F61" s="214"/>
      <c r="G61" s="214"/>
      <c r="H61" s="214"/>
      <c r="I61" s="214"/>
      <c r="J61" s="214"/>
      <c r="K61" s="214"/>
      <c r="L61" s="214"/>
      <c r="M61" s="214"/>
      <c r="N61" s="214"/>
    </row>
    <row r="62" spans="1:14" ht="12.75" customHeight="1" x14ac:dyDescent="0.2">
      <c r="A62" s="223"/>
      <c r="B62" s="223"/>
      <c r="C62" s="214"/>
      <c r="D62" s="214"/>
      <c r="E62" s="214"/>
      <c r="F62" s="214"/>
      <c r="G62" s="214"/>
      <c r="H62" s="214"/>
      <c r="I62" s="214"/>
      <c r="J62" s="214"/>
      <c r="K62" s="214"/>
      <c r="L62" s="214"/>
      <c r="M62" s="214"/>
      <c r="N62" s="214"/>
    </row>
    <row r="63" spans="1:14" ht="12.75" customHeight="1" x14ac:dyDescent="0.2">
      <c r="A63" s="223"/>
      <c r="B63" s="223"/>
      <c r="C63" s="214"/>
      <c r="D63" s="214"/>
      <c r="E63" s="214"/>
      <c r="F63" s="214"/>
      <c r="G63" s="214"/>
      <c r="H63" s="214"/>
      <c r="I63" s="214"/>
      <c r="J63" s="214"/>
      <c r="K63" s="214"/>
      <c r="L63" s="214"/>
      <c r="M63" s="214"/>
      <c r="N63" s="214"/>
    </row>
    <row r="64" spans="1:14" ht="12.75" customHeight="1" x14ac:dyDescent="0.2">
      <c r="A64" s="223"/>
      <c r="B64" s="223"/>
      <c r="C64" s="214"/>
      <c r="D64" s="214"/>
      <c r="E64" s="214"/>
      <c r="F64" s="214"/>
      <c r="G64" s="214"/>
      <c r="H64" s="214"/>
      <c r="I64" s="214"/>
      <c r="J64" s="214"/>
      <c r="K64" s="214"/>
      <c r="L64" s="214"/>
      <c r="M64" s="214"/>
      <c r="N64" s="214"/>
    </row>
    <row r="65" spans="1:14" ht="12.75" customHeight="1" x14ac:dyDescent="0.2">
      <c r="A65" s="223"/>
      <c r="B65" s="223"/>
      <c r="C65" s="214"/>
      <c r="D65" s="214"/>
      <c r="E65" s="214"/>
      <c r="F65" s="214"/>
      <c r="G65" s="214"/>
      <c r="H65" s="214"/>
      <c r="I65" s="214"/>
      <c r="J65" s="214"/>
      <c r="K65" s="214"/>
      <c r="L65" s="214"/>
      <c r="M65" s="214"/>
      <c r="N65" s="214"/>
    </row>
    <row r="66" spans="1:14" ht="12.75" customHeight="1" x14ac:dyDescent="0.2">
      <c r="A66" s="223"/>
      <c r="B66" s="223"/>
      <c r="C66" s="214"/>
      <c r="D66" s="214"/>
      <c r="E66" s="214"/>
      <c r="F66" s="214"/>
      <c r="G66" s="214"/>
      <c r="H66" s="214"/>
      <c r="I66" s="214"/>
      <c r="J66" s="214"/>
      <c r="K66" s="214"/>
      <c r="L66" s="214"/>
      <c r="M66" s="214"/>
      <c r="N66" s="214"/>
    </row>
    <row r="67" spans="1:14" ht="12.75" customHeight="1" x14ac:dyDescent="0.2">
      <c r="A67" s="223"/>
      <c r="B67" s="223"/>
      <c r="C67" s="214"/>
      <c r="D67" s="214"/>
      <c r="E67" s="214"/>
      <c r="F67" s="214"/>
      <c r="G67" s="214"/>
      <c r="H67" s="214"/>
      <c r="I67" s="214"/>
      <c r="J67" s="214"/>
      <c r="K67" s="214"/>
      <c r="L67" s="214"/>
      <c r="M67" s="214"/>
      <c r="N67" s="214"/>
    </row>
    <row r="68" spans="1:14" ht="12.75" customHeight="1" x14ac:dyDescent="0.2">
      <c r="A68" s="223"/>
      <c r="B68" s="223"/>
      <c r="C68" s="214"/>
      <c r="D68" s="214"/>
      <c r="E68" s="214"/>
      <c r="F68" s="214"/>
      <c r="G68" s="214"/>
      <c r="H68" s="214"/>
      <c r="I68" s="214"/>
      <c r="J68" s="214"/>
      <c r="K68" s="214"/>
      <c r="L68" s="214"/>
      <c r="M68" s="214"/>
      <c r="N68" s="214"/>
    </row>
    <row r="69" spans="1:14" ht="12.75" customHeight="1" x14ac:dyDescent="0.2">
      <c r="A69" s="223"/>
      <c r="B69" s="223"/>
      <c r="C69" s="214"/>
      <c r="D69" s="214"/>
      <c r="E69" s="214"/>
      <c r="F69" s="214"/>
      <c r="G69" s="214"/>
      <c r="H69" s="214"/>
      <c r="I69" s="214"/>
      <c r="J69" s="214"/>
      <c r="K69" s="214"/>
      <c r="L69" s="214"/>
      <c r="M69" s="214"/>
      <c r="N69" s="214"/>
    </row>
    <row r="70" spans="1:14" ht="12.75" customHeight="1" x14ac:dyDescent="0.2">
      <c r="A70" s="223"/>
      <c r="B70" s="223"/>
      <c r="C70" s="214"/>
      <c r="D70" s="214"/>
      <c r="E70" s="214"/>
      <c r="F70" s="214"/>
      <c r="G70" s="214"/>
      <c r="H70" s="214"/>
      <c r="I70" s="214"/>
      <c r="J70" s="214"/>
      <c r="K70" s="214"/>
      <c r="L70" s="214"/>
      <c r="M70" s="214"/>
      <c r="N70" s="214"/>
    </row>
    <row r="71" spans="1:14" ht="12.75" customHeight="1" x14ac:dyDescent="0.2">
      <c r="A71" s="223"/>
      <c r="B71" s="223"/>
      <c r="C71" s="214"/>
      <c r="D71" s="214"/>
      <c r="E71" s="214"/>
      <c r="F71" s="214"/>
      <c r="G71" s="214"/>
      <c r="H71" s="214"/>
      <c r="I71" s="214"/>
      <c r="J71" s="214"/>
      <c r="K71" s="214"/>
      <c r="L71" s="214"/>
      <c r="M71" s="214"/>
      <c r="N71" s="214"/>
    </row>
    <row r="72" spans="1:14" ht="12.75" customHeight="1" x14ac:dyDescent="0.2">
      <c r="A72" s="223"/>
      <c r="B72" s="223"/>
      <c r="C72" s="214"/>
      <c r="D72" s="214"/>
      <c r="E72" s="214"/>
      <c r="F72" s="214"/>
      <c r="G72" s="214"/>
      <c r="H72" s="214"/>
      <c r="I72" s="214"/>
      <c r="J72" s="214"/>
      <c r="K72" s="214"/>
      <c r="L72" s="214"/>
      <c r="M72" s="214"/>
      <c r="N72" s="214"/>
    </row>
    <row r="73" spans="1:14" ht="12.75" customHeight="1" x14ac:dyDescent="0.2">
      <c r="A73" s="223"/>
      <c r="B73" s="223"/>
      <c r="C73" s="214"/>
      <c r="D73" s="214"/>
      <c r="E73" s="214"/>
      <c r="F73" s="214"/>
      <c r="G73" s="214"/>
      <c r="H73" s="214"/>
      <c r="I73" s="214"/>
      <c r="J73" s="214"/>
      <c r="K73" s="214"/>
      <c r="L73" s="214"/>
      <c r="M73" s="214"/>
      <c r="N73" s="214"/>
    </row>
    <row r="74" spans="1:14" ht="12.75" customHeight="1" x14ac:dyDescent="0.2">
      <c r="A74" s="223"/>
      <c r="B74" s="223"/>
      <c r="C74" s="214"/>
      <c r="D74" s="214"/>
      <c r="E74" s="214"/>
      <c r="F74" s="214"/>
      <c r="G74" s="214"/>
      <c r="H74" s="214"/>
      <c r="I74" s="214"/>
      <c r="J74" s="214"/>
      <c r="K74" s="214"/>
      <c r="L74" s="214"/>
      <c r="M74" s="214"/>
      <c r="N74" s="214"/>
    </row>
    <row r="75" spans="1:14" ht="12.75" customHeight="1" x14ac:dyDescent="0.2">
      <c r="A75" s="223"/>
      <c r="B75" s="223"/>
      <c r="C75" s="214"/>
      <c r="D75" s="214"/>
      <c r="E75" s="214"/>
      <c r="F75" s="214"/>
      <c r="G75" s="214"/>
      <c r="H75" s="214"/>
      <c r="I75" s="214"/>
      <c r="J75" s="214"/>
      <c r="K75" s="214"/>
      <c r="L75" s="214"/>
      <c r="M75" s="214"/>
      <c r="N75" s="214"/>
    </row>
    <row r="76" spans="1:14" ht="12.75" customHeight="1" x14ac:dyDescent="0.2">
      <c r="A76" s="223"/>
      <c r="B76" s="223"/>
      <c r="C76" s="214"/>
      <c r="D76" s="214"/>
      <c r="E76" s="214"/>
      <c r="F76" s="214"/>
      <c r="G76" s="214"/>
      <c r="H76" s="214"/>
      <c r="I76" s="214"/>
      <c r="J76" s="214"/>
      <c r="K76" s="214"/>
      <c r="L76" s="214"/>
      <c r="M76" s="214"/>
      <c r="N76" s="214"/>
    </row>
    <row r="77" spans="1:14" ht="12.75" customHeight="1" x14ac:dyDescent="0.2">
      <c r="A77" s="223"/>
      <c r="B77" s="223"/>
      <c r="C77" s="214"/>
      <c r="D77" s="214"/>
      <c r="E77" s="214"/>
      <c r="F77" s="214"/>
      <c r="G77" s="214"/>
      <c r="H77" s="214"/>
      <c r="I77" s="214"/>
      <c r="J77" s="214"/>
      <c r="K77" s="214"/>
      <c r="L77" s="214"/>
      <c r="M77" s="214"/>
      <c r="N77" s="214"/>
    </row>
    <row r="78" spans="1:14" ht="12.75" customHeight="1" x14ac:dyDescent="0.2">
      <c r="A78" s="223"/>
      <c r="B78" s="223"/>
      <c r="C78" s="214"/>
      <c r="D78" s="214"/>
      <c r="E78" s="214"/>
      <c r="F78" s="214"/>
      <c r="G78" s="214"/>
      <c r="H78" s="214"/>
      <c r="I78" s="214"/>
      <c r="J78" s="214"/>
      <c r="K78" s="214"/>
      <c r="L78" s="214"/>
      <c r="M78" s="214"/>
      <c r="N78" s="214"/>
    </row>
    <row r="79" spans="1:14" ht="12.75" customHeight="1" x14ac:dyDescent="0.2">
      <c r="A79" s="223"/>
      <c r="B79" s="223"/>
      <c r="C79" s="214"/>
      <c r="D79" s="214"/>
      <c r="E79" s="214"/>
      <c r="F79" s="214"/>
      <c r="G79" s="214"/>
      <c r="H79" s="214"/>
      <c r="I79" s="214"/>
      <c r="J79" s="214"/>
      <c r="K79" s="214"/>
      <c r="L79" s="214"/>
      <c r="M79" s="214"/>
      <c r="N79" s="214"/>
    </row>
    <row r="80" spans="1:14" ht="12.75" customHeight="1" x14ac:dyDescent="0.2">
      <c r="A80" s="223"/>
      <c r="B80" s="223"/>
      <c r="C80" s="214"/>
      <c r="D80" s="214"/>
      <c r="E80" s="214"/>
      <c r="F80" s="214"/>
      <c r="G80" s="214"/>
      <c r="H80" s="214"/>
      <c r="I80" s="214"/>
      <c r="J80" s="214"/>
      <c r="K80" s="214"/>
      <c r="L80" s="214"/>
      <c r="M80" s="214"/>
      <c r="N80" s="214"/>
    </row>
    <row r="81" spans="1:14" ht="12.75" customHeight="1" x14ac:dyDescent="0.2">
      <c r="A81" s="223"/>
      <c r="B81" s="223"/>
      <c r="C81" s="214"/>
      <c r="D81" s="214"/>
      <c r="E81" s="214"/>
      <c r="F81" s="214"/>
      <c r="G81" s="214"/>
      <c r="H81" s="214"/>
      <c r="I81" s="214"/>
      <c r="J81" s="214"/>
      <c r="K81" s="214"/>
      <c r="L81" s="214"/>
      <c r="M81" s="214"/>
      <c r="N81" s="214"/>
    </row>
    <row r="82" spans="1:14" ht="12.75" customHeight="1" x14ac:dyDescent="0.2">
      <c r="A82" s="223"/>
      <c r="B82" s="223"/>
      <c r="C82" s="214"/>
      <c r="D82" s="214"/>
      <c r="E82" s="214"/>
      <c r="F82" s="214"/>
      <c r="G82" s="214"/>
      <c r="H82" s="214"/>
      <c r="I82" s="214"/>
      <c r="J82" s="214"/>
      <c r="K82" s="214"/>
      <c r="L82" s="214"/>
      <c r="M82" s="214"/>
      <c r="N82" s="214"/>
    </row>
    <row r="83" spans="1:14" ht="12.75" customHeight="1" x14ac:dyDescent="0.2">
      <c r="A83" s="223"/>
      <c r="B83" s="223"/>
      <c r="C83" s="214"/>
      <c r="D83" s="214"/>
      <c r="E83" s="214"/>
      <c r="F83" s="214"/>
      <c r="G83" s="214"/>
      <c r="H83" s="214"/>
      <c r="I83" s="214"/>
      <c r="J83" s="214"/>
      <c r="K83" s="214"/>
      <c r="L83" s="214"/>
      <c r="M83" s="214"/>
      <c r="N83" s="214"/>
    </row>
    <row r="84" spans="1:14" ht="12.75" customHeight="1" x14ac:dyDescent="0.2">
      <c r="A84" s="223"/>
      <c r="B84" s="223"/>
      <c r="C84" s="214"/>
      <c r="D84" s="214"/>
      <c r="E84" s="214"/>
      <c r="F84" s="214"/>
      <c r="G84" s="214"/>
      <c r="H84" s="214"/>
      <c r="I84" s="214"/>
      <c r="J84" s="214"/>
      <c r="K84" s="214"/>
      <c r="L84" s="214"/>
      <c r="M84" s="214"/>
      <c r="N84" s="214"/>
    </row>
    <row r="85" spans="1:14" ht="12.75" customHeight="1" x14ac:dyDescent="0.2">
      <c r="A85" s="223"/>
      <c r="B85" s="223"/>
      <c r="C85" s="214"/>
      <c r="D85" s="214"/>
      <c r="E85" s="214"/>
      <c r="F85" s="214"/>
      <c r="G85" s="214"/>
      <c r="H85" s="214"/>
      <c r="I85" s="214"/>
      <c r="J85" s="214"/>
      <c r="K85" s="214"/>
      <c r="L85" s="214"/>
      <c r="M85" s="214"/>
      <c r="N85" s="214"/>
    </row>
    <row r="86" spans="1:14" ht="12.75" customHeight="1" x14ac:dyDescent="0.2">
      <c r="A86" s="223"/>
      <c r="B86" s="223"/>
      <c r="C86" s="214"/>
      <c r="D86" s="214"/>
      <c r="E86" s="214"/>
      <c r="F86" s="214"/>
      <c r="G86" s="214"/>
      <c r="H86" s="214"/>
      <c r="I86" s="214"/>
      <c r="J86" s="214"/>
      <c r="K86" s="214"/>
      <c r="L86" s="214"/>
      <c r="M86" s="214"/>
      <c r="N86" s="214"/>
    </row>
    <row r="87" spans="1:14" ht="12.75" customHeight="1" x14ac:dyDescent="0.2">
      <c r="A87" s="223"/>
      <c r="B87" s="223"/>
      <c r="C87" s="214"/>
      <c r="D87" s="214"/>
      <c r="E87" s="214"/>
      <c r="F87" s="214"/>
      <c r="G87" s="214"/>
      <c r="H87" s="214"/>
      <c r="I87" s="214"/>
      <c r="J87" s="214"/>
      <c r="K87" s="214"/>
      <c r="L87" s="214"/>
      <c r="M87" s="214"/>
      <c r="N87" s="214"/>
    </row>
    <row r="88" spans="1:14" ht="12.75" customHeight="1" x14ac:dyDescent="0.2">
      <c r="A88" s="223"/>
      <c r="B88" s="223"/>
      <c r="C88" s="214"/>
      <c r="D88" s="214"/>
      <c r="E88" s="214"/>
      <c r="F88" s="214"/>
      <c r="G88" s="214"/>
      <c r="H88" s="214"/>
      <c r="I88" s="214"/>
      <c r="J88" s="214"/>
      <c r="K88" s="214"/>
      <c r="L88" s="214"/>
      <c r="M88" s="214"/>
      <c r="N88" s="214"/>
    </row>
    <row r="89" spans="1:14" ht="12.75" customHeight="1" x14ac:dyDescent="0.2">
      <c r="A89" s="223"/>
      <c r="B89" s="223"/>
      <c r="C89" s="214"/>
      <c r="D89" s="214"/>
      <c r="E89" s="214"/>
      <c r="F89" s="214"/>
      <c r="G89" s="214"/>
      <c r="H89" s="214"/>
      <c r="I89" s="214"/>
      <c r="J89" s="214"/>
      <c r="K89" s="214"/>
      <c r="L89" s="214"/>
      <c r="M89" s="214"/>
      <c r="N89" s="214"/>
    </row>
    <row r="90" spans="1:14" ht="12.75" customHeight="1" x14ac:dyDescent="0.2">
      <c r="A90" s="223"/>
      <c r="B90" s="223"/>
      <c r="C90" s="214"/>
      <c r="D90" s="214"/>
      <c r="E90" s="214"/>
      <c r="F90" s="214"/>
      <c r="G90" s="214"/>
      <c r="H90" s="214"/>
      <c r="I90" s="214"/>
      <c r="J90" s="214"/>
      <c r="K90" s="214"/>
      <c r="L90" s="214"/>
      <c r="M90" s="214"/>
      <c r="N90" s="214"/>
    </row>
    <row r="91" spans="1:14" ht="12.75" customHeight="1" x14ac:dyDescent="0.2">
      <c r="A91" s="223"/>
      <c r="B91" s="223"/>
      <c r="C91" s="214"/>
      <c r="D91" s="214"/>
      <c r="E91" s="214"/>
      <c r="F91" s="214"/>
      <c r="G91" s="214"/>
      <c r="H91" s="214"/>
      <c r="I91" s="214"/>
      <c r="J91" s="214"/>
      <c r="K91" s="214"/>
      <c r="L91" s="214"/>
      <c r="M91" s="214"/>
      <c r="N91" s="214"/>
    </row>
    <row r="92" spans="1:14" ht="12.75" customHeight="1" x14ac:dyDescent="0.2">
      <c r="A92" s="223"/>
      <c r="B92" s="223"/>
      <c r="C92" s="214"/>
      <c r="D92" s="214"/>
      <c r="E92" s="214"/>
      <c r="F92" s="214"/>
      <c r="G92" s="214"/>
      <c r="H92" s="214"/>
      <c r="I92" s="214"/>
      <c r="J92" s="214"/>
      <c r="K92" s="214"/>
      <c r="L92" s="214"/>
      <c r="M92" s="214"/>
      <c r="N92" s="214"/>
    </row>
    <row r="93" spans="1:14" ht="12.75" customHeight="1" x14ac:dyDescent="0.2">
      <c r="A93" s="223"/>
      <c r="B93" s="223"/>
      <c r="C93" s="214"/>
      <c r="D93" s="214"/>
      <c r="E93" s="214"/>
      <c r="F93" s="214"/>
      <c r="G93" s="214"/>
      <c r="H93" s="214"/>
      <c r="I93" s="214"/>
      <c r="J93" s="214"/>
      <c r="K93" s="214"/>
      <c r="L93" s="214"/>
      <c r="M93" s="214"/>
      <c r="N93" s="214"/>
    </row>
    <row r="94" spans="1:14" ht="12.75" customHeight="1" x14ac:dyDescent="0.2">
      <c r="A94" s="223"/>
      <c r="B94" s="223"/>
      <c r="C94" s="214"/>
      <c r="D94" s="214"/>
      <c r="E94" s="214"/>
      <c r="F94" s="214"/>
      <c r="G94" s="214"/>
      <c r="H94" s="214"/>
      <c r="I94" s="214"/>
      <c r="J94" s="214"/>
      <c r="K94" s="214"/>
      <c r="L94" s="214"/>
      <c r="M94" s="214"/>
      <c r="N94" s="214"/>
    </row>
    <row r="95" spans="1:14" ht="12.75" customHeight="1" x14ac:dyDescent="0.2">
      <c r="A95" s="223"/>
      <c r="B95" s="223"/>
      <c r="C95" s="214"/>
      <c r="D95" s="214"/>
      <c r="E95" s="214"/>
      <c r="F95" s="214"/>
      <c r="G95" s="214"/>
      <c r="H95" s="214"/>
      <c r="I95" s="214"/>
      <c r="J95" s="214"/>
      <c r="K95" s="214"/>
      <c r="L95" s="214"/>
      <c r="M95" s="214"/>
      <c r="N95" s="214"/>
    </row>
    <row r="96" spans="1:14" ht="12.75" customHeight="1" x14ac:dyDescent="0.2">
      <c r="A96" s="223"/>
      <c r="B96" s="223"/>
      <c r="C96" s="214"/>
      <c r="D96" s="214"/>
      <c r="E96" s="214"/>
      <c r="F96" s="214"/>
      <c r="G96" s="214"/>
      <c r="H96" s="214"/>
      <c r="I96" s="214"/>
      <c r="J96" s="214"/>
      <c r="K96" s="214"/>
      <c r="L96" s="214"/>
      <c r="M96" s="214"/>
      <c r="N96" s="214"/>
    </row>
    <row r="97" spans="1:14" ht="12.75" customHeight="1" x14ac:dyDescent="0.2">
      <c r="A97" s="223"/>
      <c r="B97" s="223"/>
      <c r="C97" s="214"/>
      <c r="D97" s="214"/>
      <c r="E97" s="214"/>
      <c r="F97" s="214"/>
      <c r="G97" s="214"/>
      <c r="H97" s="214"/>
      <c r="I97" s="214"/>
      <c r="J97" s="214"/>
      <c r="K97" s="214"/>
      <c r="L97" s="214"/>
      <c r="M97" s="214"/>
      <c r="N97" s="214"/>
    </row>
    <row r="98" spans="1:14" ht="12.75" customHeight="1" x14ac:dyDescent="0.2">
      <c r="A98" s="223"/>
      <c r="B98" s="223"/>
      <c r="C98" s="214"/>
      <c r="D98" s="214"/>
      <c r="E98" s="214"/>
      <c r="F98" s="214"/>
      <c r="G98" s="214"/>
      <c r="H98" s="214"/>
      <c r="I98" s="214"/>
      <c r="J98" s="214"/>
      <c r="K98" s="214"/>
      <c r="L98" s="214"/>
      <c r="M98" s="214"/>
      <c r="N98" s="214"/>
    </row>
    <row r="99" spans="1:14" ht="12.75" customHeight="1" x14ac:dyDescent="0.2">
      <c r="A99" s="223"/>
      <c r="B99" s="223"/>
      <c r="C99" s="214"/>
      <c r="D99" s="214"/>
      <c r="E99" s="214"/>
      <c r="F99" s="214"/>
      <c r="G99" s="214"/>
      <c r="H99" s="214"/>
      <c r="I99" s="214"/>
      <c r="J99" s="214"/>
      <c r="K99" s="214"/>
      <c r="L99" s="214"/>
      <c r="M99" s="214"/>
      <c r="N99" s="214"/>
    </row>
    <row r="100" spans="1:14" ht="12.75" customHeight="1" x14ac:dyDescent="0.2">
      <c r="A100" s="223"/>
      <c r="B100" s="223"/>
      <c r="C100" s="214"/>
      <c r="D100" s="214"/>
      <c r="E100" s="214"/>
      <c r="F100" s="214"/>
      <c r="G100" s="214"/>
      <c r="H100" s="214"/>
      <c r="I100" s="214"/>
      <c r="J100" s="214"/>
      <c r="K100" s="214"/>
      <c r="L100" s="214"/>
      <c r="M100" s="214"/>
      <c r="N100" s="214"/>
    </row>
  </sheetData>
  <mergeCells count="15">
    <mergeCell ref="M4:N4"/>
    <mergeCell ref="I3:J3"/>
    <mergeCell ref="A1:N1"/>
    <mergeCell ref="B2:C2"/>
    <mergeCell ref="K2:L2"/>
    <mergeCell ref="M3:N3"/>
    <mergeCell ref="K3:L3"/>
    <mergeCell ref="C4:D4"/>
    <mergeCell ref="C3:D3"/>
    <mergeCell ref="E3:F3"/>
    <mergeCell ref="G3:H3"/>
    <mergeCell ref="K4:L4"/>
    <mergeCell ref="E4:F4"/>
    <mergeCell ref="G4:H4"/>
    <mergeCell ref="I4:J4"/>
  </mergeCells>
  <pageMargins left="0.95" right="0" top="0.75" bottom="0" header="0" footer="0"/>
  <pageSetup paperSize="9" scale="82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100"/>
  <sheetViews>
    <sheetView workbookViewId="0">
      <pane xSplit="2" ySplit="4" topLeftCell="C36" activePane="bottomRight" state="frozen"/>
      <selection pane="topRight" activeCell="C1" sqref="C1"/>
      <selection pane="bottomLeft" activeCell="A5" sqref="A5"/>
      <selection pane="bottomRight" activeCell="C41" sqref="C41:J41"/>
    </sheetView>
  </sheetViews>
  <sheetFormatPr defaultColWidth="14.42578125" defaultRowHeight="15" customHeight="1" x14ac:dyDescent="0.2"/>
  <cols>
    <col min="1" max="1" width="6" style="83" customWidth="1"/>
    <col min="2" max="2" width="22.140625" style="83" customWidth="1"/>
    <col min="3" max="3" width="9.85546875" style="83" customWidth="1"/>
    <col min="4" max="4" width="8.5703125" style="83" customWidth="1"/>
    <col min="5" max="5" width="10.140625" style="83" customWidth="1"/>
    <col min="6" max="6" width="9.140625" style="83" customWidth="1"/>
    <col min="7" max="7" width="10.140625" style="83" customWidth="1"/>
    <col min="8" max="9" width="9.85546875" style="83" customWidth="1"/>
    <col min="10" max="10" width="9.140625" style="83" customWidth="1"/>
    <col min="11" max="11" width="14.42578125" style="167"/>
    <col min="12" max="16384" width="14.42578125" style="83"/>
  </cols>
  <sheetData>
    <row r="1" spans="1:10" ht="15" customHeight="1" x14ac:dyDescent="0.2">
      <c r="A1" s="457" t="s">
        <v>1056</v>
      </c>
      <c r="B1" s="394"/>
      <c r="C1" s="394"/>
      <c r="D1" s="394"/>
      <c r="E1" s="394"/>
      <c r="F1" s="394"/>
      <c r="G1" s="394"/>
      <c r="H1" s="394"/>
      <c r="I1" s="394"/>
      <c r="J1" s="394"/>
    </row>
    <row r="2" spans="1:10" ht="15" customHeight="1" x14ac:dyDescent="0.2">
      <c r="A2" s="270"/>
      <c r="B2" s="276" t="s">
        <v>62</v>
      </c>
      <c r="C2" s="277"/>
      <c r="D2" s="277"/>
      <c r="E2" s="278"/>
      <c r="F2" s="278"/>
      <c r="G2" s="279"/>
      <c r="H2" s="278"/>
      <c r="I2" s="471" t="s">
        <v>190</v>
      </c>
      <c r="J2" s="472"/>
    </row>
    <row r="3" spans="1:10" ht="15" customHeight="1" x14ac:dyDescent="0.2">
      <c r="A3" s="400" t="s">
        <v>157</v>
      </c>
      <c r="B3" s="473" t="s">
        <v>2</v>
      </c>
      <c r="C3" s="376" t="s">
        <v>79</v>
      </c>
      <c r="D3" s="399"/>
      <c r="E3" s="399"/>
      <c r="F3" s="392"/>
      <c r="G3" s="376" t="s">
        <v>191</v>
      </c>
      <c r="H3" s="399"/>
      <c r="I3" s="399"/>
      <c r="J3" s="392"/>
    </row>
    <row r="4" spans="1:10" ht="15" customHeight="1" x14ac:dyDescent="0.2">
      <c r="A4" s="396"/>
      <c r="B4" s="474"/>
      <c r="C4" s="376" t="s">
        <v>192</v>
      </c>
      <c r="D4" s="392"/>
      <c r="E4" s="376" t="s">
        <v>193</v>
      </c>
      <c r="F4" s="392"/>
      <c r="G4" s="376" t="s">
        <v>192</v>
      </c>
      <c r="H4" s="392"/>
      <c r="I4" s="376" t="s">
        <v>193</v>
      </c>
      <c r="J4" s="392"/>
    </row>
    <row r="5" spans="1:10" ht="15" customHeight="1" x14ac:dyDescent="0.2">
      <c r="A5" s="260"/>
      <c r="B5" s="275"/>
      <c r="C5" s="134" t="s">
        <v>89</v>
      </c>
      <c r="D5" s="113" t="s">
        <v>90</v>
      </c>
      <c r="E5" s="134" t="s">
        <v>89</v>
      </c>
      <c r="F5" s="134" t="s">
        <v>90</v>
      </c>
      <c r="G5" s="134" t="s">
        <v>89</v>
      </c>
      <c r="H5" s="113" t="s">
        <v>90</v>
      </c>
      <c r="I5" s="134" t="s">
        <v>89</v>
      </c>
      <c r="J5" s="134" t="s">
        <v>90</v>
      </c>
    </row>
    <row r="6" spans="1:10" ht="13.5" customHeight="1" x14ac:dyDescent="0.2">
      <c r="A6" s="172">
        <v>1</v>
      </c>
      <c r="B6" s="135" t="s">
        <v>8</v>
      </c>
      <c r="C6" s="135">
        <v>10900</v>
      </c>
      <c r="D6" s="135">
        <v>2833.1956240000009</v>
      </c>
      <c r="E6" s="135">
        <v>2232</v>
      </c>
      <c r="F6" s="135">
        <v>4073.7992835000009</v>
      </c>
      <c r="G6" s="135">
        <v>139</v>
      </c>
      <c r="H6" s="135">
        <v>7.1326159999999996</v>
      </c>
      <c r="I6" s="135">
        <v>125</v>
      </c>
      <c r="J6" s="135">
        <v>199.20378620000002</v>
      </c>
    </row>
    <row r="7" spans="1:10" ht="13.5" customHeight="1" x14ac:dyDescent="0.2">
      <c r="A7" s="172">
        <v>2</v>
      </c>
      <c r="B7" s="135" t="s">
        <v>9</v>
      </c>
      <c r="C7" s="135">
        <v>793</v>
      </c>
      <c r="D7" s="135">
        <v>98.509607699999975</v>
      </c>
      <c r="E7" s="135">
        <v>1325</v>
      </c>
      <c r="F7" s="135">
        <v>2256.5804495000002</v>
      </c>
      <c r="G7" s="135">
        <v>1480</v>
      </c>
      <c r="H7" s="135">
        <v>181.92460950000003</v>
      </c>
      <c r="I7" s="135">
        <v>1855</v>
      </c>
      <c r="J7" s="135">
        <v>2955.1160562999999</v>
      </c>
    </row>
    <row r="8" spans="1:10" ht="13.5" customHeight="1" x14ac:dyDescent="0.2">
      <c r="A8" s="172">
        <v>3</v>
      </c>
      <c r="B8" s="135" t="s">
        <v>10</v>
      </c>
      <c r="C8" s="135">
        <v>764</v>
      </c>
      <c r="D8" s="135">
        <v>23.670120000000001</v>
      </c>
      <c r="E8" s="135">
        <v>604</v>
      </c>
      <c r="F8" s="135">
        <v>731.02057000000002</v>
      </c>
      <c r="G8" s="135">
        <v>1224</v>
      </c>
      <c r="H8" s="135">
        <v>67.890429999999995</v>
      </c>
      <c r="I8" s="135">
        <v>796</v>
      </c>
      <c r="J8" s="135">
        <v>900.55943000000002</v>
      </c>
    </row>
    <row r="9" spans="1:10" ht="13.5" customHeight="1" x14ac:dyDescent="0.2">
      <c r="A9" s="172">
        <v>4</v>
      </c>
      <c r="B9" s="135" t="s">
        <v>11</v>
      </c>
      <c r="C9" s="135">
        <v>243</v>
      </c>
      <c r="D9" s="135">
        <v>5.5974300000000001</v>
      </c>
      <c r="E9" s="135">
        <v>66</v>
      </c>
      <c r="F9" s="135">
        <v>89.786659400000019</v>
      </c>
      <c r="G9" s="135">
        <v>380</v>
      </c>
      <c r="H9" s="135">
        <v>6.9198399999999998</v>
      </c>
      <c r="I9" s="135">
        <v>130</v>
      </c>
      <c r="J9" s="135">
        <v>141.65733259999999</v>
      </c>
    </row>
    <row r="10" spans="1:10" ht="13.5" customHeight="1" x14ac:dyDescent="0.2">
      <c r="A10" s="172">
        <v>5</v>
      </c>
      <c r="B10" s="135" t="s">
        <v>12</v>
      </c>
      <c r="C10" s="135">
        <v>2218</v>
      </c>
      <c r="D10" s="135">
        <v>92.758586899999997</v>
      </c>
      <c r="E10" s="135">
        <v>1355</v>
      </c>
      <c r="F10" s="135">
        <v>1590.408635</v>
      </c>
      <c r="G10" s="135">
        <v>3653</v>
      </c>
      <c r="H10" s="135">
        <v>165.59342999999996</v>
      </c>
      <c r="I10" s="135">
        <v>1916</v>
      </c>
      <c r="J10" s="135">
        <v>2203.85502</v>
      </c>
    </row>
    <row r="11" spans="1:10" ht="13.5" customHeight="1" x14ac:dyDescent="0.2">
      <c r="A11" s="172">
        <v>6</v>
      </c>
      <c r="B11" s="135" t="s">
        <v>13</v>
      </c>
      <c r="C11" s="135">
        <v>762</v>
      </c>
      <c r="D11" s="135">
        <v>9.4621200000000005</v>
      </c>
      <c r="E11" s="135">
        <v>508</v>
      </c>
      <c r="F11" s="135">
        <v>837.00144</v>
      </c>
      <c r="G11" s="135">
        <v>9615</v>
      </c>
      <c r="H11" s="135">
        <v>2368.1304064000001</v>
      </c>
      <c r="I11" s="135">
        <v>3853</v>
      </c>
      <c r="J11" s="135">
        <v>5130.6952388000009</v>
      </c>
    </row>
    <row r="12" spans="1:10" ht="13.5" customHeight="1" x14ac:dyDescent="0.2">
      <c r="A12" s="172">
        <v>7</v>
      </c>
      <c r="B12" s="135" t="s">
        <v>14</v>
      </c>
      <c r="C12" s="135">
        <v>11</v>
      </c>
      <c r="D12" s="135">
        <v>9.8911099999999994</v>
      </c>
      <c r="E12" s="135">
        <v>11</v>
      </c>
      <c r="F12" s="135">
        <v>9.8911099999999994</v>
      </c>
      <c r="G12" s="135">
        <v>20</v>
      </c>
      <c r="H12" s="135">
        <v>17.599694799999998</v>
      </c>
      <c r="I12" s="135">
        <v>20</v>
      </c>
      <c r="J12" s="135">
        <v>17.599694799999998</v>
      </c>
    </row>
    <row r="13" spans="1:10" ht="13.5" customHeight="1" x14ac:dyDescent="0.2">
      <c r="A13" s="172">
        <v>8</v>
      </c>
      <c r="B13" s="135" t="s">
        <v>982</v>
      </c>
      <c r="C13" s="135">
        <v>0</v>
      </c>
      <c r="D13" s="135">
        <v>0</v>
      </c>
      <c r="E13" s="135">
        <v>7</v>
      </c>
      <c r="F13" s="135">
        <v>10.5</v>
      </c>
      <c r="G13" s="135">
        <v>0</v>
      </c>
      <c r="H13" s="135">
        <v>0</v>
      </c>
      <c r="I13" s="135">
        <v>8</v>
      </c>
      <c r="J13" s="135">
        <v>12</v>
      </c>
    </row>
    <row r="14" spans="1:10" ht="13.5" customHeight="1" x14ac:dyDescent="0.2">
      <c r="A14" s="172">
        <v>9</v>
      </c>
      <c r="B14" s="135" t="s">
        <v>15</v>
      </c>
      <c r="C14" s="135">
        <v>576</v>
      </c>
      <c r="D14" s="135">
        <v>5.1169399999999996</v>
      </c>
      <c r="E14" s="135">
        <v>125</v>
      </c>
      <c r="F14" s="135">
        <v>151.709363</v>
      </c>
      <c r="G14" s="135">
        <v>993</v>
      </c>
      <c r="H14" s="135">
        <v>21.189266700000001</v>
      </c>
      <c r="I14" s="135">
        <v>178</v>
      </c>
      <c r="J14" s="135">
        <v>195.29818810000003</v>
      </c>
    </row>
    <row r="15" spans="1:10" ht="13.5" customHeight="1" x14ac:dyDescent="0.2">
      <c r="A15" s="172">
        <v>10</v>
      </c>
      <c r="B15" s="135" t="s">
        <v>16</v>
      </c>
      <c r="C15" s="135">
        <v>27929</v>
      </c>
      <c r="D15" s="135">
        <v>6927.1348938000046</v>
      </c>
      <c r="E15" s="135">
        <v>0</v>
      </c>
      <c r="F15" s="135">
        <v>0</v>
      </c>
      <c r="G15" s="135">
        <v>27929</v>
      </c>
      <c r="H15" s="135">
        <v>6927.1348938000046</v>
      </c>
      <c r="I15" s="135">
        <v>4452</v>
      </c>
      <c r="J15" s="135">
        <v>8440.3490000000002</v>
      </c>
    </row>
    <row r="16" spans="1:10" ht="13.5" customHeight="1" x14ac:dyDescent="0.2">
      <c r="A16" s="172">
        <v>11</v>
      </c>
      <c r="B16" s="135" t="s">
        <v>17</v>
      </c>
      <c r="C16" s="135">
        <v>104</v>
      </c>
      <c r="D16" s="135">
        <v>15.722521</v>
      </c>
      <c r="E16" s="135">
        <v>78</v>
      </c>
      <c r="F16" s="135">
        <v>386.8</v>
      </c>
      <c r="G16" s="135">
        <v>200</v>
      </c>
      <c r="H16" s="135">
        <v>27.356949</v>
      </c>
      <c r="I16" s="135">
        <v>117</v>
      </c>
      <c r="J16" s="135">
        <v>552.79999999999995</v>
      </c>
    </row>
    <row r="17" spans="1:10" ht="13.5" customHeight="1" x14ac:dyDescent="0.2">
      <c r="A17" s="172">
        <v>12</v>
      </c>
      <c r="B17" s="135" t="s">
        <v>18</v>
      </c>
      <c r="C17" s="135">
        <v>2</v>
      </c>
      <c r="D17" s="135">
        <v>0.79500000000000004</v>
      </c>
      <c r="E17" s="135">
        <v>318</v>
      </c>
      <c r="F17" s="135">
        <v>1306.03</v>
      </c>
      <c r="G17" s="135">
        <v>4</v>
      </c>
      <c r="H17" s="135">
        <v>2.0374734999999999</v>
      </c>
      <c r="I17" s="135">
        <v>379</v>
      </c>
      <c r="J17" s="135">
        <v>1488.4749999999999</v>
      </c>
    </row>
    <row r="18" spans="1:10" ht="13.5" customHeight="1" x14ac:dyDescent="0.2">
      <c r="A18" s="161"/>
      <c r="B18" s="143" t="s">
        <v>19</v>
      </c>
      <c r="C18" s="143">
        <f t="shared" ref="C18:J18" si="0">SUM(C6:C17)</f>
        <v>44302</v>
      </c>
      <c r="D18" s="143">
        <f t="shared" si="0"/>
        <v>10021.853953400005</v>
      </c>
      <c r="E18" s="143">
        <f t="shared" si="0"/>
        <v>6629</v>
      </c>
      <c r="F18" s="143">
        <f t="shared" si="0"/>
        <v>11443.527510400001</v>
      </c>
      <c r="G18" s="143">
        <f t="shared" si="0"/>
        <v>45637</v>
      </c>
      <c r="H18" s="143">
        <f t="shared" si="0"/>
        <v>9792.9096097000074</v>
      </c>
      <c r="I18" s="143">
        <f t="shared" si="0"/>
        <v>13829</v>
      </c>
      <c r="J18" s="143">
        <f t="shared" si="0"/>
        <v>22237.608746799997</v>
      </c>
    </row>
    <row r="19" spans="1:10" ht="13.5" customHeight="1" x14ac:dyDescent="0.2">
      <c r="A19" s="172">
        <v>13</v>
      </c>
      <c r="B19" s="135" t="s">
        <v>20</v>
      </c>
      <c r="C19" s="135">
        <v>0</v>
      </c>
      <c r="D19" s="135">
        <v>0</v>
      </c>
      <c r="E19" s="135">
        <v>1</v>
      </c>
      <c r="F19" s="135">
        <v>0.1782</v>
      </c>
      <c r="G19" s="135">
        <v>0</v>
      </c>
      <c r="H19" s="135">
        <v>0</v>
      </c>
      <c r="I19" s="135">
        <v>0</v>
      </c>
      <c r="J19" s="135">
        <v>0</v>
      </c>
    </row>
    <row r="20" spans="1:10" ht="13.5" customHeight="1" x14ac:dyDescent="0.2">
      <c r="A20" s="172">
        <v>14</v>
      </c>
      <c r="B20" s="135" t="s">
        <v>21</v>
      </c>
      <c r="C20" s="135">
        <v>0</v>
      </c>
      <c r="D20" s="135">
        <v>0</v>
      </c>
      <c r="E20" s="135">
        <v>0</v>
      </c>
      <c r="F20" s="135">
        <v>0</v>
      </c>
      <c r="G20" s="135">
        <v>0</v>
      </c>
      <c r="H20" s="135">
        <v>0</v>
      </c>
      <c r="I20" s="135">
        <v>0</v>
      </c>
      <c r="J20" s="135">
        <v>0</v>
      </c>
    </row>
    <row r="21" spans="1:10" ht="13.5" customHeight="1" x14ac:dyDescent="0.2">
      <c r="A21" s="172">
        <v>15</v>
      </c>
      <c r="B21" s="135" t="s">
        <v>22</v>
      </c>
      <c r="C21" s="135">
        <v>0</v>
      </c>
      <c r="D21" s="135">
        <v>0</v>
      </c>
      <c r="E21" s="135">
        <v>0</v>
      </c>
      <c r="F21" s="135">
        <v>0</v>
      </c>
      <c r="G21" s="135">
        <v>0</v>
      </c>
      <c r="H21" s="135">
        <v>0</v>
      </c>
      <c r="I21" s="135">
        <v>0</v>
      </c>
      <c r="J21" s="135">
        <v>0</v>
      </c>
    </row>
    <row r="22" spans="1:10" ht="13.5" customHeight="1" x14ac:dyDescent="0.2">
      <c r="A22" s="172">
        <v>16</v>
      </c>
      <c r="B22" s="135" t="s">
        <v>23</v>
      </c>
      <c r="C22" s="135">
        <v>0</v>
      </c>
      <c r="D22" s="135">
        <v>0</v>
      </c>
      <c r="E22" s="135">
        <v>0</v>
      </c>
      <c r="F22" s="135">
        <v>0</v>
      </c>
      <c r="G22" s="135">
        <v>0</v>
      </c>
      <c r="H22" s="135">
        <v>0</v>
      </c>
      <c r="I22" s="135">
        <v>0</v>
      </c>
      <c r="J22" s="135">
        <v>0</v>
      </c>
    </row>
    <row r="23" spans="1:10" ht="13.5" customHeight="1" x14ac:dyDescent="0.2">
      <c r="A23" s="172">
        <v>17</v>
      </c>
      <c r="B23" s="135" t="s">
        <v>24</v>
      </c>
      <c r="C23" s="135">
        <v>0</v>
      </c>
      <c r="D23" s="135">
        <v>0</v>
      </c>
      <c r="E23" s="135">
        <v>0</v>
      </c>
      <c r="F23" s="135">
        <v>0</v>
      </c>
      <c r="G23" s="135">
        <v>0</v>
      </c>
      <c r="H23" s="135">
        <v>0</v>
      </c>
      <c r="I23" s="135">
        <v>0</v>
      </c>
      <c r="J23" s="135">
        <v>0</v>
      </c>
    </row>
    <row r="24" spans="1:10" ht="13.5" customHeight="1" x14ac:dyDescent="0.2">
      <c r="A24" s="172">
        <v>18</v>
      </c>
      <c r="B24" s="135" t="s">
        <v>865</v>
      </c>
      <c r="C24" s="135">
        <v>0</v>
      </c>
      <c r="D24" s="135">
        <v>0</v>
      </c>
      <c r="E24" s="135">
        <v>0</v>
      </c>
      <c r="F24" s="135">
        <v>0</v>
      </c>
      <c r="G24" s="135">
        <v>0</v>
      </c>
      <c r="H24" s="135">
        <v>0</v>
      </c>
      <c r="I24" s="135">
        <v>0</v>
      </c>
      <c r="J24" s="135">
        <v>0</v>
      </c>
    </row>
    <row r="25" spans="1:10" ht="13.5" customHeight="1" x14ac:dyDescent="0.2">
      <c r="A25" s="172">
        <v>19</v>
      </c>
      <c r="B25" s="135" t="s">
        <v>26</v>
      </c>
      <c r="C25" s="135">
        <v>0</v>
      </c>
      <c r="D25" s="135">
        <v>0</v>
      </c>
      <c r="E25" s="135">
        <v>0</v>
      </c>
      <c r="F25" s="135">
        <v>0</v>
      </c>
      <c r="G25" s="135">
        <v>0</v>
      </c>
      <c r="H25" s="135">
        <v>0</v>
      </c>
      <c r="I25" s="135">
        <v>0</v>
      </c>
      <c r="J25" s="135">
        <v>0</v>
      </c>
    </row>
    <row r="26" spans="1:10" ht="13.5" customHeight="1" x14ac:dyDescent="0.2">
      <c r="A26" s="172">
        <v>20</v>
      </c>
      <c r="B26" s="135" t="s">
        <v>27</v>
      </c>
      <c r="C26" s="135">
        <v>1976</v>
      </c>
      <c r="D26" s="135">
        <v>625.37113999999997</v>
      </c>
      <c r="E26" s="135">
        <v>4055</v>
      </c>
      <c r="F26" s="135">
        <v>8840.1844799999999</v>
      </c>
      <c r="G26" s="135">
        <v>5054</v>
      </c>
      <c r="H26" s="135">
        <v>937.84339</v>
      </c>
      <c r="I26" s="135">
        <v>8016</v>
      </c>
      <c r="J26" s="135">
        <v>17610.966359999999</v>
      </c>
    </row>
    <row r="27" spans="1:10" ht="13.5" customHeight="1" x14ac:dyDescent="0.2">
      <c r="A27" s="172">
        <v>21</v>
      </c>
      <c r="B27" s="135" t="s">
        <v>28</v>
      </c>
      <c r="C27" s="135">
        <v>91</v>
      </c>
      <c r="D27" s="135">
        <v>235.38200000000001</v>
      </c>
      <c r="E27" s="135">
        <v>393</v>
      </c>
      <c r="F27" s="135">
        <v>690.62540000000001</v>
      </c>
      <c r="G27" s="135">
        <v>387</v>
      </c>
      <c r="H27" s="135">
        <v>952.87106000000006</v>
      </c>
      <c r="I27" s="135">
        <v>750</v>
      </c>
      <c r="J27" s="135">
        <v>1195.6874</v>
      </c>
    </row>
    <row r="28" spans="1:10" ht="13.5" customHeight="1" x14ac:dyDescent="0.2">
      <c r="A28" s="172">
        <v>22</v>
      </c>
      <c r="B28" s="135" t="s">
        <v>29</v>
      </c>
      <c r="C28" s="135">
        <v>125</v>
      </c>
      <c r="D28" s="135">
        <v>170.31786209999999</v>
      </c>
      <c r="E28" s="135">
        <v>307</v>
      </c>
      <c r="F28" s="135">
        <v>816.92781000000002</v>
      </c>
      <c r="G28" s="135">
        <v>208</v>
      </c>
      <c r="H28" s="135">
        <v>432.85364660000005</v>
      </c>
      <c r="I28" s="135">
        <v>487</v>
      </c>
      <c r="J28" s="135">
        <v>1129.8665900000001</v>
      </c>
    </row>
    <row r="29" spans="1:10" ht="13.5" customHeight="1" x14ac:dyDescent="0.2">
      <c r="A29" s="172">
        <v>23</v>
      </c>
      <c r="B29" s="135" t="s">
        <v>1055</v>
      </c>
      <c r="C29" s="135">
        <v>2</v>
      </c>
      <c r="D29" s="135">
        <v>0.20075000000000001</v>
      </c>
      <c r="E29" s="135">
        <v>0</v>
      </c>
      <c r="F29" s="135">
        <v>0</v>
      </c>
      <c r="G29" s="135">
        <v>2</v>
      </c>
      <c r="H29" s="135">
        <v>0.20075000000000001</v>
      </c>
      <c r="I29" s="135">
        <v>0</v>
      </c>
      <c r="J29" s="135">
        <v>0</v>
      </c>
    </row>
    <row r="30" spans="1:10" ht="13.5" customHeight="1" x14ac:dyDescent="0.2">
      <c r="A30" s="172">
        <v>24</v>
      </c>
      <c r="B30" s="135" t="s">
        <v>31</v>
      </c>
      <c r="C30" s="135">
        <v>0</v>
      </c>
      <c r="D30" s="135">
        <v>0</v>
      </c>
      <c r="E30" s="135">
        <v>0</v>
      </c>
      <c r="F30" s="135">
        <v>0</v>
      </c>
      <c r="G30" s="135">
        <v>0</v>
      </c>
      <c r="H30" s="135">
        <v>0</v>
      </c>
      <c r="I30" s="135">
        <v>0</v>
      </c>
      <c r="J30" s="135">
        <v>0</v>
      </c>
    </row>
    <row r="31" spans="1:10" ht="13.5" customHeight="1" x14ac:dyDescent="0.2">
      <c r="A31" s="172">
        <v>25</v>
      </c>
      <c r="B31" s="135" t="s">
        <v>32</v>
      </c>
      <c r="C31" s="135">
        <v>0</v>
      </c>
      <c r="D31" s="135">
        <v>0</v>
      </c>
      <c r="E31" s="135">
        <v>0</v>
      </c>
      <c r="F31" s="135">
        <v>0</v>
      </c>
      <c r="G31" s="135">
        <v>0</v>
      </c>
      <c r="H31" s="135">
        <v>0</v>
      </c>
      <c r="I31" s="135">
        <v>0</v>
      </c>
      <c r="J31" s="135">
        <v>0</v>
      </c>
    </row>
    <row r="32" spans="1:10" ht="13.5" customHeight="1" x14ac:dyDescent="0.2">
      <c r="A32" s="172">
        <v>26</v>
      </c>
      <c r="B32" s="135" t="s">
        <v>33</v>
      </c>
      <c r="C32" s="135">
        <v>0</v>
      </c>
      <c r="D32" s="135">
        <v>0</v>
      </c>
      <c r="E32" s="135">
        <v>0</v>
      </c>
      <c r="F32" s="135">
        <v>0</v>
      </c>
      <c r="G32" s="135">
        <v>0</v>
      </c>
      <c r="H32" s="135">
        <v>0</v>
      </c>
      <c r="I32" s="135">
        <v>0</v>
      </c>
      <c r="J32" s="135">
        <v>0</v>
      </c>
    </row>
    <row r="33" spans="1:10" ht="13.5" customHeight="1" x14ac:dyDescent="0.2">
      <c r="A33" s="172">
        <v>27</v>
      </c>
      <c r="B33" s="135" t="s">
        <v>34</v>
      </c>
      <c r="C33" s="135">
        <v>0</v>
      </c>
      <c r="D33" s="135">
        <v>0</v>
      </c>
      <c r="E33" s="135">
        <v>0</v>
      </c>
      <c r="F33" s="135">
        <v>0</v>
      </c>
      <c r="G33" s="135">
        <v>0</v>
      </c>
      <c r="H33" s="135">
        <v>0</v>
      </c>
      <c r="I33" s="135">
        <v>0</v>
      </c>
      <c r="J33" s="135">
        <v>0</v>
      </c>
    </row>
    <row r="34" spans="1:10" ht="13.5" customHeight="1" x14ac:dyDescent="0.2">
      <c r="A34" s="172">
        <v>28</v>
      </c>
      <c r="B34" s="135" t="s">
        <v>35</v>
      </c>
      <c r="C34" s="135">
        <v>0</v>
      </c>
      <c r="D34" s="135">
        <v>0</v>
      </c>
      <c r="E34" s="135">
        <v>0</v>
      </c>
      <c r="F34" s="135">
        <v>0</v>
      </c>
      <c r="G34" s="135">
        <v>0</v>
      </c>
      <c r="H34" s="135">
        <v>0</v>
      </c>
      <c r="I34" s="135">
        <v>0</v>
      </c>
      <c r="J34" s="135">
        <v>0</v>
      </c>
    </row>
    <row r="35" spans="1:10" ht="13.5" customHeight="1" x14ac:dyDescent="0.2">
      <c r="A35" s="172">
        <v>29</v>
      </c>
      <c r="B35" s="135" t="s">
        <v>36</v>
      </c>
      <c r="C35" s="135">
        <v>0</v>
      </c>
      <c r="D35" s="135">
        <v>0</v>
      </c>
      <c r="E35" s="135">
        <v>0</v>
      </c>
      <c r="F35" s="135">
        <v>0</v>
      </c>
      <c r="G35" s="135">
        <v>0</v>
      </c>
      <c r="H35" s="135">
        <v>0</v>
      </c>
      <c r="I35" s="135">
        <v>0</v>
      </c>
      <c r="J35" s="135">
        <v>0</v>
      </c>
    </row>
    <row r="36" spans="1:10" ht="13.5" customHeight="1" x14ac:dyDescent="0.2">
      <c r="A36" s="172">
        <v>30</v>
      </c>
      <c r="B36" s="135" t="s">
        <v>37</v>
      </c>
      <c r="C36" s="135">
        <v>0</v>
      </c>
      <c r="D36" s="135">
        <v>0</v>
      </c>
      <c r="E36" s="135">
        <v>0</v>
      </c>
      <c r="F36" s="135">
        <v>0</v>
      </c>
      <c r="G36" s="135">
        <v>0</v>
      </c>
      <c r="H36" s="135">
        <v>0</v>
      </c>
      <c r="I36" s="135">
        <v>0</v>
      </c>
      <c r="J36" s="135">
        <v>0</v>
      </c>
    </row>
    <row r="37" spans="1:10" ht="13.5" customHeight="1" x14ac:dyDescent="0.2">
      <c r="A37" s="172">
        <v>31</v>
      </c>
      <c r="B37" s="135" t="s">
        <v>38</v>
      </c>
      <c r="C37" s="135">
        <v>0</v>
      </c>
      <c r="D37" s="135">
        <v>0</v>
      </c>
      <c r="E37" s="135">
        <v>0</v>
      </c>
      <c r="F37" s="135">
        <v>0</v>
      </c>
      <c r="G37" s="135">
        <v>0</v>
      </c>
      <c r="H37" s="135">
        <v>0</v>
      </c>
      <c r="I37" s="135">
        <v>0</v>
      </c>
      <c r="J37" s="135">
        <v>0</v>
      </c>
    </row>
    <row r="38" spans="1:10" ht="13.5" customHeight="1" x14ac:dyDescent="0.2">
      <c r="A38" s="172">
        <v>32</v>
      </c>
      <c r="B38" s="135" t="s">
        <v>1058</v>
      </c>
      <c r="C38" s="135">
        <v>0</v>
      </c>
      <c r="D38" s="135">
        <v>0</v>
      </c>
      <c r="E38" s="135">
        <v>0</v>
      </c>
      <c r="F38" s="135">
        <v>0</v>
      </c>
      <c r="G38" s="135">
        <v>0</v>
      </c>
      <c r="H38" s="135">
        <v>0</v>
      </c>
      <c r="I38" s="135">
        <v>0</v>
      </c>
      <c r="J38" s="135">
        <v>0</v>
      </c>
    </row>
    <row r="39" spans="1:10" ht="13.5" customHeight="1" x14ac:dyDescent="0.2">
      <c r="A39" s="172">
        <v>33</v>
      </c>
      <c r="B39" s="135" t="s">
        <v>40</v>
      </c>
      <c r="C39" s="135">
        <v>0</v>
      </c>
      <c r="D39" s="135">
        <v>0</v>
      </c>
      <c r="E39" s="135">
        <v>0</v>
      </c>
      <c r="F39" s="135">
        <v>0</v>
      </c>
      <c r="G39" s="135">
        <v>0</v>
      </c>
      <c r="H39" s="135">
        <v>0</v>
      </c>
      <c r="I39" s="135">
        <v>0</v>
      </c>
      <c r="J39" s="135">
        <v>0</v>
      </c>
    </row>
    <row r="40" spans="1:10" ht="13.5" customHeight="1" x14ac:dyDescent="0.2">
      <c r="A40" s="172">
        <v>34</v>
      </c>
      <c r="B40" s="135" t="s">
        <v>41</v>
      </c>
      <c r="C40" s="135">
        <v>0</v>
      </c>
      <c r="D40" s="135">
        <v>0</v>
      </c>
      <c r="E40" s="135">
        <v>0</v>
      </c>
      <c r="F40" s="135">
        <v>0</v>
      </c>
      <c r="G40" s="135">
        <v>0</v>
      </c>
      <c r="H40" s="135">
        <v>0</v>
      </c>
      <c r="I40" s="135">
        <v>0</v>
      </c>
      <c r="J40" s="135">
        <v>0</v>
      </c>
    </row>
    <row r="41" spans="1:10" ht="13.5" customHeight="1" x14ac:dyDescent="0.2">
      <c r="A41" s="161"/>
      <c r="B41" s="143" t="s">
        <v>110</v>
      </c>
      <c r="C41" s="143">
        <f>SUM(C19:C40)</f>
        <v>2194</v>
      </c>
      <c r="D41" s="143">
        <f t="shared" ref="D41:J41" si="1">SUM(D19:D40)</f>
        <v>1031.2717521</v>
      </c>
      <c r="E41" s="143">
        <f t="shared" si="1"/>
        <v>4756</v>
      </c>
      <c r="F41" s="143">
        <f t="shared" si="1"/>
        <v>10347.91589</v>
      </c>
      <c r="G41" s="143">
        <f t="shared" si="1"/>
        <v>5651</v>
      </c>
      <c r="H41" s="143">
        <f t="shared" si="1"/>
        <v>2323.7688466</v>
      </c>
      <c r="I41" s="143">
        <f t="shared" si="1"/>
        <v>9253</v>
      </c>
      <c r="J41" s="143">
        <f t="shared" si="1"/>
        <v>19936.520349999999</v>
      </c>
    </row>
    <row r="42" spans="1:10" ht="13.5" customHeight="1" x14ac:dyDescent="0.2">
      <c r="A42" s="161"/>
      <c r="B42" s="143" t="s">
        <v>43</v>
      </c>
      <c r="C42" s="201">
        <f t="shared" ref="C42:J42" si="2">C41+C18</f>
        <v>46496</v>
      </c>
      <c r="D42" s="201">
        <f t="shared" si="2"/>
        <v>11053.125705500004</v>
      </c>
      <c r="E42" s="201">
        <f t="shared" si="2"/>
        <v>11385</v>
      </c>
      <c r="F42" s="201">
        <f t="shared" si="2"/>
        <v>21791.4434004</v>
      </c>
      <c r="G42" s="201">
        <f t="shared" si="2"/>
        <v>51288</v>
      </c>
      <c r="H42" s="201">
        <f t="shared" si="2"/>
        <v>12116.678456300007</v>
      </c>
      <c r="I42" s="201">
        <f t="shared" si="2"/>
        <v>23082</v>
      </c>
      <c r="J42" s="201">
        <f t="shared" si="2"/>
        <v>42174.129096799996</v>
      </c>
    </row>
    <row r="43" spans="1:10" ht="13.5" customHeight="1" x14ac:dyDescent="0.2">
      <c r="A43" s="172">
        <v>35</v>
      </c>
      <c r="B43" s="135" t="s">
        <v>44</v>
      </c>
      <c r="C43" s="135">
        <v>2358</v>
      </c>
      <c r="D43" s="135">
        <v>139.28666199999998</v>
      </c>
      <c r="E43" s="135">
        <v>4606</v>
      </c>
      <c r="F43" s="135">
        <v>8039.3614080000007</v>
      </c>
      <c r="G43" s="135">
        <v>6154</v>
      </c>
      <c r="H43" s="135">
        <v>370.51331529999999</v>
      </c>
      <c r="I43" s="135">
        <v>7348</v>
      </c>
      <c r="J43" s="135">
        <v>11120.6607578</v>
      </c>
    </row>
    <row r="44" spans="1:10" ht="13.5" customHeight="1" x14ac:dyDescent="0.2">
      <c r="A44" s="172">
        <v>36</v>
      </c>
      <c r="B44" s="135" t="s">
        <v>45</v>
      </c>
      <c r="C44" s="135">
        <v>8568</v>
      </c>
      <c r="D44" s="135">
        <v>329.5005786000001</v>
      </c>
      <c r="E44" s="135">
        <v>4971</v>
      </c>
      <c r="F44" s="135">
        <v>1397.6241455999998</v>
      </c>
      <c r="G44" s="135">
        <v>15455</v>
      </c>
      <c r="H44" s="135">
        <v>786.30843819999973</v>
      </c>
      <c r="I44" s="135">
        <v>8174</v>
      </c>
      <c r="J44" s="135">
        <v>39306.086360000001</v>
      </c>
    </row>
    <row r="45" spans="1:10" ht="13.5" customHeight="1" x14ac:dyDescent="0.2">
      <c r="A45" s="161"/>
      <c r="B45" s="143" t="s">
        <v>46</v>
      </c>
      <c r="C45" s="143">
        <f t="shared" ref="C45:J45" si="3">SUM(C43:C44)</f>
        <v>10926</v>
      </c>
      <c r="D45" s="143">
        <f t="shared" si="3"/>
        <v>468.78724060000008</v>
      </c>
      <c r="E45" s="143">
        <f t="shared" si="3"/>
        <v>9577</v>
      </c>
      <c r="F45" s="143">
        <f t="shared" si="3"/>
        <v>9436.9855535999995</v>
      </c>
      <c r="G45" s="143">
        <f t="shared" si="3"/>
        <v>21609</v>
      </c>
      <c r="H45" s="143">
        <f t="shared" si="3"/>
        <v>1156.8217534999997</v>
      </c>
      <c r="I45" s="143">
        <f t="shared" si="3"/>
        <v>15522</v>
      </c>
      <c r="J45" s="143">
        <f t="shared" si="3"/>
        <v>50426.747117799998</v>
      </c>
    </row>
    <row r="46" spans="1:10" ht="13.5" customHeight="1" x14ac:dyDescent="0.2">
      <c r="A46" s="172">
        <v>37</v>
      </c>
      <c r="B46" s="135" t="s">
        <v>47</v>
      </c>
      <c r="C46" s="135">
        <v>28967</v>
      </c>
      <c r="D46" s="135">
        <v>4579</v>
      </c>
      <c r="E46" s="135">
        <v>12064</v>
      </c>
      <c r="F46" s="135">
        <v>3381</v>
      </c>
      <c r="G46" s="135">
        <v>219</v>
      </c>
      <c r="H46" s="135">
        <v>28</v>
      </c>
      <c r="I46" s="135">
        <v>105</v>
      </c>
      <c r="J46" s="135">
        <v>26</v>
      </c>
    </row>
    <row r="47" spans="1:10" ht="13.5" customHeight="1" x14ac:dyDescent="0.2">
      <c r="A47" s="161"/>
      <c r="B47" s="143" t="s">
        <v>48</v>
      </c>
      <c r="C47" s="143">
        <f t="shared" ref="C47:J47" si="4">C46</f>
        <v>28967</v>
      </c>
      <c r="D47" s="143">
        <f t="shared" si="4"/>
        <v>4579</v>
      </c>
      <c r="E47" s="143">
        <f t="shared" si="4"/>
        <v>12064</v>
      </c>
      <c r="F47" s="143">
        <f t="shared" si="4"/>
        <v>3381</v>
      </c>
      <c r="G47" s="143">
        <f t="shared" si="4"/>
        <v>219</v>
      </c>
      <c r="H47" s="143">
        <f t="shared" si="4"/>
        <v>28</v>
      </c>
      <c r="I47" s="143">
        <f t="shared" si="4"/>
        <v>105</v>
      </c>
      <c r="J47" s="143">
        <f t="shared" si="4"/>
        <v>26</v>
      </c>
    </row>
    <row r="48" spans="1:10" ht="13.5" customHeight="1" x14ac:dyDescent="0.2">
      <c r="A48" s="172">
        <v>38</v>
      </c>
      <c r="B48" s="135" t="s">
        <v>49</v>
      </c>
      <c r="C48" s="135">
        <v>0</v>
      </c>
      <c r="D48" s="135">
        <v>0</v>
      </c>
      <c r="E48" s="135">
        <v>0</v>
      </c>
      <c r="F48" s="135">
        <v>0</v>
      </c>
      <c r="G48" s="135">
        <v>0</v>
      </c>
      <c r="H48" s="135">
        <v>0</v>
      </c>
      <c r="I48" s="135">
        <v>0</v>
      </c>
      <c r="J48" s="135">
        <v>0</v>
      </c>
    </row>
    <row r="49" spans="1:10" ht="13.5" customHeight="1" x14ac:dyDescent="0.2">
      <c r="A49" s="172">
        <v>39</v>
      </c>
      <c r="B49" s="135" t="s">
        <v>50</v>
      </c>
      <c r="C49" s="135">
        <v>0</v>
      </c>
      <c r="D49" s="135">
        <v>0</v>
      </c>
      <c r="E49" s="135">
        <v>0</v>
      </c>
      <c r="F49" s="135">
        <v>0</v>
      </c>
      <c r="G49" s="135">
        <v>0</v>
      </c>
      <c r="H49" s="135">
        <v>0</v>
      </c>
      <c r="I49" s="135">
        <v>0</v>
      </c>
      <c r="J49" s="135">
        <v>0</v>
      </c>
    </row>
    <row r="50" spans="1:10" ht="13.5" customHeight="1" x14ac:dyDescent="0.2">
      <c r="A50" s="172">
        <v>40</v>
      </c>
      <c r="B50" s="135" t="s">
        <v>51</v>
      </c>
      <c r="C50" s="135">
        <v>0</v>
      </c>
      <c r="D50" s="135">
        <v>0</v>
      </c>
      <c r="E50" s="135">
        <v>0</v>
      </c>
      <c r="F50" s="135">
        <v>0</v>
      </c>
      <c r="G50" s="135">
        <v>0</v>
      </c>
      <c r="H50" s="135">
        <v>0</v>
      </c>
      <c r="I50" s="135">
        <v>0</v>
      </c>
      <c r="J50" s="135">
        <v>0</v>
      </c>
    </row>
    <row r="51" spans="1:10" ht="13.5" customHeight="1" x14ac:dyDescent="0.2">
      <c r="A51" s="172">
        <v>41</v>
      </c>
      <c r="B51" s="135" t="s">
        <v>52</v>
      </c>
      <c r="C51" s="135">
        <v>0</v>
      </c>
      <c r="D51" s="135">
        <v>0</v>
      </c>
      <c r="E51" s="135">
        <v>0</v>
      </c>
      <c r="F51" s="135">
        <v>0</v>
      </c>
      <c r="G51" s="135">
        <v>0</v>
      </c>
      <c r="H51" s="135">
        <v>0</v>
      </c>
      <c r="I51" s="135">
        <v>0</v>
      </c>
      <c r="J51" s="135">
        <v>0</v>
      </c>
    </row>
    <row r="52" spans="1:10" ht="13.5" customHeight="1" x14ac:dyDescent="0.2">
      <c r="A52" s="172">
        <v>42</v>
      </c>
      <c r="B52" s="135" t="s">
        <v>53</v>
      </c>
      <c r="C52" s="135">
        <v>0</v>
      </c>
      <c r="D52" s="135">
        <v>0</v>
      </c>
      <c r="E52" s="135">
        <v>0</v>
      </c>
      <c r="F52" s="135">
        <v>0</v>
      </c>
      <c r="G52" s="135">
        <v>0</v>
      </c>
      <c r="H52" s="135">
        <v>0</v>
      </c>
      <c r="I52" s="135">
        <v>0</v>
      </c>
      <c r="J52" s="135">
        <v>0</v>
      </c>
    </row>
    <row r="53" spans="1:10" ht="13.5" customHeight="1" x14ac:dyDescent="0.2">
      <c r="A53" s="172">
        <v>43</v>
      </c>
      <c r="B53" s="135" t="s">
        <v>54</v>
      </c>
      <c r="C53" s="135">
        <v>0</v>
      </c>
      <c r="D53" s="135">
        <v>0</v>
      </c>
      <c r="E53" s="135">
        <v>0</v>
      </c>
      <c r="F53" s="135">
        <v>0</v>
      </c>
      <c r="G53" s="135">
        <v>0</v>
      </c>
      <c r="H53" s="135">
        <v>0</v>
      </c>
      <c r="I53" s="135">
        <v>0</v>
      </c>
      <c r="J53" s="135">
        <v>0</v>
      </c>
    </row>
    <row r="54" spans="1:10" ht="13.5" customHeight="1" x14ac:dyDescent="0.2">
      <c r="A54" s="172">
        <v>44</v>
      </c>
      <c r="B54" s="135" t="s">
        <v>55</v>
      </c>
      <c r="C54" s="135">
        <v>0</v>
      </c>
      <c r="D54" s="135">
        <v>0</v>
      </c>
      <c r="E54" s="135">
        <v>0</v>
      </c>
      <c r="F54" s="135">
        <v>0</v>
      </c>
      <c r="G54" s="135">
        <v>0</v>
      </c>
      <c r="H54" s="135">
        <v>0</v>
      </c>
      <c r="I54" s="135">
        <v>0</v>
      </c>
      <c r="J54" s="135">
        <v>0</v>
      </c>
    </row>
    <row r="55" spans="1:10" ht="13.5" customHeight="1" x14ac:dyDescent="0.2">
      <c r="A55" s="172">
        <v>45</v>
      </c>
      <c r="B55" s="135" t="s">
        <v>56</v>
      </c>
      <c r="C55" s="135">
        <v>0</v>
      </c>
      <c r="D55" s="135">
        <v>0</v>
      </c>
      <c r="E55" s="135">
        <v>0</v>
      </c>
      <c r="F55" s="135">
        <v>0</v>
      </c>
      <c r="G55" s="135">
        <v>0</v>
      </c>
      <c r="H55" s="135">
        <v>0</v>
      </c>
      <c r="I55" s="135">
        <v>0</v>
      </c>
      <c r="J55" s="135">
        <v>0</v>
      </c>
    </row>
    <row r="56" spans="1:10" ht="12.75" customHeight="1" x14ac:dyDescent="0.2">
      <c r="A56" s="161"/>
      <c r="B56" s="143" t="s">
        <v>57</v>
      </c>
      <c r="C56" s="143">
        <f t="shared" ref="C56:J56" si="5">SUM(C48:C55)</f>
        <v>0</v>
      </c>
      <c r="D56" s="143">
        <f t="shared" si="5"/>
        <v>0</v>
      </c>
      <c r="E56" s="143">
        <f t="shared" si="5"/>
        <v>0</v>
      </c>
      <c r="F56" s="143">
        <f t="shared" si="5"/>
        <v>0</v>
      </c>
      <c r="G56" s="143">
        <f t="shared" si="5"/>
        <v>0</v>
      </c>
      <c r="H56" s="143">
        <f t="shared" si="5"/>
        <v>0</v>
      </c>
      <c r="I56" s="143">
        <f t="shared" si="5"/>
        <v>0</v>
      </c>
      <c r="J56" s="143">
        <f t="shared" si="5"/>
        <v>0</v>
      </c>
    </row>
    <row r="57" spans="1:10" ht="13.5" customHeight="1" x14ac:dyDescent="0.2">
      <c r="A57" s="134"/>
      <c r="B57" s="201" t="s">
        <v>6</v>
      </c>
      <c r="C57" s="143">
        <f t="shared" ref="C57:J57" si="6">C56+C47+C45+C42</f>
        <v>86389</v>
      </c>
      <c r="D57" s="143">
        <f t="shared" si="6"/>
        <v>16100.912946100005</v>
      </c>
      <c r="E57" s="143">
        <f t="shared" si="6"/>
        <v>33026</v>
      </c>
      <c r="F57" s="143">
        <f t="shared" si="6"/>
        <v>34609.428954000003</v>
      </c>
      <c r="G57" s="143">
        <f t="shared" si="6"/>
        <v>73116</v>
      </c>
      <c r="H57" s="143">
        <f t="shared" si="6"/>
        <v>13301.500209800008</v>
      </c>
      <c r="I57" s="143">
        <f t="shared" si="6"/>
        <v>38709</v>
      </c>
      <c r="J57" s="143">
        <f t="shared" si="6"/>
        <v>92626.876214599994</v>
      </c>
    </row>
    <row r="58" spans="1:10" ht="15" customHeight="1" x14ac:dyDescent="0.2">
      <c r="A58" s="280"/>
      <c r="B58" s="279"/>
      <c r="C58" s="272"/>
      <c r="D58" s="272"/>
      <c r="E58" s="272"/>
      <c r="F58" s="272" t="s">
        <v>60</v>
      </c>
      <c r="G58" s="281"/>
      <c r="H58" s="272"/>
      <c r="I58" s="281"/>
      <c r="J58" s="272"/>
    </row>
    <row r="59" spans="1:10" ht="15.75" customHeight="1" x14ac:dyDescent="0.2">
      <c r="A59" s="280"/>
      <c r="B59" s="279"/>
      <c r="C59" s="278"/>
      <c r="D59" s="278"/>
      <c r="E59" s="278"/>
      <c r="F59" s="278"/>
      <c r="G59" s="279"/>
      <c r="H59" s="278"/>
      <c r="I59" s="279"/>
      <c r="J59" s="278"/>
    </row>
    <row r="60" spans="1:10" ht="15" customHeight="1" x14ac:dyDescent="0.2">
      <c r="A60" s="280"/>
      <c r="B60" s="279"/>
      <c r="C60" s="278"/>
      <c r="D60" s="278"/>
      <c r="E60" s="278"/>
      <c r="F60" s="278"/>
      <c r="G60" s="279"/>
      <c r="H60" s="278"/>
      <c r="I60" s="278"/>
      <c r="J60" s="278"/>
    </row>
    <row r="61" spans="1:10" ht="15.75" customHeight="1" x14ac:dyDescent="0.2">
      <c r="A61" s="280"/>
      <c r="B61" s="279"/>
      <c r="C61" s="278"/>
      <c r="D61" s="278"/>
      <c r="E61" s="278"/>
      <c r="F61" s="278"/>
      <c r="G61" s="279"/>
      <c r="H61" s="278"/>
      <c r="I61" s="279"/>
      <c r="J61" s="278"/>
    </row>
    <row r="62" spans="1:10" ht="15.75" customHeight="1" x14ac:dyDescent="0.2">
      <c r="A62" s="280"/>
      <c r="B62" s="279"/>
      <c r="C62" s="278"/>
      <c r="D62" s="278"/>
      <c r="E62" s="278"/>
      <c r="F62" s="278"/>
      <c r="G62" s="279"/>
      <c r="H62" s="278"/>
      <c r="I62" s="279"/>
      <c r="J62" s="278"/>
    </row>
    <row r="63" spans="1:10" ht="15.75" customHeight="1" x14ac:dyDescent="0.2">
      <c r="A63" s="280"/>
      <c r="B63" s="279"/>
      <c r="C63" s="278"/>
      <c r="D63" s="278"/>
      <c r="E63" s="278"/>
      <c r="F63" s="278"/>
      <c r="G63" s="279"/>
      <c r="H63" s="278"/>
      <c r="I63" s="279"/>
      <c r="J63" s="278"/>
    </row>
    <row r="64" spans="1:10" ht="15.75" customHeight="1" x14ac:dyDescent="0.2">
      <c r="A64" s="280"/>
      <c r="B64" s="279"/>
      <c r="C64" s="278"/>
      <c r="D64" s="278"/>
      <c r="E64" s="278"/>
      <c r="F64" s="278"/>
      <c r="G64" s="279"/>
      <c r="H64" s="278"/>
      <c r="I64" s="279"/>
      <c r="J64" s="278"/>
    </row>
    <row r="65" spans="1:10" ht="15.75" customHeight="1" x14ac:dyDescent="0.2">
      <c r="A65" s="280"/>
      <c r="B65" s="279"/>
      <c r="C65" s="278"/>
      <c r="D65" s="278"/>
      <c r="E65" s="278"/>
      <c r="F65" s="278"/>
      <c r="G65" s="279"/>
      <c r="H65" s="278"/>
      <c r="I65" s="279"/>
      <c r="J65" s="278"/>
    </row>
    <row r="66" spans="1:10" ht="15.75" customHeight="1" x14ac:dyDescent="0.2">
      <c r="A66" s="280"/>
      <c r="B66" s="279"/>
      <c r="C66" s="278"/>
      <c r="D66" s="278"/>
      <c r="E66" s="278"/>
      <c r="F66" s="278"/>
      <c r="G66" s="279"/>
      <c r="H66" s="278"/>
      <c r="I66" s="279"/>
      <c r="J66" s="278"/>
    </row>
    <row r="67" spans="1:10" ht="15.75" customHeight="1" x14ac:dyDescent="0.2">
      <c r="A67" s="280"/>
      <c r="B67" s="279"/>
      <c r="C67" s="278"/>
      <c r="D67" s="278"/>
      <c r="E67" s="278"/>
      <c r="F67" s="278"/>
      <c r="G67" s="279"/>
      <c r="H67" s="278"/>
      <c r="I67" s="279"/>
      <c r="J67" s="278"/>
    </row>
    <row r="68" spans="1:10" ht="15.75" customHeight="1" x14ac:dyDescent="0.2">
      <c r="A68" s="280"/>
      <c r="B68" s="279"/>
      <c r="C68" s="278"/>
      <c r="D68" s="278"/>
      <c r="E68" s="278"/>
      <c r="F68" s="278"/>
      <c r="G68" s="279"/>
      <c r="H68" s="278"/>
      <c r="I68" s="279"/>
      <c r="J68" s="278"/>
    </row>
    <row r="69" spans="1:10" ht="15.75" customHeight="1" x14ac:dyDescent="0.2">
      <c r="A69" s="280"/>
      <c r="B69" s="279"/>
      <c r="C69" s="278"/>
      <c r="D69" s="278"/>
      <c r="E69" s="278"/>
      <c r="F69" s="278"/>
      <c r="G69" s="279"/>
      <c r="H69" s="278"/>
      <c r="I69" s="279"/>
      <c r="J69" s="278"/>
    </row>
    <row r="70" spans="1:10" ht="15.75" customHeight="1" x14ac:dyDescent="0.2">
      <c r="A70" s="280"/>
      <c r="B70" s="279"/>
      <c r="C70" s="278"/>
      <c r="D70" s="278"/>
      <c r="E70" s="278"/>
      <c r="F70" s="278"/>
      <c r="G70" s="279"/>
      <c r="H70" s="278"/>
      <c r="I70" s="279"/>
      <c r="J70" s="278"/>
    </row>
    <row r="71" spans="1:10" ht="15.75" customHeight="1" x14ac:dyDescent="0.2">
      <c r="A71" s="280"/>
      <c r="B71" s="279"/>
      <c r="C71" s="278"/>
      <c r="D71" s="278"/>
      <c r="E71" s="278"/>
      <c r="F71" s="278"/>
      <c r="G71" s="279"/>
      <c r="H71" s="278"/>
      <c r="I71" s="279"/>
      <c r="J71" s="278"/>
    </row>
    <row r="72" spans="1:10" ht="15.75" customHeight="1" x14ac:dyDescent="0.2">
      <c r="A72" s="280"/>
      <c r="B72" s="279"/>
      <c r="C72" s="278"/>
      <c r="D72" s="278"/>
      <c r="E72" s="278"/>
      <c r="F72" s="278"/>
      <c r="G72" s="279"/>
      <c r="H72" s="278"/>
      <c r="I72" s="279"/>
      <c r="J72" s="278"/>
    </row>
    <row r="73" spans="1:10" ht="15.75" customHeight="1" x14ac:dyDescent="0.2">
      <c r="A73" s="280"/>
      <c r="B73" s="279"/>
      <c r="C73" s="278"/>
      <c r="D73" s="278"/>
      <c r="E73" s="278"/>
      <c r="F73" s="278"/>
      <c r="G73" s="279"/>
      <c r="H73" s="278"/>
      <c r="I73" s="279"/>
      <c r="J73" s="278"/>
    </row>
    <row r="74" spans="1:10" ht="15.75" customHeight="1" x14ac:dyDescent="0.2">
      <c r="A74" s="280"/>
      <c r="B74" s="279"/>
      <c r="C74" s="278"/>
      <c r="D74" s="278"/>
      <c r="E74" s="278"/>
      <c r="F74" s="278"/>
      <c r="G74" s="279"/>
      <c r="H74" s="278"/>
      <c r="I74" s="279"/>
      <c r="J74" s="278"/>
    </row>
    <row r="75" spans="1:10" ht="15.75" customHeight="1" x14ac:dyDescent="0.2">
      <c r="A75" s="280"/>
      <c r="B75" s="279"/>
      <c r="C75" s="278"/>
      <c r="D75" s="278"/>
      <c r="E75" s="278"/>
      <c r="F75" s="278"/>
      <c r="G75" s="279"/>
      <c r="H75" s="278"/>
      <c r="I75" s="279"/>
      <c r="J75" s="278"/>
    </row>
    <row r="76" spans="1:10" ht="15.75" customHeight="1" x14ac:dyDescent="0.2">
      <c r="A76" s="280"/>
      <c r="B76" s="279"/>
      <c r="C76" s="278"/>
      <c r="D76" s="278"/>
      <c r="E76" s="278"/>
      <c r="F76" s="278"/>
      <c r="G76" s="279"/>
      <c r="H76" s="278"/>
      <c r="I76" s="279"/>
      <c r="J76" s="278"/>
    </row>
    <row r="77" spans="1:10" ht="15.75" customHeight="1" x14ac:dyDescent="0.2">
      <c r="A77" s="280"/>
      <c r="B77" s="279"/>
      <c r="C77" s="278"/>
      <c r="D77" s="278"/>
      <c r="E77" s="278"/>
      <c r="F77" s="278"/>
      <c r="G77" s="279"/>
      <c r="H77" s="278"/>
      <c r="I77" s="279"/>
      <c r="J77" s="278"/>
    </row>
    <row r="78" spans="1:10" ht="15.75" customHeight="1" x14ac:dyDescent="0.2">
      <c r="A78" s="280"/>
      <c r="B78" s="279"/>
      <c r="C78" s="278"/>
      <c r="D78" s="278"/>
      <c r="E78" s="278"/>
      <c r="F78" s="278"/>
      <c r="G78" s="279"/>
      <c r="H78" s="278"/>
      <c r="I78" s="279"/>
      <c r="J78" s="278"/>
    </row>
    <row r="79" spans="1:10" ht="15.75" customHeight="1" x14ac:dyDescent="0.2">
      <c r="A79" s="280"/>
      <c r="B79" s="279"/>
      <c r="C79" s="278"/>
      <c r="D79" s="278"/>
      <c r="E79" s="278"/>
      <c r="F79" s="278"/>
      <c r="G79" s="279"/>
      <c r="H79" s="278"/>
      <c r="I79" s="279"/>
      <c r="J79" s="278"/>
    </row>
    <row r="80" spans="1:10" ht="15.75" customHeight="1" x14ac:dyDescent="0.2">
      <c r="A80" s="280"/>
      <c r="B80" s="279"/>
      <c r="C80" s="278"/>
      <c r="D80" s="278"/>
      <c r="E80" s="278"/>
      <c r="F80" s="278"/>
      <c r="G80" s="279"/>
      <c r="H80" s="278"/>
      <c r="I80" s="279"/>
      <c r="J80" s="278"/>
    </row>
    <row r="81" spans="1:10" ht="15.75" customHeight="1" x14ac:dyDescent="0.2">
      <c r="A81" s="280"/>
      <c r="B81" s="279"/>
      <c r="C81" s="278"/>
      <c r="D81" s="278"/>
      <c r="E81" s="278"/>
      <c r="F81" s="278"/>
      <c r="G81" s="279"/>
      <c r="H81" s="278"/>
      <c r="I81" s="279"/>
      <c r="J81" s="278"/>
    </row>
    <row r="82" spans="1:10" ht="15.75" customHeight="1" x14ac:dyDescent="0.2">
      <c r="A82" s="280"/>
      <c r="B82" s="279"/>
      <c r="C82" s="278"/>
      <c r="D82" s="278"/>
      <c r="E82" s="278"/>
      <c r="F82" s="278"/>
      <c r="G82" s="279"/>
      <c r="H82" s="278"/>
      <c r="I82" s="279"/>
      <c r="J82" s="278"/>
    </row>
    <row r="83" spans="1:10" ht="15.75" customHeight="1" x14ac:dyDescent="0.2">
      <c r="A83" s="280"/>
      <c r="B83" s="279"/>
      <c r="C83" s="278"/>
      <c r="D83" s="278"/>
      <c r="E83" s="278"/>
      <c r="F83" s="278"/>
      <c r="G83" s="279"/>
      <c r="H83" s="278"/>
      <c r="I83" s="279"/>
      <c r="J83" s="278"/>
    </row>
    <row r="84" spans="1:10" ht="15.75" customHeight="1" x14ac:dyDescent="0.2">
      <c r="A84" s="280"/>
      <c r="B84" s="279"/>
      <c r="C84" s="278"/>
      <c r="D84" s="278"/>
      <c r="E84" s="278"/>
      <c r="F84" s="278"/>
      <c r="G84" s="279"/>
      <c r="H84" s="278"/>
      <c r="I84" s="279"/>
      <c r="J84" s="278"/>
    </row>
    <row r="85" spans="1:10" ht="15.75" customHeight="1" x14ac:dyDescent="0.2">
      <c r="A85" s="280"/>
      <c r="B85" s="279"/>
      <c r="C85" s="278"/>
      <c r="D85" s="278"/>
      <c r="E85" s="278"/>
      <c r="F85" s="278"/>
      <c r="G85" s="279"/>
      <c r="H85" s="278"/>
      <c r="I85" s="279"/>
      <c r="J85" s="278"/>
    </row>
    <row r="86" spans="1:10" ht="15.75" customHeight="1" x14ac:dyDescent="0.2">
      <c r="A86" s="280"/>
      <c r="B86" s="279"/>
      <c r="C86" s="278"/>
      <c r="D86" s="278"/>
      <c r="E86" s="278"/>
      <c r="F86" s="278"/>
      <c r="G86" s="279"/>
      <c r="H86" s="278"/>
      <c r="I86" s="279"/>
      <c r="J86" s="278"/>
    </row>
    <row r="87" spans="1:10" ht="15.75" customHeight="1" x14ac:dyDescent="0.2">
      <c r="A87" s="280"/>
      <c r="B87" s="279"/>
      <c r="C87" s="278"/>
      <c r="D87" s="278"/>
      <c r="E87" s="278"/>
      <c r="F87" s="278"/>
      <c r="G87" s="279"/>
      <c r="H87" s="278"/>
      <c r="I87" s="279"/>
      <c r="J87" s="278"/>
    </row>
    <row r="88" spans="1:10" ht="15.75" customHeight="1" x14ac:dyDescent="0.2">
      <c r="A88" s="280"/>
      <c r="B88" s="279"/>
      <c r="C88" s="278"/>
      <c r="D88" s="278"/>
      <c r="E88" s="278"/>
      <c r="F88" s="278"/>
      <c r="G88" s="279"/>
      <c r="H88" s="278"/>
      <c r="I88" s="279"/>
      <c r="J88" s="278"/>
    </row>
    <row r="89" spans="1:10" ht="15.75" customHeight="1" x14ac:dyDescent="0.2">
      <c r="A89" s="280"/>
      <c r="B89" s="279"/>
      <c r="C89" s="278"/>
      <c r="D89" s="278"/>
      <c r="E89" s="278"/>
      <c r="F89" s="278"/>
      <c r="G89" s="279"/>
      <c r="H89" s="278"/>
      <c r="I89" s="279"/>
      <c r="J89" s="278"/>
    </row>
    <row r="90" spans="1:10" ht="15.75" customHeight="1" x14ac:dyDescent="0.2">
      <c r="A90" s="280"/>
      <c r="B90" s="279"/>
      <c r="C90" s="278"/>
      <c r="D90" s="278"/>
      <c r="E90" s="278"/>
      <c r="F90" s="278"/>
      <c r="G90" s="279"/>
      <c r="H90" s="278"/>
      <c r="I90" s="279"/>
      <c r="J90" s="278"/>
    </row>
    <row r="91" spans="1:10" ht="15.75" customHeight="1" x14ac:dyDescent="0.2">
      <c r="A91" s="280"/>
      <c r="B91" s="279"/>
      <c r="C91" s="278"/>
      <c r="D91" s="278"/>
      <c r="E91" s="278"/>
      <c r="F91" s="278"/>
      <c r="G91" s="279"/>
      <c r="H91" s="278"/>
      <c r="I91" s="279"/>
      <c r="J91" s="278"/>
    </row>
    <row r="92" spans="1:10" ht="15.75" customHeight="1" x14ac:dyDescent="0.2">
      <c r="A92" s="280"/>
      <c r="B92" s="279"/>
      <c r="C92" s="278"/>
      <c r="D92" s="278"/>
      <c r="E92" s="278"/>
      <c r="F92" s="278"/>
      <c r="G92" s="279"/>
      <c r="H92" s="278"/>
      <c r="I92" s="279"/>
      <c r="J92" s="278"/>
    </row>
    <row r="93" spans="1:10" ht="15.75" customHeight="1" x14ac:dyDescent="0.2">
      <c r="A93" s="280"/>
      <c r="B93" s="279"/>
      <c r="C93" s="278"/>
      <c r="D93" s="278"/>
      <c r="E93" s="278"/>
      <c r="F93" s="278"/>
      <c r="G93" s="279"/>
      <c r="H93" s="278"/>
      <c r="I93" s="279"/>
      <c r="J93" s="278"/>
    </row>
    <row r="94" spans="1:10" ht="15.75" customHeight="1" x14ac:dyDescent="0.2">
      <c r="A94" s="280"/>
      <c r="B94" s="279"/>
      <c r="C94" s="278"/>
      <c r="D94" s="278"/>
      <c r="E94" s="278"/>
      <c r="F94" s="278"/>
      <c r="G94" s="279"/>
      <c r="H94" s="278"/>
      <c r="I94" s="279"/>
      <c r="J94" s="278"/>
    </row>
    <row r="95" spans="1:10" ht="15.75" customHeight="1" x14ac:dyDescent="0.2">
      <c r="A95" s="280"/>
      <c r="B95" s="279"/>
      <c r="C95" s="278"/>
      <c r="D95" s="278"/>
      <c r="E95" s="278"/>
      <c r="F95" s="278"/>
      <c r="G95" s="279"/>
      <c r="H95" s="278"/>
      <c r="I95" s="279"/>
      <c r="J95" s="278"/>
    </row>
    <row r="96" spans="1:10" ht="15.75" customHeight="1" x14ac:dyDescent="0.2">
      <c r="A96" s="280"/>
      <c r="B96" s="279"/>
      <c r="C96" s="278"/>
      <c r="D96" s="278"/>
      <c r="E96" s="278"/>
      <c r="F96" s="278"/>
      <c r="G96" s="279"/>
      <c r="H96" s="278"/>
      <c r="I96" s="279"/>
      <c r="J96" s="278"/>
    </row>
    <row r="97" spans="1:10" ht="15.75" customHeight="1" x14ac:dyDescent="0.2">
      <c r="A97" s="280"/>
      <c r="B97" s="279"/>
      <c r="C97" s="278"/>
      <c r="D97" s="278"/>
      <c r="E97" s="278"/>
      <c r="F97" s="278"/>
      <c r="G97" s="279"/>
      <c r="H97" s="278"/>
      <c r="I97" s="279"/>
      <c r="J97" s="278"/>
    </row>
    <row r="98" spans="1:10" ht="15.75" customHeight="1" x14ac:dyDescent="0.2">
      <c r="A98" s="280"/>
      <c r="B98" s="279"/>
      <c r="C98" s="278"/>
      <c r="D98" s="278"/>
      <c r="E98" s="278"/>
      <c r="F98" s="278"/>
      <c r="G98" s="279"/>
      <c r="H98" s="278"/>
      <c r="I98" s="279"/>
      <c r="J98" s="278"/>
    </row>
    <row r="99" spans="1:10" ht="15.75" customHeight="1" x14ac:dyDescent="0.2">
      <c r="A99" s="280"/>
      <c r="B99" s="279"/>
      <c r="C99" s="278"/>
      <c r="D99" s="278"/>
      <c r="E99" s="278"/>
      <c r="F99" s="278"/>
      <c r="G99" s="279"/>
      <c r="H99" s="278"/>
      <c r="I99" s="279"/>
      <c r="J99" s="278"/>
    </row>
    <row r="100" spans="1:10" ht="15.75" customHeight="1" x14ac:dyDescent="0.2">
      <c r="A100" s="280"/>
      <c r="B100" s="279"/>
      <c r="C100" s="278"/>
      <c r="D100" s="278"/>
      <c r="E100" s="278"/>
      <c r="F100" s="278"/>
      <c r="G100" s="279"/>
      <c r="H100" s="278"/>
      <c r="I100" s="279"/>
      <c r="J100" s="278"/>
    </row>
  </sheetData>
  <mergeCells count="10">
    <mergeCell ref="C3:F3"/>
    <mergeCell ref="G3:J3"/>
    <mergeCell ref="E4:F4"/>
    <mergeCell ref="G4:H4"/>
    <mergeCell ref="A1:J1"/>
    <mergeCell ref="I2:J2"/>
    <mergeCell ref="A3:A4"/>
    <mergeCell ref="B3:B4"/>
    <mergeCell ref="C4:D4"/>
    <mergeCell ref="I4:J4"/>
  </mergeCells>
  <pageMargins left="0.94488188976377963" right="0.43307086614173229" top="0.51181102362204722" bottom="0.51181102362204722" header="0" footer="0"/>
  <pageSetup paperSize="9" scale="9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00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14.42578125" defaultRowHeight="15" customHeight="1" x14ac:dyDescent="0.2"/>
  <cols>
    <col min="1" max="1" width="5.5703125" customWidth="1"/>
    <col min="2" max="2" width="25.42578125" customWidth="1"/>
    <col min="3" max="3" width="10.5703125" customWidth="1"/>
    <col min="4" max="4" width="9.140625" customWidth="1"/>
    <col min="5" max="5" width="10.140625" customWidth="1"/>
    <col min="6" max="6" width="9.140625" customWidth="1"/>
    <col min="7" max="7" width="9.85546875" customWidth="1"/>
    <col min="8" max="8" width="9.140625" customWidth="1"/>
    <col min="9" max="9" width="9.85546875" customWidth="1"/>
    <col min="10" max="10" width="13" customWidth="1"/>
    <col min="11" max="11" width="9.140625" customWidth="1"/>
  </cols>
  <sheetData>
    <row r="1" spans="1:11" ht="13.5" customHeight="1" x14ac:dyDescent="0.2">
      <c r="A1" s="475" t="s">
        <v>194</v>
      </c>
      <c r="B1" s="476"/>
      <c r="C1" s="476"/>
      <c r="D1" s="476"/>
      <c r="E1" s="476"/>
      <c r="F1" s="476"/>
      <c r="G1" s="476"/>
      <c r="H1" s="476"/>
      <c r="I1" s="476"/>
      <c r="J1" s="477"/>
      <c r="K1" s="13"/>
    </row>
    <row r="2" spans="1:11" ht="13.5" customHeight="1" x14ac:dyDescent="0.2">
      <c r="A2" s="29"/>
      <c r="B2" s="30" t="s">
        <v>195</v>
      </c>
      <c r="C2" s="475" t="s">
        <v>196</v>
      </c>
      <c r="D2" s="476"/>
      <c r="E2" s="476"/>
      <c r="F2" s="477"/>
      <c r="G2" s="475" t="s">
        <v>197</v>
      </c>
      <c r="H2" s="476"/>
      <c r="I2" s="477"/>
      <c r="J2" s="23" t="s">
        <v>198</v>
      </c>
      <c r="K2" s="13"/>
    </row>
    <row r="3" spans="1:11" ht="34.5" customHeight="1" x14ac:dyDescent="0.2">
      <c r="A3" s="31" t="s">
        <v>199</v>
      </c>
      <c r="B3" s="32" t="s">
        <v>200</v>
      </c>
      <c r="C3" s="478" t="s">
        <v>201</v>
      </c>
      <c r="D3" s="477"/>
      <c r="E3" s="478" t="s">
        <v>202</v>
      </c>
      <c r="F3" s="477"/>
      <c r="G3" s="478" t="s">
        <v>201</v>
      </c>
      <c r="H3" s="477"/>
      <c r="I3" s="478" t="s">
        <v>202</v>
      </c>
      <c r="J3" s="477"/>
      <c r="K3" s="13"/>
    </row>
    <row r="4" spans="1:11" ht="21.75" customHeight="1" x14ac:dyDescent="0.2">
      <c r="A4" s="11"/>
      <c r="B4" s="4"/>
      <c r="C4" s="11" t="s">
        <v>203</v>
      </c>
      <c r="D4" s="14" t="s">
        <v>90</v>
      </c>
      <c r="E4" s="11" t="s">
        <v>203</v>
      </c>
      <c r="F4" s="14" t="s">
        <v>90</v>
      </c>
      <c r="G4" s="11" t="s">
        <v>203</v>
      </c>
      <c r="H4" s="14" t="s">
        <v>90</v>
      </c>
      <c r="I4" s="11" t="s">
        <v>203</v>
      </c>
      <c r="J4" s="14" t="s">
        <v>90</v>
      </c>
      <c r="K4" s="13"/>
    </row>
    <row r="5" spans="1:11" ht="13.5" customHeight="1" x14ac:dyDescent="0.2">
      <c r="A5" s="9">
        <v>1</v>
      </c>
      <c r="B5" s="3" t="s">
        <v>204</v>
      </c>
      <c r="C5" s="3">
        <v>5727</v>
      </c>
      <c r="D5" s="16">
        <v>94.81</v>
      </c>
      <c r="E5" s="3">
        <v>2617</v>
      </c>
      <c r="F5" s="16">
        <v>19.899999999999999</v>
      </c>
      <c r="G5" s="3">
        <v>10088</v>
      </c>
      <c r="H5" s="16">
        <v>116.24</v>
      </c>
      <c r="I5" s="3">
        <v>4563</v>
      </c>
      <c r="J5" s="16">
        <v>27.68</v>
      </c>
      <c r="K5" s="13"/>
    </row>
    <row r="6" spans="1:11" ht="13.5" customHeight="1" x14ac:dyDescent="0.2">
      <c r="A6" s="9">
        <v>2</v>
      </c>
      <c r="B6" s="3" t="s">
        <v>205</v>
      </c>
      <c r="C6" s="3">
        <v>0</v>
      </c>
      <c r="D6" s="16">
        <v>0</v>
      </c>
      <c r="E6" s="3">
        <v>0</v>
      </c>
      <c r="F6" s="16">
        <v>0</v>
      </c>
      <c r="G6" s="3">
        <v>0</v>
      </c>
      <c r="H6" s="16">
        <v>0</v>
      </c>
      <c r="I6" s="3">
        <v>0</v>
      </c>
      <c r="J6" s="16">
        <v>0</v>
      </c>
      <c r="K6" s="13"/>
    </row>
    <row r="7" spans="1:11" ht="13.5" customHeight="1" x14ac:dyDescent="0.2">
      <c r="A7" s="9">
        <v>3</v>
      </c>
      <c r="B7" s="3" t="s">
        <v>8</v>
      </c>
      <c r="C7" s="3">
        <v>2758</v>
      </c>
      <c r="D7" s="16">
        <v>30.78</v>
      </c>
      <c r="E7" s="3">
        <v>0</v>
      </c>
      <c r="F7" s="16">
        <v>0</v>
      </c>
      <c r="G7" s="3">
        <v>0</v>
      </c>
      <c r="H7" s="16">
        <v>0</v>
      </c>
      <c r="I7" s="3">
        <v>0</v>
      </c>
      <c r="J7" s="16">
        <v>0</v>
      </c>
      <c r="K7" s="13"/>
    </row>
    <row r="8" spans="1:11" ht="13.5" customHeight="1" x14ac:dyDescent="0.2">
      <c r="A8" s="9">
        <v>4</v>
      </c>
      <c r="B8" s="3" t="s">
        <v>9</v>
      </c>
      <c r="C8" s="3">
        <v>2931</v>
      </c>
      <c r="D8" s="16">
        <v>58.68</v>
      </c>
      <c r="E8" s="3">
        <v>2931</v>
      </c>
      <c r="F8" s="16">
        <v>41.07</v>
      </c>
      <c r="G8" s="3">
        <v>2602</v>
      </c>
      <c r="H8" s="16">
        <v>42.44</v>
      </c>
      <c r="I8" s="3">
        <v>2602</v>
      </c>
      <c r="J8" s="16">
        <v>29.7</v>
      </c>
      <c r="K8" s="13"/>
    </row>
    <row r="9" spans="1:11" ht="13.5" customHeight="1" x14ac:dyDescent="0.2">
      <c r="A9" s="9">
        <v>5</v>
      </c>
      <c r="B9" s="3" t="s">
        <v>10</v>
      </c>
      <c r="C9" s="3">
        <v>68</v>
      </c>
      <c r="D9" s="16">
        <v>1.1299999999999999</v>
      </c>
      <c r="E9" s="3">
        <v>0</v>
      </c>
      <c r="F9" s="16">
        <v>0</v>
      </c>
      <c r="G9" s="3">
        <v>0</v>
      </c>
      <c r="H9" s="16">
        <v>0</v>
      </c>
      <c r="I9" s="3">
        <v>0</v>
      </c>
      <c r="J9" s="16">
        <v>0</v>
      </c>
      <c r="K9" s="13"/>
    </row>
    <row r="10" spans="1:11" ht="13.5" customHeight="1" x14ac:dyDescent="0.2">
      <c r="A10" s="9">
        <v>6</v>
      </c>
      <c r="B10" s="3" t="s">
        <v>11</v>
      </c>
      <c r="C10" s="3">
        <v>1509</v>
      </c>
      <c r="D10" s="16">
        <v>71.540000000000006</v>
      </c>
      <c r="E10" s="3">
        <v>767</v>
      </c>
      <c r="F10" s="16">
        <v>38.68</v>
      </c>
      <c r="G10" s="3">
        <v>6185</v>
      </c>
      <c r="H10" s="16">
        <v>228.82</v>
      </c>
      <c r="I10" s="3">
        <v>3278</v>
      </c>
      <c r="J10" s="16">
        <v>116.98</v>
      </c>
      <c r="K10" s="13"/>
    </row>
    <row r="11" spans="1:11" ht="13.5" customHeight="1" x14ac:dyDescent="0.2">
      <c r="A11" s="9">
        <v>7</v>
      </c>
      <c r="B11" s="3" t="s">
        <v>206</v>
      </c>
      <c r="C11" s="3">
        <v>25</v>
      </c>
      <c r="D11" s="16">
        <v>0.13</v>
      </c>
      <c r="E11" s="3">
        <v>0</v>
      </c>
      <c r="F11" s="16">
        <v>0</v>
      </c>
      <c r="G11" s="3">
        <v>0</v>
      </c>
      <c r="H11" s="16">
        <v>0</v>
      </c>
      <c r="I11" s="3">
        <v>0</v>
      </c>
      <c r="J11" s="16">
        <v>0</v>
      </c>
      <c r="K11" s="13"/>
    </row>
    <row r="12" spans="1:11" ht="13.5" customHeight="1" x14ac:dyDescent="0.2">
      <c r="A12" s="9">
        <v>8</v>
      </c>
      <c r="B12" s="3" t="s">
        <v>12</v>
      </c>
      <c r="C12" s="3">
        <v>5501</v>
      </c>
      <c r="D12" s="16">
        <v>128.26</v>
      </c>
      <c r="E12" s="3">
        <v>2872</v>
      </c>
      <c r="F12" s="16">
        <v>43.65</v>
      </c>
      <c r="G12" s="3">
        <v>2974</v>
      </c>
      <c r="H12" s="16">
        <v>37.9</v>
      </c>
      <c r="I12" s="3">
        <v>618</v>
      </c>
      <c r="J12" s="16">
        <v>10.25</v>
      </c>
      <c r="K12" s="13"/>
    </row>
    <row r="13" spans="1:11" ht="13.5" customHeight="1" x14ac:dyDescent="0.2">
      <c r="A13" s="9">
        <v>9</v>
      </c>
      <c r="B13" s="3" t="s">
        <v>207</v>
      </c>
      <c r="C13" s="3">
        <v>10</v>
      </c>
      <c r="D13" s="16">
        <v>0.18</v>
      </c>
      <c r="E13" s="3">
        <v>0</v>
      </c>
      <c r="F13" s="16">
        <v>0</v>
      </c>
      <c r="G13" s="3">
        <v>0</v>
      </c>
      <c r="H13" s="16">
        <v>0</v>
      </c>
      <c r="I13" s="3">
        <v>0</v>
      </c>
      <c r="J13" s="16">
        <v>0</v>
      </c>
      <c r="K13" s="13"/>
    </row>
    <row r="14" spans="1:11" ht="13.5" customHeight="1" x14ac:dyDescent="0.2">
      <c r="A14" s="9">
        <v>10</v>
      </c>
      <c r="B14" s="3" t="s">
        <v>29</v>
      </c>
      <c r="C14" s="3">
        <v>0</v>
      </c>
      <c r="D14" s="16">
        <v>0</v>
      </c>
      <c r="E14" s="3">
        <v>0</v>
      </c>
      <c r="F14" s="16">
        <v>0</v>
      </c>
      <c r="G14" s="3">
        <v>7</v>
      </c>
      <c r="H14" s="16">
        <v>0.11</v>
      </c>
      <c r="I14" s="3">
        <v>0</v>
      </c>
      <c r="J14" s="16">
        <v>0</v>
      </c>
      <c r="K14" s="13"/>
    </row>
    <row r="15" spans="1:11" ht="13.5" customHeight="1" x14ac:dyDescent="0.2">
      <c r="A15" s="9">
        <v>11</v>
      </c>
      <c r="B15" s="3" t="s">
        <v>13</v>
      </c>
      <c r="C15" s="3">
        <v>0</v>
      </c>
      <c r="D15" s="16">
        <v>0</v>
      </c>
      <c r="E15" s="3">
        <v>0</v>
      </c>
      <c r="F15" s="16">
        <v>0</v>
      </c>
      <c r="G15" s="3">
        <v>0</v>
      </c>
      <c r="H15" s="16">
        <v>0</v>
      </c>
      <c r="I15" s="3">
        <v>0</v>
      </c>
      <c r="J15" s="16">
        <v>0</v>
      </c>
      <c r="K15" s="13"/>
    </row>
    <row r="16" spans="1:11" ht="13.5" customHeight="1" x14ac:dyDescent="0.2">
      <c r="A16" s="9">
        <v>12</v>
      </c>
      <c r="B16" s="3" t="s">
        <v>14</v>
      </c>
      <c r="C16" s="3">
        <v>0</v>
      </c>
      <c r="D16" s="16">
        <v>0</v>
      </c>
      <c r="E16" s="3">
        <v>0</v>
      </c>
      <c r="F16" s="16">
        <v>0</v>
      </c>
      <c r="G16" s="3">
        <v>0</v>
      </c>
      <c r="H16" s="16">
        <v>0</v>
      </c>
      <c r="I16" s="3">
        <v>0</v>
      </c>
      <c r="J16" s="16">
        <v>0</v>
      </c>
      <c r="K16" s="13"/>
    </row>
    <row r="17" spans="1:11" ht="13.5" customHeight="1" x14ac:dyDescent="0.2">
      <c r="A17" s="9">
        <v>13</v>
      </c>
      <c r="B17" s="3" t="s">
        <v>208</v>
      </c>
      <c r="C17" s="3">
        <v>11</v>
      </c>
      <c r="D17" s="16">
        <v>0.18</v>
      </c>
      <c r="E17" s="3">
        <v>0</v>
      </c>
      <c r="F17" s="16">
        <v>0</v>
      </c>
      <c r="G17" s="3">
        <v>0</v>
      </c>
      <c r="H17" s="16">
        <v>0</v>
      </c>
      <c r="I17" s="3">
        <v>0</v>
      </c>
      <c r="J17" s="16">
        <v>0</v>
      </c>
      <c r="K17" s="13"/>
    </row>
    <row r="18" spans="1:11" ht="13.5" customHeight="1" x14ac:dyDescent="0.2">
      <c r="A18" s="9">
        <v>14</v>
      </c>
      <c r="B18" s="3" t="s">
        <v>209</v>
      </c>
      <c r="C18" s="3">
        <v>0</v>
      </c>
      <c r="D18" s="16">
        <v>0</v>
      </c>
      <c r="E18" s="3">
        <v>0</v>
      </c>
      <c r="F18" s="16">
        <v>0</v>
      </c>
      <c r="G18" s="3">
        <v>83</v>
      </c>
      <c r="H18" s="16">
        <v>6.91</v>
      </c>
      <c r="I18" s="3">
        <v>3</v>
      </c>
      <c r="J18" s="16">
        <v>0.55000000000000004</v>
      </c>
      <c r="K18" s="13"/>
    </row>
    <row r="19" spans="1:11" ht="13.5" customHeight="1" x14ac:dyDescent="0.2">
      <c r="A19" s="9">
        <v>15</v>
      </c>
      <c r="B19" s="3" t="s">
        <v>15</v>
      </c>
      <c r="C19" s="3">
        <v>24061</v>
      </c>
      <c r="D19" s="16">
        <v>362.75</v>
      </c>
      <c r="E19" s="3">
        <v>7218</v>
      </c>
      <c r="F19" s="16">
        <v>108.82</v>
      </c>
      <c r="G19" s="3">
        <v>2712</v>
      </c>
      <c r="H19" s="16">
        <v>40.61</v>
      </c>
      <c r="I19" s="3">
        <v>542</v>
      </c>
      <c r="J19" s="16">
        <v>80.12</v>
      </c>
      <c r="K19" s="13"/>
    </row>
    <row r="20" spans="1:11" ht="13.5" customHeight="1" x14ac:dyDescent="0.2">
      <c r="A20" s="9">
        <v>16</v>
      </c>
      <c r="B20" s="3" t="s">
        <v>210</v>
      </c>
      <c r="C20" s="3">
        <v>0</v>
      </c>
      <c r="D20" s="16">
        <v>0</v>
      </c>
      <c r="E20" s="3">
        <v>0</v>
      </c>
      <c r="F20" s="16">
        <v>0</v>
      </c>
      <c r="G20" s="3">
        <v>0</v>
      </c>
      <c r="H20" s="16">
        <v>0</v>
      </c>
      <c r="I20" s="3">
        <v>0</v>
      </c>
      <c r="J20" s="16">
        <v>0</v>
      </c>
      <c r="K20" s="13"/>
    </row>
    <row r="21" spans="1:11" ht="13.5" customHeight="1" x14ac:dyDescent="0.2">
      <c r="A21" s="9">
        <v>17</v>
      </c>
      <c r="B21" s="3" t="s">
        <v>211</v>
      </c>
      <c r="C21" s="3">
        <v>299</v>
      </c>
      <c r="D21" s="16">
        <v>6.69</v>
      </c>
      <c r="E21" s="3">
        <v>120</v>
      </c>
      <c r="F21" s="16">
        <v>2.21</v>
      </c>
      <c r="G21" s="3">
        <v>619</v>
      </c>
      <c r="H21" s="16">
        <v>6.75</v>
      </c>
      <c r="I21" s="3">
        <v>264</v>
      </c>
      <c r="J21" s="16">
        <v>2.4500000000000002</v>
      </c>
      <c r="K21" s="13"/>
    </row>
    <row r="22" spans="1:11" ht="13.5" customHeight="1" x14ac:dyDescent="0.2">
      <c r="A22" s="9">
        <v>18</v>
      </c>
      <c r="B22" s="3" t="s">
        <v>18</v>
      </c>
      <c r="C22" s="3">
        <v>153</v>
      </c>
      <c r="D22" s="16">
        <v>3.52</v>
      </c>
      <c r="E22" s="3">
        <v>0</v>
      </c>
      <c r="F22" s="16">
        <v>0</v>
      </c>
      <c r="G22" s="3">
        <v>0</v>
      </c>
      <c r="H22" s="16">
        <v>0</v>
      </c>
      <c r="I22" s="3">
        <v>0</v>
      </c>
      <c r="J22" s="16">
        <v>0</v>
      </c>
      <c r="K22" s="13"/>
    </row>
    <row r="23" spans="1:11" ht="13.5" customHeight="1" x14ac:dyDescent="0.2">
      <c r="A23" s="9">
        <v>19</v>
      </c>
      <c r="B23" s="3" t="s">
        <v>212</v>
      </c>
      <c r="C23" s="3">
        <v>0</v>
      </c>
      <c r="D23" s="16">
        <v>0</v>
      </c>
      <c r="E23" s="3">
        <v>0</v>
      </c>
      <c r="F23" s="16">
        <v>0</v>
      </c>
      <c r="G23" s="3">
        <v>0</v>
      </c>
      <c r="H23" s="16">
        <v>0</v>
      </c>
      <c r="I23" s="3">
        <v>0</v>
      </c>
      <c r="J23" s="16">
        <v>0</v>
      </c>
      <c r="K23" s="13"/>
    </row>
    <row r="24" spans="1:11" ht="13.5" customHeight="1" x14ac:dyDescent="0.2">
      <c r="A24" s="9">
        <v>20</v>
      </c>
      <c r="B24" s="3" t="s">
        <v>213</v>
      </c>
      <c r="C24" s="3">
        <v>0</v>
      </c>
      <c r="D24" s="16">
        <v>0</v>
      </c>
      <c r="E24" s="3">
        <v>0</v>
      </c>
      <c r="F24" s="16">
        <v>0</v>
      </c>
      <c r="G24" s="3">
        <v>0</v>
      </c>
      <c r="H24" s="16">
        <v>0</v>
      </c>
      <c r="I24" s="3">
        <v>0</v>
      </c>
      <c r="J24" s="16">
        <v>0</v>
      </c>
      <c r="K24" s="13"/>
    </row>
    <row r="25" spans="1:11" ht="13.5" customHeight="1" x14ac:dyDescent="0.2">
      <c r="A25" s="9">
        <v>21</v>
      </c>
      <c r="B25" s="3" t="s">
        <v>214</v>
      </c>
      <c r="C25" s="3">
        <v>0</v>
      </c>
      <c r="D25" s="16">
        <v>0</v>
      </c>
      <c r="E25" s="3">
        <v>0</v>
      </c>
      <c r="F25" s="16">
        <v>0</v>
      </c>
      <c r="G25" s="3">
        <v>0</v>
      </c>
      <c r="H25" s="16">
        <v>0</v>
      </c>
      <c r="I25" s="3">
        <v>0</v>
      </c>
      <c r="J25" s="16">
        <v>0</v>
      </c>
      <c r="K25" s="13"/>
    </row>
    <row r="26" spans="1:11" ht="13.5" customHeight="1" x14ac:dyDescent="0.2">
      <c r="A26" s="9">
        <v>22</v>
      </c>
      <c r="B26" s="3" t="s">
        <v>215</v>
      </c>
      <c r="C26" s="3">
        <v>0</v>
      </c>
      <c r="D26" s="16">
        <v>0</v>
      </c>
      <c r="E26" s="3">
        <v>0</v>
      </c>
      <c r="F26" s="16">
        <v>0</v>
      </c>
      <c r="G26" s="3">
        <v>0</v>
      </c>
      <c r="H26" s="16">
        <v>0</v>
      </c>
      <c r="I26" s="3">
        <v>0</v>
      </c>
      <c r="J26" s="16">
        <v>0</v>
      </c>
      <c r="K26" s="13"/>
    </row>
    <row r="27" spans="1:11" ht="13.5" customHeight="1" x14ac:dyDescent="0.2">
      <c r="A27" s="9">
        <v>23</v>
      </c>
      <c r="B27" s="3" t="s">
        <v>216</v>
      </c>
      <c r="C27" s="3">
        <v>0</v>
      </c>
      <c r="D27" s="16">
        <v>0</v>
      </c>
      <c r="E27" s="3">
        <v>0</v>
      </c>
      <c r="F27" s="16">
        <v>0</v>
      </c>
      <c r="G27" s="3">
        <v>0</v>
      </c>
      <c r="H27" s="16">
        <v>0</v>
      </c>
      <c r="I27" s="3">
        <v>0</v>
      </c>
      <c r="J27" s="16">
        <v>0</v>
      </c>
      <c r="K27" s="13"/>
    </row>
    <row r="28" spans="1:11" ht="13.5" customHeight="1" x14ac:dyDescent="0.2">
      <c r="A28" s="9">
        <v>24</v>
      </c>
      <c r="B28" s="3" t="s">
        <v>217</v>
      </c>
      <c r="C28" s="3">
        <v>0</v>
      </c>
      <c r="D28" s="16">
        <v>0</v>
      </c>
      <c r="E28" s="3">
        <v>0</v>
      </c>
      <c r="F28" s="16">
        <v>0</v>
      </c>
      <c r="G28" s="3">
        <v>0</v>
      </c>
      <c r="H28" s="16">
        <v>0</v>
      </c>
      <c r="I28" s="3">
        <v>0</v>
      </c>
      <c r="J28" s="16">
        <v>0</v>
      </c>
      <c r="K28" s="13"/>
    </row>
    <row r="29" spans="1:11" ht="13.5" customHeight="1" x14ac:dyDescent="0.2">
      <c r="A29" s="9">
        <v>25</v>
      </c>
      <c r="B29" s="3" t="s">
        <v>218</v>
      </c>
      <c r="C29" s="3">
        <v>0</v>
      </c>
      <c r="D29" s="16">
        <v>0</v>
      </c>
      <c r="E29" s="3">
        <v>0</v>
      </c>
      <c r="F29" s="16">
        <v>0</v>
      </c>
      <c r="G29" s="3">
        <v>0</v>
      </c>
      <c r="H29" s="16">
        <v>0</v>
      </c>
      <c r="I29" s="3">
        <v>0</v>
      </c>
      <c r="J29" s="16">
        <v>0</v>
      </c>
      <c r="K29" s="13"/>
    </row>
    <row r="30" spans="1:11" ht="13.5" customHeight="1" x14ac:dyDescent="0.2">
      <c r="A30" s="9">
        <v>26</v>
      </c>
      <c r="B30" s="3" t="s">
        <v>219</v>
      </c>
      <c r="C30" s="3">
        <v>0</v>
      </c>
      <c r="D30" s="16">
        <v>0</v>
      </c>
      <c r="E30" s="3">
        <v>0</v>
      </c>
      <c r="F30" s="16">
        <v>0</v>
      </c>
      <c r="G30" s="3">
        <v>0</v>
      </c>
      <c r="H30" s="16">
        <v>0</v>
      </c>
      <c r="I30" s="3">
        <v>0</v>
      </c>
      <c r="J30" s="16">
        <v>0</v>
      </c>
      <c r="K30" s="13"/>
    </row>
    <row r="31" spans="1:11" ht="13.5" customHeight="1" x14ac:dyDescent="0.2">
      <c r="A31" s="9">
        <v>27</v>
      </c>
      <c r="B31" s="3" t="s">
        <v>220</v>
      </c>
      <c r="C31" s="3">
        <v>0</v>
      </c>
      <c r="D31" s="16">
        <v>0</v>
      </c>
      <c r="E31" s="3">
        <v>0</v>
      </c>
      <c r="F31" s="16">
        <v>0</v>
      </c>
      <c r="G31" s="3">
        <v>0</v>
      </c>
      <c r="H31" s="16">
        <v>0</v>
      </c>
      <c r="I31" s="3">
        <v>0</v>
      </c>
      <c r="J31" s="16">
        <v>0</v>
      </c>
      <c r="K31" s="13"/>
    </row>
    <row r="32" spans="1:11" ht="13.5" customHeight="1" x14ac:dyDescent="0.2">
      <c r="A32" s="9">
        <v>28</v>
      </c>
      <c r="B32" s="3" t="s">
        <v>16</v>
      </c>
      <c r="C32" s="3">
        <v>0</v>
      </c>
      <c r="D32" s="16">
        <v>0</v>
      </c>
      <c r="E32" s="3">
        <v>0</v>
      </c>
      <c r="F32" s="16">
        <v>0</v>
      </c>
      <c r="G32" s="3">
        <v>411</v>
      </c>
      <c r="H32" s="16">
        <v>4.88</v>
      </c>
      <c r="I32" s="3">
        <v>0</v>
      </c>
      <c r="J32" s="16">
        <v>0</v>
      </c>
      <c r="K32" s="13"/>
    </row>
    <row r="33" spans="1:11" ht="13.5" customHeight="1" x14ac:dyDescent="0.2">
      <c r="A33" s="9">
        <v>29</v>
      </c>
      <c r="B33" s="3" t="s">
        <v>20</v>
      </c>
      <c r="C33" s="3">
        <v>0</v>
      </c>
      <c r="D33" s="16">
        <v>0</v>
      </c>
      <c r="E33" s="3">
        <v>0</v>
      </c>
      <c r="F33" s="16">
        <v>0</v>
      </c>
      <c r="G33" s="3">
        <v>0</v>
      </c>
      <c r="H33" s="16">
        <v>0</v>
      </c>
      <c r="I33" s="3">
        <v>0</v>
      </c>
      <c r="J33" s="16">
        <v>0</v>
      </c>
      <c r="K33" s="13"/>
    </row>
    <row r="34" spans="1:11" ht="13.5" customHeight="1" x14ac:dyDescent="0.2">
      <c r="A34" s="9">
        <v>30</v>
      </c>
      <c r="B34" s="3" t="s">
        <v>27</v>
      </c>
      <c r="C34" s="3">
        <v>9763</v>
      </c>
      <c r="D34" s="16">
        <v>30.76</v>
      </c>
      <c r="E34" s="3">
        <v>3425</v>
      </c>
      <c r="F34" s="16">
        <v>111.15</v>
      </c>
      <c r="G34" s="3">
        <v>1030</v>
      </c>
      <c r="H34" s="16">
        <v>3.49</v>
      </c>
      <c r="I34" s="3">
        <v>696</v>
      </c>
      <c r="J34" s="16">
        <v>34.729999999999997</v>
      </c>
      <c r="K34" s="13"/>
    </row>
    <row r="35" spans="1:11" ht="13.5" customHeight="1" x14ac:dyDescent="0.2">
      <c r="A35" s="9">
        <v>31</v>
      </c>
      <c r="B35" s="3" t="s">
        <v>28</v>
      </c>
      <c r="C35" s="3">
        <v>0</v>
      </c>
      <c r="D35" s="16">
        <v>0</v>
      </c>
      <c r="E35" s="3">
        <v>0</v>
      </c>
      <c r="F35" s="16">
        <v>0</v>
      </c>
      <c r="G35" s="3">
        <v>0</v>
      </c>
      <c r="H35" s="16">
        <v>0</v>
      </c>
      <c r="I35" s="3">
        <v>0</v>
      </c>
      <c r="J35" s="16">
        <v>0</v>
      </c>
      <c r="K35" s="13"/>
    </row>
    <row r="36" spans="1:11" ht="13.5" customHeight="1" x14ac:dyDescent="0.2">
      <c r="A36" s="9">
        <v>32</v>
      </c>
      <c r="B36" s="3" t="s">
        <v>221</v>
      </c>
      <c r="C36" s="3">
        <v>0</v>
      </c>
      <c r="D36" s="16">
        <v>0</v>
      </c>
      <c r="E36" s="3">
        <v>0</v>
      </c>
      <c r="F36" s="16">
        <v>0</v>
      </c>
      <c r="G36" s="3">
        <v>0</v>
      </c>
      <c r="H36" s="16">
        <v>0</v>
      </c>
      <c r="I36" s="3">
        <v>0</v>
      </c>
      <c r="J36" s="16">
        <v>0</v>
      </c>
      <c r="K36" s="13"/>
    </row>
    <row r="37" spans="1:11" ht="13.5" customHeight="1" x14ac:dyDescent="0.2">
      <c r="A37" s="9">
        <v>33</v>
      </c>
      <c r="B37" s="3" t="s">
        <v>23</v>
      </c>
      <c r="C37" s="3">
        <v>0</v>
      </c>
      <c r="D37" s="16">
        <v>0</v>
      </c>
      <c r="E37" s="3">
        <v>0</v>
      </c>
      <c r="F37" s="16">
        <v>0</v>
      </c>
      <c r="G37" s="3">
        <v>0</v>
      </c>
      <c r="H37" s="16">
        <v>0</v>
      </c>
      <c r="I37" s="3">
        <v>0</v>
      </c>
      <c r="J37" s="16">
        <v>0</v>
      </c>
      <c r="K37" s="13"/>
    </row>
    <row r="38" spans="1:11" ht="13.5" customHeight="1" x14ac:dyDescent="0.2">
      <c r="A38" s="9">
        <v>34</v>
      </c>
      <c r="B38" s="3" t="s">
        <v>222</v>
      </c>
      <c r="C38" s="3">
        <v>0</v>
      </c>
      <c r="D38" s="16">
        <v>0</v>
      </c>
      <c r="E38" s="3">
        <v>0</v>
      </c>
      <c r="F38" s="16">
        <v>0</v>
      </c>
      <c r="G38" s="3">
        <v>0</v>
      </c>
      <c r="H38" s="16">
        <v>0</v>
      </c>
      <c r="I38" s="3">
        <v>0</v>
      </c>
      <c r="J38" s="16">
        <v>0</v>
      </c>
      <c r="K38" s="13"/>
    </row>
    <row r="39" spans="1:11" ht="13.5" customHeight="1" x14ac:dyDescent="0.2">
      <c r="A39" s="9">
        <v>35</v>
      </c>
      <c r="B39" s="3" t="s">
        <v>223</v>
      </c>
      <c r="C39" s="3">
        <v>0</v>
      </c>
      <c r="D39" s="16">
        <v>0</v>
      </c>
      <c r="E39" s="3">
        <v>0</v>
      </c>
      <c r="F39" s="16">
        <v>0</v>
      </c>
      <c r="G39" s="3">
        <v>0</v>
      </c>
      <c r="H39" s="16">
        <v>0</v>
      </c>
      <c r="I39" s="3">
        <v>0</v>
      </c>
      <c r="J39" s="16">
        <v>0</v>
      </c>
      <c r="K39" s="13"/>
    </row>
    <row r="40" spans="1:11" ht="13.5" customHeight="1" x14ac:dyDescent="0.2">
      <c r="A40" s="9">
        <v>36</v>
      </c>
      <c r="B40" s="3" t="s">
        <v>35</v>
      </c>
      <c r="C40" s="3">
        <v>0</v>
      </c>
      <c r="D40" s="16">
        <v>0</v>
      </c>
      <c r="E40" s="3">
        <v>0</v>
      </c>
      <c r="F40" s="16">
        <v>0</v>
      </c>
      <c r="G40" s="3">
        <v>0</v>
      </c>
      <c r="H40" s="16">
        <v>0</v>
      </c>
      <c r="I40" s="3">
        <v>0</v>
      </c>
      <c r="J40" s="16">
        <v>0</v>
      </c>
      <c r="K40" s="13"/>
    </row>
    <row r="41" spans="1:11" ht="13.5" customHeight="1" x14ac:dyDescent="0.2">
      <c r="A41" s="9">
        <v>37</v>
      </c>
      <c r="B41" s="3" t="s">
        <v>224</v>
      </c>
      <c r="C41" s="3">
        <v>0</v>
      </c>
      <c r="D41" s="16">
        <v>0</v>
      </c>
      <c r="E41" s="3">
        <v>0</v>
      </c>
      <c r="F41" s="16">
        <v>0</v>
      </c>
      <c r="G41" s="3">
        <v>0</v>
      </c>
      <c r="H41" s="16">
        <v>0</v>
      </c>
      <c r="I41" s="3">
        <v>0</v>
      </c>
      <c r="J41" s="16">
        <v>0</v>
      </c>
      <c r="K41" s="13"/>
    </row>
    <row r="42" spans="1:11" ht="13.5" customHeight="1" x14ac:dyDescent="0.2">
      <c r="A42" s="9">
        <v>38</v>
      </c>
      <c r="B42" s="3" t="s">
        <v>225</v>
      </c>
      <c r="C42" s="3">
        <v>0</v>
      </c>
      <c r="D42" s="16">
        <v>0</v>
      </c>
      <c r="E42" s="3">
        <v>0</v>
      </c>
      <c r="F42" s="16">
        <v>0</v>
      </c>
      <c r="G42" s="3">
        <v>0</v>
      </c>
      <c r="H42" s="16">
        <v>0</v>
      </c>
      <c r="I42" s="3">
        <v>0</v>
      </c>
      <c r="J42" s="16">
        <v>0</v>
      </c>
      <c r="K42" s="13"/>
    </row>
    <row r="43" spans="1:11" ht="13.5" customHeight="1" x14ac:dyDescent="0.2">
      <c r="A43" s="9">
        <v>39</v>
      </c>
      <c r="B43" s="3" t="s">
        <v>226</v>
      </c>
      <c r="C43" s="3">
        <v>0</v>
      </c>
      <c r="D43" s="16">
        <v>0</v>
      </c>
      <c r="E43" s="3">
        <v>0</v>
      </c>
      <c r="F43" s="16">
        <v>0</v>
      </c>
      <c r="G43" s="3">
        <v>0</v>
      </c>
      <c r="H43" s="16">
        <v>0</v>
      </c>
      <c r="I43" s="3">
        <v>0</v>
      </c>
      <c r="J43" s="16">
        <v>0</v>
      </c>
      <c r="K43" s="13"/>
    </row>
    <row r="44" spans="1:11" ht="13.5" customHeight="1" x14ac:dyDescent="0.2">
      <c r="A44" s="9">
        <v>40</v>
      </c>
      <c r="B44" s="3" t="s">
        <v>227</v>
      </c>
      <c r="C44" s="3">
        <v>0</v>
      </c>
      <c r="D44" s="16">
        <v>0</v>
      </c>
      <c r="E44" s="3">
        <v>0</v>
      </c>
      <c r="F44" s="16">
        <v>0</v>
      </c>
      <c r="G44" s="3">
        <v>0</v>
      </c>
      <c r="H44" s="16">
        <v>0</v>
      </c>
      <c r="I44" s="3">
        <v>0</v>
      </c>
      <c r="J44" s="16">
        <v>0</v>
      </c>
      <c r="K44" s="13"/>
    </row>
    <row r="45" spans="1:11" ht="13.5" customHeight="1" x14ac:dyDescent="0.2">
      <c r="A45" s="9">
        <v>41</v>
      </c>
      <c r="B45" s="3" t="s">
        <v>228</v>
      </c>
      <c r="C45" s="3">
        <v>0</v>
      </c>
      <c r="D45" s="16">
        <v>0</v>
      </c>
      <c r="E45" s="3">
        <v>0</v>
      </c>
      <c r="F45" s="16">
        <v>0</v>
      </c>
      <c r="G45" s="3">
        <v>0</v>
      </c>
      <c r="H45" s="16">
        <v>0</v>
      </c>
      <c r="I45" s="3">
        <v>0</v>
      </c>
      <c r="J45" s="16">
        <v>0</v>
      </c>
      <c r="K45" s="13"/>
    </row>
    <row r="46" spans="1:11" ht="13.5" customHeight="1" x14ac:dyDescent="0.2">
      <c r="A46" s="9">
        <v>42</v>
      </c>
      <c r="B46" s="3" t="s">
        <v>41</v>
      </c>
      <c r="C46" s="3">
        <v>0</v>
      </c>
      <c r="D46" s="16">
        <v>0</v>
      </c>
      <c r="E46" s="3">
        <v>0</v>
      </c>
      <c r="F46" s="16">
        <v>0</v>
      </c>
      <c r="G46" s="3">
        <v>0</v>
      </c>
      <c r="H46" s="16">
        <v>0</v>
      </c>
      <c r="I46" s="3">
        <v>0</v>
      </c>
      <c r="J46" s="16">
        <v>0</v>
      </c>
      <c r="K46" s="13"/>
    </row>
    <row r="47" spans="1:11" ht="13.5" customHeight="1" x14ac:dyDescent="0.2">
      <c r="A47" s="9">
        <v>43</v>
      </c>
      <c r="B47" s="3" t="s">
        <v>229</v>
      </c>
      <c r="C47" s="3">
        <v>0</v>
      </c>
      <c r="D47" s="16">
        <v>0</v>
      </c>
      <c r="E47" s="3">
        <v>0</v>
      </c>
      <c r="F47" s="16">
        <v>0</v>
      </c>
      <c r="G47" s="3">
        <v>0</v>
      </c>
      <c r="H47" s="16">
        <v>0</v>
      </c>
      <c r="I47" s="3">
        <v>0</v>
      </c>
      <c r="J47" s="16">
        <v>0</v>
      </c>
      <c r="K47" s="13"/>
    </row>
    <row r="48" spans="1:11" ht="13.5" customHeight="1" x14ac:dyDescent="0.2">
      <c r="A48" s="9">
        <v>44</v>
      </c>
      <c r="B48" s="3" t="s">
        <v>39</v>
      </c>
      <c r="C48" s="3">
        <v>0</v>
      </c>
      <c r="D48" s="16">
        <v>0</v>
      </c>
      <c r="E48" s="3">
        <v>0</v>
      </c>
      <c r="F48" s="16">
        <v>0</v>
      </c>
      <c r="G48" s="3">
        <v>0</v>
      </c>
      <c r="H48" s="16">
        <v>0</v>
      </c>
      <c r="I48" s="3">
        <v>0</v>
      </c>
      <c r="J48" s="16">
        <v>0</v>
      </c>
      <c r="K48" s="13"/>
    </row>
    <row r="49" spans="1:11" ht="13.5" customHeight="1" x14ac:dyDescent="0.2">
      <c r="A49" s="9">
        <v>45</v>
      </c>
      <c r="B49" s="3" t="s">
        <v>230</v>
      </c>
      <c r="C49" s="3">
        <v>0</v>
      </c>
      <c r="D49" s="16">
        <v>0</v>
      </c>
      <c r="E49" s="3">
        <v>0</v>
      </c>
      <c r="F49" s="16">
        <v>0</v>
      </c>
      <c r="G49" s="3">
        <v>0</v>
      </c>
      <c r="H49" s="16">
        <v>0</v>
      </c>
      <c r="I49" s="3">
        <v>0</v>
      </c>
      <c r="J49" s="16">
        <v>0</v>
      </c>
      <c r="K49" s="13"/>
    </row>
    <row r="50" spans="1:11" ht="13.5" customHeight="1" x14ac:dyDescent="0.2">
      <c r="A50" s="9">
        <v>46</v>
      </c>
      <c r="B50" s="3" t="s">
        <v>231</v>
      </c>
      <c r="C50" s="3">
        <v>0</v>
      </c>
      <c r="D50" s="16">
        <v>0</v>
      </c>
      <c r="E50" s="3">
        <v>0</v>
      </c>
      <c r="F50" s="16">
        <v>0</v>
      </c>
      <c r="G50" s="3">
        <v>0</v>
      </c>
      <c r="H50" s="16">
        <v>0</v>
      </c>
      <c r="I50" s="3">
        <v>0</v>
      </c>
      <c r="J50" s="16">
        <v>0</v>
      </c>
      <c r="K50" s="13"/>
    </row>
    <row r="51" spans="1:11" ht="13.5" customHeight="1" x14ac:dyDescent="0.2">
      <c r="A51" s="9">
        <v>47</v>
      </c>
      <c r="B51" s="3" t="s">
        <v>232</v>
      </c>
      <c r="C51" s="3">
        <v>0</v>
      </c>
      <c r="D51" s="16">
        <v>0</v>
      </c>
      <c r="E51" s="3">
        <v>0</v>
      </c>
      <c r="F51" s="16">
        <v>0</v>
      </c>
      <c r="G51" s="3">
        <v>0</v>
      </c>
      <c r="H51" s="16">
        <v>0</v>
      </c>
      <c r="I51" s="3">
        <v>0</v>
      </c>
      <c r="J51" s="16">
        <v>0</v>
      </c>
      <c r="K51" s="13"/>
    </row>
    <row r="52" spans="1:11" ht="13.5" customHeight="1" x14ac:dyDescent="0.2">
      <c r="A52" s="9">
        <v>48</v>
      </c>
      <c r="B52" s="3" t="s">
        <v>233</v>
      </c>
      <c r="C52" s="3">
        <v>0</v>
      </c>
      <c r="D52" s="16">
        <v>0</v>
      </c>
      <c r="E52" s="3">
        <v>0</v>
      </c>
      <c r="F52" s="16">
        <v>0</v>
      </c>
      <c r="G52" s="3">
        <v>0</v>
      </c>
      <c r="H52" s="16">
        <v>0</v>
      </c>
      <c r="I52" s="3">
        <v>0</v>
      </c>
      <c r="J52" s="16">
        <v>0</v>
      </c>
      <c r="K52" s="13"/>
    </row>
    <row r="53" spans="1:11" ht="13.5" customHeight="1" x14ac:dyDescent="0.2">
      <c r="A53" s="9">
        <v>49</v>
      </c>
      <c r="B53" s="3" t="s">
        <v>234</v>
      </c>
      <c r="C53" s="3">
        <v>974</v>
      </c>
      <c r="D53" s="16">
        <v>8.01</v>
      </c>
      <c r="E53" s="3">
        <v>974</v>
      </c>
      <c r="F53" s="16">
        <v>8.01</v>
      </c>
      <c r="G53" s="3">
        <v>6</v>
      </c>
      <c r="H53" s="16">
        <v>0.2</v>
      </c>
      <c r="I53" s="3">
        <v>6</v>
      </c>
      <c r="J53" s="16">
        <v>0.2</v>
      </c>
      <c r="K53" s="13"/>
    </row>
    <row r="54" spans="1:11" ht="13.5" customHeight="1" x14ac:dyDescent="0.2">
      <c r="A54" s="9">
        <v>50</v>
      </c>
      <c r="B54" s="3" t="s">
        <v>235</v>
      </c>
      <c r="C54" s="3">
        <v>11242</v>
      </c>
      <c r="D54" s="16">
        <v>31.11</v>
      </c>
      <c r="E54" s="3">
        <v>0</v>
      </c>
      <c r="F54" s="16">
        <v>0</v>
      </c>
      <c r="G54" s="3">
        <v>0</v>
      </c>
      <c r="H54" s="16">
        <v>0</v>
      </c>
      <c r="I54" s="3">
        <v>0</v>
      </c>
      <c r="J54" s="16">
        <v>0</v>
      </c>
      <c r="K54" s="13"/>
    </row>
    <row r="55" spans="1:11" ht="13.5" customHeight="1" x14ac:dyDescent="0.2">
      <c r="A55" s="9"/>
      <c r="B55" s="4" t="s">
        <v>236</v>
      </c>
      <c r="C55" s="4">
        <f t="shared" ref="C55:J55" si="0">SUM(C5:C54)</f>
        <v>65032</v>
      </c>
      <c r="D55" s="17">
        <f t="shared" si="0"/>
        <v>828.53000000000009</v>
      </c>
      <c r="E55" s="4">
        <f t="shared" si="0"/>
        <v>20924</v>
      </c>
      <c r="F55" s="17">
        <f t="shared" si="0"/>
        <v>373.49</v>
      </c>
      <c r="G55" s="4">
        <f t="shared" si="0"/>
        <v>26717</v>
      </c>
      <c r="H55" s="17">
        <f t="shared" si="0"/>
        <v>488.35</v>
      </c>
      <c r="I55" s="4">
        <f t="shared" si="0"/>
        <v>12572</v>
      </c>
      <c r="J55" s="17">
        <f t="shared" si="0"/>
        <v>302.66000000000003</v>
      </c>
      <c r="K55" s="13"/>
    </row>
    <row r="56" spans="1:11" ht="13.5" customHeight="1" x14ac:dyDescent="0.2">
      <c r="A56" s="18"/>
      <c r="B56" s="13"/>
      <c r="C56" s="13"/>
      <c r="D56" s="33"/>
      <c r="E56" s="13"/>
      <c r="F56" s="33"/>
      <c r="G56" s="13"/>
      <c r="H56" s="33"/>
      <c r="I56" s="13"/>
      <c r="J56" s="33"/>
      <c r="K56" s="13"/>
    </row>
    <row r="57" spans="1:11" ht="13.5" customHeight="1" x14ac:dyDescent="0.2">
      <c r="A57" s="18"/>
      <c r="B57" s="15"/>
      <c r="C57" s="13"/>
      <c r="D57" s="33"/>
      <c r="E57" s="13"/>
      <c r="F57" s="33"/>
      <c r="G57" s="13"/>
      <c r="H57" s="33"/>
      <c r="I57" s="13"/>
      <c r="J57" s="33"/>
      <c r="K57" s="13"/>
    </row>
    <row r="58" spans="1:11" ht="13.5" customHeight="1" x14ac:dyDescent="0.2">
      <c r="A58" s="18"/>
      <c r="B58" s="13"/>
      <c r="C58" s="13"/>
      <c r="D58" s="33"/>
      <c r="E58" s="13"/>
      <c r="F58" s="33"/>
      <c r="G58" s="13"/>
      <c r="H58" s="33"/>
      <c r="I58" s="13"/>
      <c r="J58" s="33"/>
      <c r="K58" s="13"/>
    </row>
    <row r="59" spans="1:11" ht="13.5" customHeight="1" x14ac:dyDescent="0.2">
      <c r="A59" s="18"/>
      <c r="B59" s="13"/>
      <c r="C59" s="13"/>
      <c r="D59" s="33"/>
      <c r="E59" s="13"/>
      <c r="F59" s="33"/>
      <c r="G59" s="13"/>
      <c r="H59" s="33"/>
      <c r="I59" s="13"/>
      <c r="J59" s="33"/>
      <c r="K59" s="13"/>
    </row>
    <row r="60" spans="1:11" ht="13.5" customHeight="1" x14ac:dyDescent="0.2">
      <c r="A60" s="18"/>
      <c r="B60" s="13"/>
      <c r="C60" s="13"/>
      <c r="D60" s="33"/>
      <c r="E60" s="13"/>
      <c r="F60" s="33"/>
      <c r="G60" s="13"/>
      <c r="H60" s="33"/>
      <c r="I60" s="13"/>
      <c r="J60" s="33"/>
      <c r="K60" s="13"/>
    </row>
    <row r="61" spans="1:11" ht="13.5" customHeight="1" x14ac:dyDescent="0.2">
      <c r="A61" s="18"/>
      <c r="B61" s="13"/>
      <c r="C61" s="13"/>
      <c r="D61" s="33"/>
      <c r="E61" s="13"/>
      <c r="F61" s="33"/>
      <c r="G61" s="13"/>
      <c r="H61" s="33"/>
      <c r="I61" s="13"/>
      <c r="J61" s="33"/>
      <c r="K61" s="13"/>
    </row>
    <row r="62" spans="1:11" ht="13.5" customHeight="1" x14ac:dyDescent="0.2">
      <c r="A62" s="18"/>
      <c r="B62" s="13"/>
      <c r="C62" s="13"/>
      <c r="D62" s="33"/>
      <c r="E62" s="13"/>
      <c r="F62" s="33"/>
      <c r="G62" s="13"/>
      <c r="H62" s="33"/>
      <c r="I62" s="13"/>
      <c r="J62" s="33"/>
      <c r="K62" s="13"/>
    </row>
    <row r="63" spans="1:11" ht="13.5" customHeight="1" x14ac:dyDescent="0.2">
      <c r="A63" s="18"/>
      <c r="B63" s="13"/>
      <c r="C63" s="13"/>
      <c r="D63" s="33"/>
      <c r="E63" s="13"/>
      <c r="F63" s="33"/>
      <c r="G63" s="13"/>
      <c r="H63" s="33"/>
      <c r="I63" s="13"/>
      <c r="J63" s="33"/>
      <c r="K63" s="13"/>
    </row>
    <row r="64" spans="1:11" ht="13.5" customHeight="1" x14ac:dyDescent="0.2">
      <c r="A64" s="18"/>
      <c r="B64" s="13"/>
      <c r="C64" s="13"/>
      <c r="D64" s="33"/>
      <c r="E64" s="13"/>
      <c r="F64" s="33"/>
      <c r="G64" s="13"/>
      <c r="H64" s="33"/>
      <c r="I64" s="13"/>
      <c r="J64" s="33"/>
      <c r="K64" s="13"/>
    </row>
    <row r="65" spans="1:11" ht="13.5" customHeight="1" x14ac:dyDescent="0.2">
      <c r="A65" s="18"/>
      <c r="B65" s="13"/>
      <c r="C65" s="13"/>
      <c r="D65" s="33"/>
      <c r="E65" s="13"/>
      <c r="F65" s="33"/>
      <c r="G65" s="13"/>
      <c r="H65" s="33"/>
      <c r="I65" s="13"/>
      <c r="J65" s="33"/>
      <c r="K65" s="13"/>
    </row>
    <row r="66" spans="1:11" ht="13.5" customHeight="1" x14ac:dyDescent="0.2">
      <c r="A66" s="18"/>
      <c r="B66" s="13"/>
      <c r="C66" s="13"/>
      <c r="D66" s="33"/>
      <c r="E66" s="13"/>
      <c r="F66" s="33"/>
      <c r="G66" s="13"/>
      <c r="H66" s="33"/>
      <c r="I66" s="13"/>
      <c r="J66" s="33"/>
      <c r="K66" s="13"/>
    </row>
    <row r="67" spans="1:11" ht="13.5" customHeight="1" x14ac:dyDescent="0.2">
      <c r="A67" s="18"/>
      <c r="B67" s="13"/>
      <c r="C67" s="13"/>
      <c r="D67" s="33"/>
      <c r="E67" s="13"/>
      <c r="F67" s="33"/>
      <c r="G67" s="13"/>
      <c r="H67" s="33"/>
      <c r="I67" s="13"/>
      <c r="J67" s="33"/>
      <c r="K67" s="13"/>
    </row>
    <row r="68" spans="1:11" ht="13.5" customHeight="1" x14ac:dyDescent="0.2">
      <c r="A68" s="18"/>
      <c r="B68" s="13"/>
      <c r="C68" s="13"/>
      <c r="D68" s="33"/>
      <c r="E68" s="13"/>
      <c r="F68" s="33"/>
      <c r="G68" s="13"/>
      <c r="H68" s="33"/>
      <c r="I68" s="13"/>
      <c r="J68" s="33"/>
      <c r="K68" s="13"/>
    </row>
    <row r="69" spans="1:11" ht="13.5" customHeight="1" x14ac:dyDescent="0.2">
      <c r="A69" s="18"/>
      <c r="B69" s="13"/>
      <c r="C69" s="13"/>
      <c r="D69" s="33"/>
      <c r="E69" s="13"/>
      <c r="F69" s="33"/>
      <c r="G69" s="13"/>
      <c r="H69" s="33"/>
      <c r="I69" s="13"/>
      <c r="J69" s="33"/>
      <c r="K69" s="13"/>
    </row>
    <row r="70" spans="1:11" ht="13.5" customHeight="1" x14ac:dyDescent="0.2">
      <c r="A70" s="18"/>
      <c r="B70" s="13"/>
      <c r="C70" s="13"/>
      <c r="D70" s="33"/>
      <c r="E70" s="13"/>
      <c r="F70" s="33"/>
      <c r="G70" s="13"/>
      <c r="H70" s="33"/>
      <c r="I70" s="13"/>
      <c r="J70" s="33"/>
      <c r="K70" s="13"/>
    </row>
    <row r="71" spans="1:11" ht="13.5" customHeight="1" x14ac:dyDescent="0.2">
      <c r="A71" s="18"/>
      <c r="B71" s="13"/>
      <c r="C71" s="13"/>
      <c r="D71" s="33"/>
      <c r="E71" s="13"/>
      <c r="F71" s="33"/>
      <c r="G71" s="13"/>
      <c r="H71" s="33"/>
      <c r="I71" s="13"/>
      <c r="J71" s="33"/>
      <c r="K71" s="13"/>
    </row>
    <row r="72" spans="1:11" ht="13.5" customHeight="1" x14ac:dyDescent="0.2">
      <c r="A72" s="18"/>
      <c r="B72" s="13"/>
      <c r="C72" s="13"/>
      <c r="D72" s="33"/>
      <c r="E72" s="13"/>
      <c r="F72" s="33"/>
      <c r="G72" s="13"/>
      <c r="H72" s="33"/>
      <c r="I72" s="13"/>
      <c r="J72" s="33"/>
      <c r="K72" s="13"/>
    </row>
    <row r="73" spans="1:11" ht="13.5" customHeight="1" x14ac:dyDescent="0.2">
      <c r="A73" s="18"/>
      <c r="B73" s="13"/>
      <c r="C73" s="13"/>
      <c r="D73" s="33"/>
      <c r="E73" s="13"/>
      <c r="F73" s="33"/>
      <c r="G73" s="13"/>
      <c r="H73" s="33"/>
      <c r="I73" s="13"/>
      <c r="J73" s="33"/>
      <c r="K73" s="13"/>
    </row>
    <row r="74" spans="1:11" ht="13.5" customHeight="1" x14ac:dyDescent="0.2">
      <c r="A74" s="18"/>
      <c r="B74" s="13"/>
      <c r="C74" s="13"/>
      <c r="D74" s="33"/>
      <c r="E74" s="13"/>
      <c r="F74" s="33"/>
      <c r="G74" s="13"/>
      <c r="H74" s="33"/>
      <c r="I74" s="13"/>
      <c r="J74" s="33"/>
      <c r="K74" s="13"/>
    </row>
    <row r="75" spans="1:11" ht="13.5" customHeight="1" x14ac:dyDescent="0.2">
      <c r="A75" s="18"/>
      <c r="B75" s="13"/>
      <c r="C75" s="13"/>
      <c r="D75" s="33"/>
      <c r="E75" s="13"/>
      <c r="F75" s="33"/>
      <c r="G75" s="13"/>
      <c r="H75" s="33"/>
      <c r="I75" s="13"/>
      <c r="J75" s="33"/>
      <c r="K75" s="13"/>
    </row>
    <row r="76" spans="1:11" ht="13.5" customHeight="1" x14ac:dyDescent="0.2">
      <c r="A76" s="18"/>
      <c r="B76" s="13"/>
      <c r="C76" s="13"/>
      <c r="D76" s="33"/>
      <c r="E76" s="13"/>
      <c r="F76" s="33"/>
      <c r="G76" s="13"/>
      <c r="H76" s="33"/>
      <c r="I76" s="13"/>
      <c r="J76" s="33"/>
      <c r="K76" s="13"/>
    </row>
    <row r="77" spans="1:11" ht="13.5" customHeight="1" x14ac:dyDescent="0.2">
      <c r="A77" s="18"/>
      <c r="B77" s="13"/>
      <c r="C77" s="13"/>
      <c r="D77" s="33"/>
      <c r="E77" s="13"/>
      <c r="F77" s="33"/>
      <c r="G77" s="13"/>
      <c r="H77" s="33"/>
      <c r="I77" s="13"/>
      <c r="J77" s="33"/>
      <c r="K77" s="13"/>
    </row>
    <row r="78" spans="1:11" ht="13.5" customHeight="1" x14ac:dyDescent="0.2">
      <c r="A78" s="18"/>
      <c r="B78" s="13"/>
      <c r="C78" s="13"/>
      <c r="D78" s="33"/>
      <c r="E78" s="13"/>
      <c r="F78" s="33"/>
      <c r="G78" s="13"/>
      <c r="H78" s="33"/>
      <c r="I78" s="13"/>
      <c r="J78" s="33"/>
      <c r="K78" s="13"/>
    </row>
    <row r="79" spans="1:11" ht="13.5" customHeight="1" x14ac:dyDescent="0.2">
      <c r="A79" s="18"/>
      <c r="B79" s="13"/>
      <c r="C79" s="13"/>
      <c r="D79" s="33"/>
      <c r="E79" s="13"/>
      <c r="F79" s="33"/>
      <c r="G79" s="13"/>
      <c r="H79" s="33"/>
      <c r="I79" s="13"/>
      <c r="J79" s="33"/>
      <c r="K79" s="13"/>
    </row>
    <row r="80" spans="1:11" ht="13.5" customHeight="1" x14ac:dyDescent="0.2">
      <c r="A80" s="18"/>
      <c r="B80" s="13"/>
      <c r="C80" s="13"/>
      <c r="D80" s="33"/>
      <c r="E80" s="13"/>
      <c r="F80" s="33"/>
      <c r="G80" s="13"/>
      <c r="H80" s="33"/>
      <c r="I80" s="13"/>
      <c r="J80" s="33"/>
      <c r="K80" s="13"/>
    </row>
    <row r="81" spans="1:11" ht="13.5" customHeight="1" x14ac:dyDescent="0.2">
      <c r="A81" s="18"/>
      <c r="B81" s="13"/>
      <c r="C81" s="13"/>
      <c r="D81" s="33"/>
      <c r="E81" s="13"/>
      <c r="F81" s="33"/>
      <c r="G81" s="13"/>
      <c r="H81" s="33"/>
      <c r="I81" s="13"/>
      <c r="J81" s="33"/>
      <c r="K81" s="13"/>
    </row>
    <row r="82" spans="1:11" ht="13.5" customHeight="1" x14ac:dyDescent="0.2">
      <c r="A82" s="18"/>
      <c r="B82" s="13"/>
      <c r="C82" s="13"/>
      <c r="D82" s="33"/>
      <c r="E82" s="13"/>
      <c r="F82" s="33"/>
      <c r="G82" s="13"/>
      <c r="H82" s="33"/>
      <c r="I82" s="13"/>
      <c r="J82" s="33"/>
      <c r="K82" s="13"/>
    </row>
    <row r="83" spans="1:11" ht="13.5" customHeight="1" x14ac:dyDescent="0.2">
      <c r="A83" s="18"/>
      <c r="B83" s="13"/>
      <c r="C83" s="13"/>
      <c r="D83" s="33"/>
      <c r="E83" s="13"/>
      <c r="F83" s="33"/>
      <c r="G83" s="13"/>
      <c r="H83" s="33"/>
      <c r="I83" s="13"/>
      <c r="J83" s="33"/>
      <c r="K83" s="13"/>
    </row>
    <row r="84" spans="1:11" ht="13.5" customHeight="1" x14ac:dyDescent="0.2">
      <c r="A84" s="18"/>
      <c r="B84" s="13"/>
      <c r="C84" s="13"/>
      <c r="D84" s="33"/>
      <c r="E84" s="13"/>
      <c r="F84" s="33"/>
      <c r="G84" s="13"/>
      <c r="H84" s="33"/>
      <c r="I84" s="13"/>
      <c r="J84" s="33"/>
      <c r="K84" s="13"/>
    </row>
    <row r="85" spans="1:11" ht="13.5" customHeight="1" x14ac:dyDescent="0.2">
      <c r="A85" s="18"/>
      <c r="B85" s="13"/>
      <c r="C85" s="13"/>
      <c r="D85" s="33"/>
      <c r="E85" s="13"/>
      <c r="F85" s="33"/>
      <c r="G85" s="13"/>
      <c r="H85" s="33"/>
      <c r="I85" s="13"/>
      <c r="J85" s="33"/>
      <c r="K85" s="13"/>
    </row>
    <row r="86" spans="1:11" ht="13.5" customHeight="1" x14ac:dyDescent="0.2">
      <c r="A86" s="18"/>
      <c r="B86" s="13"/>
      <c r="C86" s="13"/>
      <c r="D86" s="33"/>
      <c r="E86" s="13"/>
      <c r="F86" s="33"/>
      <c r="G86" s="13"/>
      <c r="H86" s="33"/>
      <c r="I86" s="13"/>
      <c r="J86" s="33"/>
      <c r="K86" s="13"/>
    </row>
    <row r="87" spans="1:11" ht="13.5" customHeight="1" x14ac:dyDescent="0.2">
      <c r="A87" s="18"/>
      <c r="B87" s="13"/>
      <c r="C87" s="13"/>
      <c r="D87" s="33"/>
      <c r="E87" s="13"/>
      <c r="F87" s="33"/>
      <c r="G87" s="13"/>
      <c r="H87" s="33"/>
      <c r="I87" s="13"/>
      <c r="J87" s="33"/>
      <c r="K87" s="13"/>
    </row>
    <row r="88" spans="1:11" ht="13.5" customHeight="1" x14ac:dyDescent="0.2">
      <c r="A88" s="18"/>
      <c r="B88" s="13"/>
      <c r="C88" s="13"/>
      <c r="D88" s="33"/>
      <c r="E88" s="13"/>
      <c r="F88" s="33"/>
      <c r="G88" s="13"/>
      <c r="H88" s="33"/>
      <c r="I88" s="13"/>
      <c r="J88" s="33"/>
      <c r="K88" s="13"/>
    </row>
    <row r="89" spans="1:11" ht="13.5" customHeight="1" x14ac:dyDescent="0.2">
      <c r="A89" s="18"/>
      <c r="B89" s="13"/>
      <c r="C89" s="13"/>
      <c r="D89" s="33"/>
      <c r="E89" s="13"/>
      <c r="F89" s="33"/>
      <c r="G89" s="13"/>
      <c r="H89" s="33"/>
      <c r="I89" s="13"/>
      <c r="J89" s="33"/>
      <c r="K89" s="13"/>
    </row>
    <row r="90" spans="1:11" ht="13.5" customHeight="1" x14ac:dyDescent="0.2">
      <c r="A90" s="18"/>
      <c r="B90" s="13"/>
      <c r="C90" s="13"/>
      <c r="D90" s="33"/>
      <c r="E90" s="13"/>
      <c r="F90" s="33"/>
      <c r="G90" s="13"/>
      <c r="H90" s="33"/>
      <c r="I90" s="13"/>
      <c r="J90" s="33"/>
      <c r="K90" s="13"/>
    </row>
    <row r="91" spans="1:11" ht="13.5" customHeight="1" x14ac:dyDescent="0.2">
      <c r="A91" s="18"/>
      <c r="B91" s="13"/>
      <c r="C91" s="13"/>
      <c r="D91" s="33"/>
      <c r="E91" s="13"/>
      <c r="F91" s="33"/>
      <c r="G91" s="13"/>
      <c r="H91" s="33"/>
      <c r="I91" s="13"/>
      <c r="J91" s="33"/>
      <c r="K91" s="13"/>
    </row>
    <row r="92" spans="1:11" ht="13.5" customHeight="1" x14ac:dyDescent="0.2">
      <c r="A92" s="18"/>
      <c r="B92" s="13"/>
      <c r="C92" s="13"/>
      <c r="D92" s="33"/>
      <c r="E92" s="13"/>
      <c r="F92" s="33"/>
      <c r="G92" s="13"/>
      <c r="H92" s="33"/>
      <c r="I92" s="13"/>
      <c r="J92" s="33"/>
      <c r="K92" s="13"/>
    </row>
    <row r="93" spans="1:11" ht="13.5" customHeight="1" x14ac:dyDescent="0.2">
      <c r="A93" s="18"/>
      <c r="B93" s="13"/>
      <c r="C93" s="13"/>
      <c r="D93" s="33"/>
      <c r="E93" s="13"/>
      <c r="F93" s="33"/>
      <c r="G93" s="13"/>
      <c r="H93" s="33"/>
      <c r="I93" s="13"/>
      <c r="J93" s="33"/>
      <c r="K93" s="13"/>
    </row>
    <row r="94" spans="1:11" ht="13.5" customHeight="1" x14ac:dyDescent="0.2">
      <c r="A94" s="18"/>
      <c r="B94" s="13"/>
      <c r="C94" s="13"/>
      <c r="D94" s="33"/>
      <c r="E94" s="13"/>
      <c r="F94" s="33"/>
      <c r="G94" s="13"/>
      <c r="H94" s="33"/>
      <c r="I94" s="13"/>
      <c r="J94" s="33"/>
      <c r="K94" s="13"/>
    </row>
    <row r="95" spans="1:11" ht="13.5" customHeight="1" x14ac:dyDescent="0.2">
      <c r="A95" s="18"/>
      <c r="B95" s="13"/>
      <c r="C95" s="13"/>
      <c r="D95" s="33"/>
      <c r="E95" s="13"/>
      <c r="F95" s="33"/>
      <c r="G95" s="13"/>
      <c r="H95" s="33"/>
      <c r="I95" s="13"/>
      <c r="J95" s="33"/>
      <c r="K95" s="13"/>
    </row>
    <row r="96" spans="1:11" ht="13.5" customHeight="1" x14ac:dyDescent="0.2">
      <c r="A96" s="18"/>
      <c r="B96" s="13"/>
      <c r="C96" s="13"/>
      <c r="D96" s="33"/>
      <c r="E96" s="13"/>
      <c r="F96" s="33"/>
      <c r="G96" s="13"/>
      <c r="H96" s="33"/>
      <c r="I96" s="13"/>
      <c r="J96" s="33"/>
      <c r="K96" s="13"/>
    </row>
    <row r="97" spans="1:11" ht="13.5" customHeight="1" x14ac:dyDescent="0.2">
      <c r="A97" s="18"/>
      <c r="B97" s="13"/>
      <c r="C97" s="13"/>
      <c r="D97" s="33"/>
      <c r="E97" s="13"/>
      <c r="F97" s="33"/>
      <c r="G97" s="13"/>
      <c r="H97" s="33"/>
      <c r="I97" s="13"/>
      <c r="J97" s="33"/>
      <c r="K97" s="13"/>
    </row>
    <row r="98" spans="1:11" ht="13.5" customHeight="1" x14ac:dyDescent="0.2">
      <c r="A98" s="18"/>
      <c r="B98" s="13"/>
      <c r="C98" s="13"/>
      <c r="D98" s="33"/>
      <c r="E98" s="13"/>
      <c r="F98" s="33"/>
      <c r="G98" s="13"/>
      <c r="H98" s="33"/>
      <c r="I98" s="13"/>
      <c r="J98" s="33"/>
      <c r="K98" s="13"/>
    </row>
    <row r="99" spans="1:11" ht="13.5" customHeight="1" x14ac:dyDescent="0.2">
      <c r="A99" s="18"/>
      <c r="B99" s="13"/>
      <c r="C99" s="13"/>
      <c r="D99" s="33"/>
      <c r="E99" s="13"/>
      <c r="F99" s="33"/>
      <c r="G99" s="13"/>
      <c r="H99" s="33"/>
      <c r="I99" s="13"/>
      <c r="J99" s="33"/>
      <c r="K99" s="13"/>
    </row>
    <row r="100" spans="1:11" ht="13.5" customHeight="1" x14ac:dyDescent="0.2">
      <c r="A100" s="18"/>
      <c r="B100" s="13"/>
      <c r="C100" s="13"/>
      <c r="D100" s="33"/>
      <c r="E100" s="13"/>
      <c r="F100" s="33"/>
      <c r="G100" s="13"/>
      <c r="H100" s="33"/>
      <c r="I100" s="13"/>
      <c r="J100" s="33"/>
      <c r="K100" s="13"/>
    </row>
  </sheetData>
  <mergeCells count="7">
    <mergeCell ref="A1:J1"/>
    <mergeCell ref="C2:F2"/>
    <mergeCell ref="G2:I2"/>
    <mergeCell ref="C3:D3"/>
    <mergeCell ref="E3:F3"/>
    <mergeCell ref="G3:H3"/>
    <mergeCell ref="I3:J3"/>
  </mergeCells>
  <pageMargins left="0.7" right="0.7" top="0.75" bottom="0.75" header="0" footer="0"/>
  <pageSetup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100"/>
  <sheetViews>
    <sheetView workbookViewId="0">
      <pane xSplit="2" ySplit="5" topLeftCell="C36" activePane="bottomRight" state="frozen"/>
      <selection pane="topRight" activeCell="C1" sqref="C1"/>
      <selection pane="bottomLeft" activeCell="A6" sqref="A6"/>
      <selection pane="bottomRight" activeCell="C56" sqref="C56:P56"/>
    </sheetView>
  </sheetViews>
  <sheetFormatPr defaultColWidth="14.42578125" defaultRowHeight="15" customHeight="1" x14ac:dyDescent="0.2"/>
  <cols>
    <col min="1" max="1" width="5.5703125" style="104" customWidth="1"/>
    <col min="2" max="2" width="24.140625" style="104" customWidth="1"/>
    <col min="3" max="3" width="9" style="104" customWidth="1"/>
    <col min="4" max="4" width="9.140625" style="104" customWidth="1"/>
    <col min="5" max="6" width="10.140625" style="104" customWidth="1"/>
    <col min="7" max="7" width="8.140625" style="104" customWidth="1"/>
    <col min="8" max="8" width="7.140625" style="104" customWidth="1"/>
    <col min="9" max="9" width="8.85546875" style="104" customWidth="1"/>
    <col min="10" max="10" width="10.140625" style="104" customWidth="1"/>
    <col min="11" max="11" width="9.140625" style="104" customWidth="1"/>
    <col min="12" max="12" width="9.42578125" style="104" customWidth="1"/>
    <col min="13" max="13" width="9.140625" style="104" customWidth="1"/>
    <col min="14" max="14" width="10.140625" style="104" customWidth="1"/>
    <col min="15" max="15" width="9.140625" style="104" customWidth="1"/>
    <col min="16" max="16" width="11.42578125" style="104" customWidth="1"/>
    <col min="17" max="17" width="10.28515625" style="219" customWidth="1"/>
    <col min="18" max="18" width="11.85546875" style="219" customWidth="1"/>
    <col min="19" max="16384" width="14.42578125" style="104"/>
  </cols>
  <sheetData>
    <row r="1" spans="1:16" ht="15.75" customHeight="1" x14ac:dyDescent="0.2">
      <c r="A1" s="457" t="s">
        <v>1050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</row>
    <row r="2" spans="1:16" ht="12.75" customHeight="1" x14ac:dyDescent="0.2">
      <c r="A2" s="481" t="s">
        <v>155</v>
      </c>
      <c r="B2" s="447"/>
      <c r="C2" s="447"/>
      <c r="D2" s="447"/>
      <c r="E2" s="447"/>
      <c r="F2" s="447"/>
      <c r="G2" s="447"/>
      <c r="H2" s="447"/>
      <c r="I2" s="447"/>
      <c r="J2" s="447"/>
      <c r="K2" s="447"/>
      <c r="L2" s="447"/>
      <c r="M2" s="447"/>
      <c r="N2" s="447"/>
      <c r="O2" s="447"/>
      <c r="P2" s="447"/>
    </row>
    <row r="3" spans="1:16" ht="15" customHeight="1" x14ac:dyDescent="0.2">
      <c r="A3" s="284"/>
      <c r="B3" s="479" t="s">
        <v>62</v>
      </c>
      <c r="C3" s="447"/>
      <c r="D3" s="447"/>
      <c r="E3" s="219"/>
      <c r="F3" s="219"/>
      <c r="G3" s="219"/>
      <c r="H3" s="219"/>
      <c r="I3" s="219"/>
      <c r="J3" s="219"/>
      <c r="K3" s="219"/>
      <c r="L3" s="219"/>
      <c r="M3" s="482" t="s">
        <v>237</v>
      </c>
      <c r="N3" s="447"/>
      <c r="O3" s="219"/>
      <c r="P3" s="219"/>
    </row>
    <row r="4" spans="1:16" ht="12.75" customHeight="1" x14ac:dyDescent="0.2">
      <c r="A4" s="403" t="s">
        <v>69</v>
      </c>
      <c r="B4" s="403" t="s">
        <v>2</v>
      </c>
      <c r="C4" s="406" t="s">
        <v>238</v>
      </c>
      <c r="D4" s="480"/>
      <c r="E4" s="406" t="s">
        <v>239</v>
      </c>
      <c r="F4" s="480"/>
      <c r="G4" s="406" t="s">
        <v>240</v>
      </c>
      <c r="H4" s="480"/>
      <c r="I4" s="406" t="s">
        <v>241</v>
      </c>
      <c r="J4" s="480"/>
      <c r="K4" s="406" t="s">
        <v>242</v>
      </c>
      <c r="L4" s="480"/>
      <c r="M4" s="406" t="s">
        <v>243</v>
      </c>
      <c r="N4" s="480"/>
      <c r="O4" s="406" t="s">
        <v>6</v>
      </c>
      <c r="P4" s="480"/>
    </row>
    <row r="5" spans="1:16" ht="12.75" customHeight="1" x14ac:dyDescent="0.2">
      <c r="A5" s="483"/>
      <c r="B5" s="483"/>
      <c r="C5" s="282" t="s">
        <v>89</v>
      </c>
      <c r="D5" s="282" t="s">
        <v>90</v>
      </c>
      <c r="E5" s="282" t="s">
        <v>89</v>
      </c>
      <c r="F5" s="282" t="s">
        <v>90</v>
      </c>
      <c r="G5" s="282" t="s">
        <v>89</v>
      </c>
      <c r="H5" s="282" t="s">
        <v>90</v>
      </c>
      <c r="I5" s="282" t="s">
        <v>89</v>
      </c>
      <c r="J5" s="282" t="s">
        <v>90</v>
      </c>
      <c r="K5" s="282" t="s">
        <v>89</v>
      </c>
      <c r="L5" s="282" t="s">
        <v>90</v>
      </c>
      <c r="M5" s="282" t="s">
        <v>89</v>
      </c>
      <c r="N5" s="282" t="s">
        <v>90</v>
      </c>
      <c r="O5" s="282" t="s">
        <v>89</v>
      </c>
      <c r="P5" s="282" t="s">
        <v>90</v>
      </c>
    </row>
    <row r="6" spans="1:16" ht="12.75" customHeight="1" x14ac:dyDescent="0.2">
      <c r="A6" s="175">
        <v>1</v>
      </c>
      <c r="B6" s="176" t="s">
        <v>8</v>
      </c>
      <c r="C6" s="285">
        <v>278</v>
      </c>
      <c r="D6" s="285">
        <v>1741.47</v>
      </c>
      <c r="E6" s="285">
        <v>5859</v>
      </c>
      <c r="F6" s="285">
        <v>13923.52</v>
      </c>
      <c r="G6" s="285">
        <v>323</v>
      </c>
      <c r="H6" s="285">
        <v>988.16</v>
      </c>
      <c r="I6" s="285">
        <v>605</v>
      </c>
      <c r="J6" s="285">
        <v>3439.28</v>
      </c>
      <c r="K6" s="285">
        <v>4</v>
      </c>
      <c r="L6" s="285">
        <v>6.64</v>
      </c>
      <c r="M6" s="285">
        <v>2039</v>
      </c>
      <c r="N6" s="285">
        <v>13228.57</v>
      </c>
      <c r="O6" s="286">
        <f t="shared" ref="O6:P6" si="0">C6+E6+G6+I6+K6+M6</f>
        <v>9108</v>
      </c>
      <c r="P6" s="286">
        <f t="shared" si="0"/>
        <v>33327.64</v>
      </c>
    </row>
    <row r="7" spans="1:16" ht="12.75" customHeight="1" x14ac:dyDescent="0.2">
      <c r="A7" s="175">
        <v>2</v>
      </c>
      <c r="B7" s="176" t="s">
        <v>9</v>
      </c>
      <c r="C7" s="285">
        <v>646</v>
      </c>
      <c r="D7" s="285">
        <v>2077.38</v>
      </c>
      <c r="E7" s="285">
        <v>27392</v>
      </c>
      <c r="F7" s="285">
        <v>45565.16</v>
      </c>
      <c r="G7" s="285">
        <v>27</v>
      </c>
      <c r="H7" s="285">
        <v>38.78</v>
      </c>
      <c r="I7" s="285">
        <v>879</v>
      </c>
      <c r="J7" s="285">
        <v>3862.06</v>
      </c>
      <c r="K7" s="285">
        <v>5</v>
      </c>
      <c r="L7" s="285">
        <v>15</v>
      </c>
      <c r="M7" s="285">
        <v>1244</v>
      </c>
      <c r="N7" s="285">
        <v>5846.94</v>
      </c>
      <c r="O7" s="286">
        <f t="shared" ref="O7:P7" si="1">C7+E7+G7+I7+K7+M7</f>
        <v>30193</v>
      </c>
      <c r="P7" s="286">
        <f t="shared" si="1"/>
        <v>57405.32</v>
      </c>
    </row>
    <row r="8" spans="1:16" ht="12.75" customHeight="1" x14ac:dyDescent="0.2">
      <c r="A8" s="175">
        <v>3</v>
      </c>
      <c r="B8" s="176" t="s">
        <v>10</v>
      </c>
      <c r="C8" s="285">
        <v>169</v>
      </c>
      <c r="D8" s="285">
        <v>1695</v>
      </c>
      <c r="E8" s="285">
        <v>4549</v>
      </c>
      <c r="F8" s="285">
        <v>14838</v>
      </c>
      <c r="G8" s="285">
        <v>102</v>
      </c>
      <c r="H8" s="285">
        <v>398</v>
      </c>
      <c r="I8" s="285">
        <v>1618</v>
      </c>
      <c r="J8" s="285">
        <v>8827</v>
      </c>
      <c r="K8" s="285">
        <v>3</v>
      </c>
      <c r="L8" s="285">
        <v>4</v>
      </c>
      <c r="M8" s="285">
        <v>970</v>
      </c>
      <c r="N8" s="285">
        <v>9991</v>
      </c>
      <c r="O8" s="286">
        <f t="shared" ref="O8:P8" si="2">C8+E8+G8+I8+K8+M8</f>
        <v>7411</v>
      </c>
      <c r="P8" s="286">
        <f t="shared" si="2"/>
        <v>35753</v>
      </c>
    </row>
    <row r="9" spans="1:16" ht="12.75" customHeight="1" x14ac:dyDescent="0.2">
      <c r="A9" s="175">
        <v>4</v>
      </c>
      <c r="B9" s="176" t="s">
        <v>11</v>
      </c>
      <c r="C9" s="285">
        <v>643</v>
      </c>
      <c r="D9" s="285">
        <v>4458.49</v>
      </c>
      <c r="E9" s="285">
        <v>12019</v>
      </c>
      <c r="F9" s="285">
        <v>30091.45</v>
      </c>
      <c r="G9" s="285">
        <v>3083</v>
      </c>
      <c r="H9" s="285">
        <v>8702.3700000000008</v>
      </c>
      <c r="I9" s="285">
        <v>2794</v>
      </c>
      <c r="J9" s="285">
        <v>11898.11</v>
      </c>
      <c r="K9" s="285">
        <v>16</v>
      </c>
      <c r="L9" s="285">
        <v>38.72</v>
      </c>
      <c r="M9" s="285">
        <v>2996</v>
      </c>
      <c r="N9" s="285">
        <v>18366.88</v>
      </c>
      <c r="O9" s="286">
        <f t="shared" ref="O9:P9" si="3">C9+E9+G9+I9+K9+M9</f>
        <v>21551</v>
      </c>
      <c r="P9" s="286">
        <f t="shared" si="3"/>
        <v>73556.02</v>
      </c>
    </row>
    <row r="10" spans="1:16" ht="12.75" customHeight="1" x14ac:dyDescent="0.2">
      <c r="A10" s="175">
        <v>5</v>
      </c>
      <c r="B10" s="176" t="s">
        <v>12</v>
      </c>
      <c r="C10" s="285">
        <v>3476</v>
      </c>
      <c r="D10" s="285">
        <v>4059</v>
      </c>
      <c r="E10" s="285">
        <v>664</v>
      </c>
      <c r="F10" s="285">
        <v>2840</v>
      </c>
      <c r="G10" s="285">
        <v>1046</v>
      </c>
      <c r="H10" s="285">
        <v>1438</v>
      </c>
      <c r="I10" s="285">
        <v>1137</v>
      </c>
      <c r="J10" s="285">
        <v>6470</v>
      </c>
      <c r="K10" s="285">
        <v>25</v>
      </c>
      <c r="L10" s="285">
        <v>22</v>
      </c>
      <c r="M10" s="285">
        <v>3432</v>
      </c>
      <c r="N10" s="285">
        <v>20761</v>
      </c>
      <c r="O10" s="286">
        <f t="shared" ref="O10:P10" si="4">C10+E10+G10+I10+K10+M10</f>
        <v>9780</v>
      </c>
      <c r="P10" s="286">
        <f t="shared" si="4"/>
        <v>35590</v>
      </c>
    </row>
    <row r="11" spans="1:16" ht="12.75" customHeight="1" x14ac:dyDescent="0.2">
      <c r="A11" s="175">
        <v>6</v>
      </c>
      <c r="B11" s="176" t="s">
        <v>13</v>
      </c>
      <c r="C11" s="285">
        <v>453</v>
      </c>
      <c r="D11" s="285">
        <v>2013</v>
      </c>
      <c r="E11" s="285">
        <v>7394</v>
      </c>
      <c r="F11" s="285">
        <v>16466.3</v>
      </c>
      <c r="G11" s="285">
        <v>39</v>
      </c>
      <c r="H11" s="285">
        <v>106.8</v>
      </c>
      <c r="I11" s="285">
        <v>275</v>
      </c>
      <c r="J11" s="285">
        <v>2535.5100000000002</v>
      </c>
      <c r="K11" s="285">
        <v>4</v>
      </c>
      <c r="L11" s="285">
        <v>6.92</v>
      </c>
      <c r="M11" s="285">
        <v>695</v>
      </c>
      <c r="N11" s="285">
        <v>3768.5</v>
      </c>
      <c r="O11" s="286">
        <f t="shared" ref="O11:P11" si="5">C11+E11+G11+I11+K11+M11</f>
        <v>8860</v>
      </c>
      <c r="P11" s="286">
        <f t="shared" si="5"/>
        <v>24897.03</v>
      </c>
    </row>
    <row r="12" spans="1:16" ht="12.75" customHeight="1" x14ac:dyDescent="0.2">
      <c r="A12" s="175">
        <v>7</v>
      </c>
      <c r="B12" s="176" t="s">
        <v>14</v>
      </c>
      <c r="C12" s="285">
        <v>132</v>
      </c>
      <c r="D12" s="285">
        <v>668.23</v>
      </c>
      <c r="E12" s="285">
        <v>490</v>
      </c>
      <c r="F12" s="285">
        <v>858.69</v>
      </c>
      <c r="G12" s="285">
        <v>11</v>
      </c>
      <c r="H12" s="285">
        <v>37.590000000000003</v>
      </c>
      <c r="I12" s="285">
        <v>69</v>
      </c>
      <c r="J12" s="285">
        <v>371.45</v>
      </c>
      <c r="K12" s="285">
        <v>0</v>
      </c>
      <c r="L12" s="285">
        <v>0</v>
      </c>
      <c r="M12" s="285">
        <v>25</v>
      </c>
      <c r="N12" s="285">
        <v>79.739999999999995</v>
      </c>
      <c r="O12" s="286">
        <f t="shared" ref="O12:P12" si="6">C12+E12+G12+I12+K12+M12</f>
        <v>727</v>
      </c>
      <c r="P12" s="286">
        <f t="shared" si="6"/>
        <v>2015.7</v>
      </c>
    </row>
    <row r="13" spans="1:16" ht="12.75" customHeight="1" x14ac:dyDescent="0.2">
      <c r="A13" s="175">
        <v>8</v>
      </c>
      <c r="B13" s="186" t="s">
        <v>982</v>
      </c>
      <c r="C13" s="285">
        <v>36</v>
      </c>
      <c r="D13" s="285">
        <v>223</v>
      </c>
      <c r="E13" s="285">
        <v>412</v>
      </c>
      <c r="F13" s="285">
        <v>1193</v>
      </c>
      <c r="G13" s="285">
        <v>0</v>
      </c>
      <c r="H13" s="285">
        <v>0</v>
      </c>
      <c r="I13" s="285">
        <v>420</v>
      </c>
      <c r="J13" s="285">
        <v>3496</v>
      </c>
      <c r="K13" s="285">
        <v>0</v>
      </c>
      <c r="L13" s="285">
        <v>0</v>
      </c>
      <c r="M13" s="285">
        <v>158</v>
      </c>
      <c r="N13" s="285">
        <v>1045</v>
      </c>
      <c r="O13" s="286">
        <f t="shared" ref="O13:P13" si="7">C13+E13+G13+I13+K13+M13</f>
        <v>1026</v>
      </c>
      <c r="P13" s="286">
        <f t="shared" si="7"/>
        <v>5957</v>
      </c>
    </row>
    <row r="14" spans="1:16" ht="12.75" customHeight="1" x14ac:dyDescent="0.2">
      <c r="A14" s="175">
        <v>9</v>
      </c>
      <c r="B14" s="176" t="s">
        <v>15</v>
      </c>
      <c r="C14" s="285">
        <v>528</v>
      </c>
      <c r="D14" s="285">
        <v>2523.77</v>
      </c>
      <c r="E14" s="285">
        <v>10090</v>
      </c>
      <c r="F14" s="285">
        <v>20088.849999999999</v>
      </c>
      <c r="G14" s="285">
        <v>54</v>
      </c>
      <c r="H14" s="285">
        <v>171.66</v>
      </c>
      <c r="I14" s="285">
        <v>976</v>
      </c>
      <c r="J14" s="285">
        <v>5624.86</v>
      </c>
      <c r="K14" s="285">
        <v>3</v>
      </c>
      <c r="L14" s="285">
        <v>10.26</v>
      </c>
      <c r="M14" s="285">
        <v>1367</v>
      </c>
      <c r="N14" s="285">
        <v>8754.7199999999993</v>
      </c>
      <c r="O14" s="286">
        <f t="shared" ref="O14:P14" si="8">C14+E14+G14+I14+K14+M14</f>
        <v>13018</v>
      </c>
      <c r="P14" s="286">
        <f t="shared" si="8"/>
        <v>37174.119999999995</v>
      </c>
    </row>
    <row r="15" spans="1:16" ht="12.75" customHeight="1" x14ac:dyDescent="0.2">
      <c r="A15" s="175">
        <v>10</v>
      </c>
      <c r="B15" s="176" t="s">
        <v>16</v>
      </c>
      <c r="C15" s="285">
        <v>3190</v>
      </c>
      <c r="D15" s="285">
        <v>15930</v>
      </c>
      <c r="E15" s="285">
        <v>51340</v>
      </c>
      <c r="F15" s="285">
        <v>129658</v>
      </c>
      <c r="G15" s="285">
        <v>731</v>
      </c>
      <c r="H15" s="285">
        <v>1942</v>
      </c>
      <c r="I15" s="285">
        <v>3167</v>
      </c>
      <c r="J15" s="285">
        <v>17401</v>
      </c>
      <c r="K15" s="285">
        <v>10</v>
      </c>
      <c r="L15" s="285">
        <v>14</v>
      </c>
      <c r="M15" s="285">
        <v>4892</v>
      </c>
      <c r="N15" s="285">
        <v>37407</v>
      </c>
      <c r="O15" s="286">
        <f t="shared" ref="O15:P15" si="9">C15+E15+G15+I15+K15+M15</f>
        <v>63330</v>
      </c>
      <c r="P15" s="286">
        <f t="shared" si="9"/>
        <v>202352</v>
      </c>
    </row>
    <row r="16" spans="1:16" ht="12.75" customHeight="1" x14ac:dyDescent="0.2">
      <c r="A16" s="175">
        <v>11</v>
      </c>
      <c r="B16" s="176" t="s">
        <v>17</v>
      </c>
      <c r="C16" s="285">
        <v>0</v>
      </c>
      <c r="D16" s="285">
        <v>0</v>
      </c>
      <c r="E16" s="285">
        <v>0</v>
      </c>
      <c r="F16" s="285">
        <v>0</v>
      </c>
      <c r="G16" s="285">
        <v>0</v>
      </c>
      <c r="H16" s="285">
        <v>0</v>
      </c>
      <c r="I16" s="285">
        <v>0</v>
      </c>
      <c r="J16" s="285">
        <v>0</v>
      </c>
      <c r="K16" s="285">
        <v>0</v>
      </c>
      <c r="L16" s="285">
        <v>0</v>
      </c>
      <c r="M16" s="285">
        <v>0</v>
      </c>
      <c r="N16" s="285">
        <v>0</v>
      </c>
      <c r="O16" s="286">
        <f t="shared" ref="O16:P16" si="10">C16+E16+G16+I16+K16+M16</f>
        <v>0</v>
      </c>
      <c r="P16" s="286">
        <f t="shared" si="10"/>
        <v>0</v>
      </c>
    </row>
    <row r="17" spans="1:16" ht="12.75" customHeight="1" x14ac:dyDescent="0.2">
      <c r="A17" s="175">
        <v>12</v>
      </c>
      <c r="B17" s="176" t="s">
        <v>18</v>
      </c>
      <c r="C17" s="285">
        <v>803</v>
      </c>
      <c r="D17" s="285">
        <v>3913</v>
      </c>
      <c r="E17" s="285">
        <v>15542</v>
      </c>
      <c r="F17" s="285">
        <v>28567</v>
      </c>
      <c r="G17" s="285">
        <v>216</v>
      </c>
      <c r="H17" s="285">
        <v>361</v>
      </c>
      <c r="I17" s="285">
        <v>1034</v>
      </c>
      <c r="J17" s="285">
        <v>18305</v>
      </c>
      <c r="K17" s="285">
        <v>26</v>
      </c>
      <c r="L17" s="285">
        <v>128</v>
      </c>
      <c r="M17" s="285">
        <v>3197</v>
      </c>
      <c r="N17" s="285">
        <v>25622</v>
      </c>
      <c r="O17" s="286">
        <f t="shared" ref="O17:P17" si="11">C17+E17+G17+I17+K17+M17</f>
        <v>20818</v>
      </c>
      <c r="P17" s="286">
        <f t="shared" si="11"/>
        <v>76896</v>
      </c>
    </row>
    <row r="18" spans="1:16" ht="12.75" customHeight="1" x14ac:dyDescent="0.2">
      <c r="A18" s="174"/>
      <c r="B18" s="179" t="s">
        <v>19</v>
      </c>
      <c r="C18" s="239">
        <f t="shared" ref="C18:P18" si="12">SUM(C6:C17)</f>
        <v>10354</v>
      </c>
      <c r="D18" s="239">
        <f t="shared" si="12"/>
        <v>39302.339999999997</v>
      </c>
      <c r="E18" s="239">
        <f t="shared" si="12"/>
        <v>135751</v>
      </c>
      <c r="F18" s="239">
        <f t="shared" si="12"/>
        <v>304089.96999999997</v>
      </c>
      <c r="G18" s="239">
        <f t="shared" si="12"/>
        <v>5632</v>
      </c>
      <c r="H18" s="239">
        <f t="shared" si="12"/>
        <v>14184.36</v>
      </c>
      <c r="I18" s="239">
        <f t="shared" si="12"/>
        <v>12974</v>
      </c>
      <c r="J18" s="239">
        <f t="shared" si="12"/>
        <v>82230.26999999999</v>
      </c>
      <c r="K18" s="239">
        <f t="shared" si="12"/>
        <v>96</v>
      </c>
      <c r="L18" s="239">
        <f t="shared" si="12"/>
        <v>245.54000000000002</v>
      </c>
      <c r="M18" s="239">
        <f t="shared" si="12"/>
        <v>21015</v>
      </c>
      <c r="N18" s="239">
        <f t="shared" si="12"/>
        <v>144871.35</v>
      </c>
      <c r="O18" s="239">
        <f t="shared" si="12"/>
        <v>185822</v>
      </c>
      <c r="P18" s="239">
        <f t="shared" si="12"/>
        <v>584923.82999999996</v>
      </c>
    </row>
    <row r="19" spans="1:16" ht="12.75" customHeight="1" x14ac:dyDescent="0.2">
      <c r="A19" s="175">
        <v>13</v>
      </c>
      <c r="B19" s="176" t="s">
        <v>20</v>
      </c>
      <c r="C19" s="285">
        <v>221</v>
      </c>
      <c r="D19" s="285">
        <v>1267.82</v>
      </c>
      <c r="E19" s="285">
        <v>9343</v>
      </c>
      <c r="F19" s="285">
        <v>23968.25</v>
      </c>
      <c r="G19" s="285">
        <v>10</v>
      </c>
      <c r="H19" s="285">
        <v>17.45</v>
      </c>
      <c r="I19" s="285">
        <v>1105</v>
      </c>
      <c r="J19" s="285">
        <v>6884.01</v>
      </c>
      <c r="K19" s="285">
        <v>13</v>
      </c>
      <c r="L19" s="285">
        <v>3080.19</v>
      </c>
      <c r="M19" s="285">
        <v>671</v>
      </c>
      <c r="N19" s="285">
        <v>8525.67</v>
      </c>
      <c r="O19" s="286">
        <f t="shared" ref="O19:P19" si="13">C19+E19+G19+I19+K19+M19</f>
        <v>11363</v>
      </c>
      <c r="P19" s="286">
        <f t="shared" si="13"/>
        <v>43743.39</v>
      </c>
    </row>
    <row r="20" spans="1:16" ht="12.75" customHeight="1" x14ac:dyDescent="0.2">
      <c r="A20" s="175">
        <v>14</v>
      </c>
      <c r="B20" s="176" t="s">
        <v>21</v>
      </c>
      <c r="C20" s="285">
        <v>344</v>
      </c>
      <c r="D20" s="285">
        <v>232.75</v>
      </c>
      <c r="E20" s="285">
        <v>117655</v>
      </c>
      <c r="F20" s="285">
        <v>57679.53</v>
      </c>
      <c r="G20" s="285">
        <v>16</v>
      </c>
      <c r="H20" s="285">
        <v>5.79</v>
      </c>
      <c r="I20" s="285">
        <v>184</v>
      </c>
      <c r="J20" s="285">
        <v>207.97</v>
      </c>
      <c r="K20" s="285">
        <v>2</v>
      </c>
      <c r="L20" s="285">
        <v>0.76</v>
      </c>
      <c r="M20" s="285">
        <v>85</v>
      </c>
      <c r="N20" s="285">
        <v>286.14</v>
      </c>
      <c r="O20" s="286">
        <f t="shared" ref="O20:P20" si="14">C20+E20+G20+I20+K20+M20</f>
        <v>118286</v>
      </c>
      <c r="P20" s="286">
        <f t="shared" si="14"/>
        <v>58412.94</v>
      </c>
    </row>
    <row r="21" spans="1:16" ht="12.75" customHeight="1" x14ac:dyDescent="0.2">
      <c r="A21" s="175">
        <v>15</v>
      </c>
      <c r="B21" s="176" t="s">
        <v>22</v>
      </c>
      <c r="C21" s="285">
        <v>0</v>
      </c>
      <c r="D21" s="285">
        <v>0</v>
      </c>
      <c r="E21" s="285">
        <v>0</v>
      </c>
      <c r="F21" s="285">
        <v>0</v>
      </c>
      <c r="G21" s="285">
        <v>0</v>
      </c>
      <c r="H21" s="285">
        <v>0</v>
      </c>
      <c r="I21" s="285">
        <v>0</v>
      </c>
      <c r="J21" s="285">
        <v>0</v>
      </c>
      <c r="K21" s="285">
        <v>0</v>
      </c>
      <c r="L21" s="285">
        <v>0</v>
      </c>
      <c r="M21" s="285">
        <v>0</v>
      </c>
      <c r="N21" s="285">
        <v>0</v>
      </c>
      <c r="O21" s="286">
        <f t="shared" ref="O21:P21" si="15">C21+E21+G21+I21+K21+M21</f>
        <v>0</v>
      </c>
      <c r="P21" s="286">
        <f t="shared" si="15"/>
        <v>0</v>
      </c>
    </row>
    <row r="22" spans="1:16" ht="12.75" customHeight="1" x14ac:dyDescent="0.2">
      <c r="A22" s="175">
        <v>16</v>
      </c>
      <c r="B22" s="176" t="s">
        <v>23</v>
      </c>
      <c r="C22" s="285">
        <v>0</v>
      </c>
      <c r="D22" s="285">
        <v>0</v>
      </c>
      <c r="E22" s="285">
        <v>3</v>
      </c>
      <c r="F22" s="285">
        <v>19.64</v>
      </c>
      <c r="G22" s="285">
        <v>0</v>
      </c>
      <c r="H22" s="285">
        <v>0</v>
      </c>
      <c r="I22" s="285">
        <v>0</v>
      </c>
      <c r="J22" s="285">
        <v>0</v>
      </c>
      <c r="K22" s="285">
        <v>0</v>
      </c>
      <c r="L22" s="285">
        <v>0</v>
      </c>
      <c r="M22" s="285">
        <v>0</v>
      </c>
      <c r="N22" s="285">
        <v>0</v>
      </c>
      <c r="O22" s="286">
        <f t="shared" ref="O22:P22" si="16">C22+E22+G22+I22+K22+M22</f>
        <v>3</v>
      </c>
      <c r="P22" s="286">
        <f t="shared" si="16"/>
        <v>19.64</v>
      </c>
    </row>
    <row r="23" spans="1:16" ht="12.75" customHeight="1" x14ac:dyDescent="0.2">
      <c r="A23" s="175">
        <v>17</v>
      </c>
      <c r="B23" s="176" t="s">
        <v>24</v>
      </c>
      <c r="C23" s="285">
        <v>11</v>
      </c>
      <c r="D23" s="285">
        <v>57</v>
      </c>
      <c r="E23" s="285">
        <v>7015</v>
      </c>
      <c r="F23" s="285">
        <v>3963</v>
      </c>
      <c r="G23" s="285">
        <v>1</v>
      </c>
      <c r="H23" s="285">
        <v>7</v>
      </c>
      <c r="I23" s="285">
        <v>42</v>
      </c>
      <c r="J23" s="285">
        <v>268</v>
      </c>
      <c r="K23" s="285">
        <v>0</v>
      </c>
      <c r="L23" s="285">
        <v>0</v>
      </c>
      <c r="M23" s="285">
        <v>166</v>
      </c>
      <c r="N23" s="285">
        <v>2344</v>
      </c>
      <c r="O23" s="286">
        <f t="shared" ref="O23:P23" si="17">C23+E23+G23+I23+K23+M23</f>
        <v>7235</v>
      </c>
      <c r="P23" s="286">
        <f t="shared" si="17"/>
        <v>6639</v>
      </c>
    </row>
    <row r="24" spans="1:16" ht="12.75" customHeight="1" x14ac:dyDescent="0.2">
      <c r="A24" s="175">
        <v>18</v>
      </c>
      <c r="B24" s="176" t="s">
        <v>25</v>
      </c>
      <c r="C24" s="285">
        <v>0</v>
      </c>
      <c r="D24" s="285">
        <v>0</v>
      </c>
      <c r="E24" s="285">
        <v>0</v>
      </c>
      <c r="F24" s="285">
        <v>0</v>
      </c>
      <c r="G24" s="285">
        <v>0</v>
      </c>
      <c r="H24" s="285">
        <v>0</v>
      </c>
      <c r="I24" s="285">
        <v>0</v>
      </c>
      <c r="J24" s="285">
        <v>0</v>
      </c>
      <c r="K24" s="285">
        <v>0</v>
      </c>
      <c r="L24" s="285">
        <v>0</v>
      </c>
      <c r="M24" s="285">
        <v>1</v>
      </c>
      <c r="N24" s="285">
        <v>11</v>
      </c>
      <c r="O24" s="286">
        <f t="shared" ref="O24:P24" si="18">C24+E24+G24+I24+K24+M24</f>
        <v>1</v>
      </c>
      <c r="P24" s="286">
        <f t="shared" si="18"/>
        <v>11</v>
      </c>
    </row>
    <row r="25" spans="1:16" ht="12.75" customHeight="1" x14ac:dyDescent="0.2">
      <c r="A25" s="175">
        <v>19</v>
      </c>
      <c r="B25" s="176" t="s">
        <v>26</v>
      </c>
      <c r="C25" s="285">
        <v>192</v>
      </c>
      <c r="D25" s="285">
        <v>1097.04</v>
      </c>
      <c r="E25" s="285">
        <v>310</v>
      </c>
      <c r="F25" s="285">
        <v>748.9</v>
      </c>
      <c r="G25" s="285">
        <v>0</v>
      </c>
      <c r="H25" s="285">
        <v>0</v>
      </c>
      <c r="I25" s="285">
        <v>41</v>
      </c>
      <c r="J25" s="285">
        <v>229.26</v>
      </c>
      <c r="K25" s="285">
        <v>0</v>
      </c>
      <c r="L25" s="285">
        <v>0</v>
      </c>
      <c r="M25" s="285">
        <v>1</v>
      </c>
      <c r="N25" s="285">
        <v>2.17</v>
      </c>
      <c r="O25" s="286">
        <f t="shared" ref="O25:P25" si="19">C25+E25+G25+I25+K25+M25</f>
        <v>544</v>
      </c>
      <c r="P25" s="286">
        <f t="shared" si="19"/>
        <v>2077.37</v>
      </c>
    </row>
    <row r="26" spans="1:16" ht="12.75" customHeight="1" x14ac:dyDescent="0.2">
      <c r="A26" s="175">
        <v>20</v>
      </c>
      <c r="B26" s="176" t="s">
        <v>27</v>
      </c>
      <c r="C26" s="285">
        <v>39</v>
      </c>
      <c r="D26" s="285">
        <v>151.65</v>
      </c>
      <c r="E26" s="285">
        <v>4895</v>
      </c>
      <c r="F26" s="285">
        <v>27808.53</v>
      </c>
      <c r="G26" s="285">
        <v>8</v>
      </c>
      <c r="H26" s="285">
        <v>18.21</v>
      </c>
      <c r="I26" s="285">
        <v>1171</v>
      </c>
      <c r="J26" s="285">
        <v>10135.51</v>
      </c>
      <c r="K26" s="285">
        <v>2</v>
      </c>
      <c r="L26" s="285">
        <v>14.59</v>
      </c>
      <c r="M26" s="285">
        <v>525</v>
      </c>
      <c r="N26" s="285">
        <v>6659.84</v>
      </c>
      <c r="O26" s="286">
        <f t="shared" ref="O26:P26" si="20">C26+E26+G26+I26+K26+M26</f>
        <v>6640</v>
      </c>
      <c r="P26" s="286">
        <f t="shared" si="20"/>
        <v>44788.33</v>
      </c>
    </row>
    <row r="27" spans="1:16" ht="12.75" customHeight="1" x14ac:dyDescent="0.2">
      <c r="A27" s="175">
        <v>21</v>
      </c>
      <c r="B27" s="176" t="s">
        <v>28</v>
      </c>
      <c r="C27" s="285">
        <v>473</v>
      </c>
      <c r="D27" s="285">
        <v>2440</v>
      </c>
      <c r="E27" s="285">
        <v>14474</v>
      </c>
      <c r="F27" s="285">
        <v>59291</v>
      </c>
      <c r="G27" s="285">
        <v>69</v>
      </c>
      <c r="H27" s="285">
        <v>402</v>
      </c>
      <c r="I27" s="285">
        <v>1531</v>
      </c>
      <c r="J27" s="285">
        <v>19161</v>
      </c>
      <c r="K27" s="285">
        <v>133</v>
      </c>
      <c r="L27" s="285">
        <v>261</v>
      </c>
      <c r="M27" s="285">
        <v>979</v>
      </c>
      <c r="N27" s="285">
        <v>15504</v>
      </c>
      <c r="O27" s="286">
        <f t="shared" ref="O27:P27" si="21">C27+E27+G27+I27+K27+M27</f>
        <v>17659</v>
      </c>
      <c r="P27" s="286">
        <f t="shared" si="21"/>
        <v>97059</v>
      </c>
    </row>
    <row r="28" spans="1:16" ht="12.75" customHeight="1" x14ac:dyDescent="0.2">
      <c r="A28" s="175">
        <v>22</v>
      </c>
      <c r="B28" s="176" t="s">
        <v>29</v>
      </c>
      <c r="C28" s="285">
        <v>168</v>
      </c>
      <c r="D28" s="285">
        <v>795.26</v>
      </c>
      <c r="E28" s="285">
        <v>5025</v>
      </c>
      <c r="F28" s="285">
        <v>7824.93</v>
      </c>
      <c r="G28" s="285">
        <v>14</v>
      </c>
      <c r="H28" s="285">
        <v>98.38</v>
      </c>
      <c r="I28" s="285">
        <v>322</v>
      </c>
      <c r="J28" s="285">
        <v>1808.84</v>
      </c>
      <c r="K28" s="285">
        <v>1</v>
      </c>
      <c r="L28" s="285">
        <v>0</v>
      </c>
      <c r="M28" s="285">
        <v>884</v>
      </c>
      <c r="N28" s="285">
        <v>9327.57</v>
      </c>
      <c r="O28" s="286">
        <f t="shared" ref="O28:P28" si="22">C28+E28+G28+I28+K28+M28</f>
        <v>6414</v>
      </c>
      <c r="P28" s="286">
        <f t="shared" si="22"/>
        <v>19854.98</v>
      </c>
    </row>
    <row r="29" spans="1:16" ht="12.75" customHeight="1" x14ac:dyDescent="0.2">
      <c r="A29" s="175">
        <v>23</v>
      </c>
      <c r="B29" s="176" t="s">
        <v>30</v>
      </c>
      <c r="C29" s="285">
        <v>39</v>
      </c>
      <c r="D29" s="285">
        <v>9.7200000000000006</v>
      </c>
      <c r="E29" s="285">
        <v>6348</v>
      </c>
      <c r="F29" s="285">
        <v>1464.03</v>
      </c>
      <c r="G29" s="285">
        <v>11</v>
      </c>
      <c r="H29" s="285">
        <v>2.1</v>
      </c>
      <c r="I29" s="285">
        <v>126</v>
      </c>
      <c r="J29" s="285">
        <v>31.78</v>
      </c>
      <c r="K29" s="285">
        <v>0</v>
      </c>
      <c r="L29" s="285">
        <v>0</v>
      </c>
      <c r="M29" s="285">
        <v>22</v>
      </c>
      <c r="N29" s="285">
        <v>8.9600000000000009</v>
      </c>
      <c r="O29" s="286">
        <f t="shared" ref="O29:P29" si="23">C29+E29+G29+I29+K29+M29</f>
        <v>6546</v>
      </c>
      <c r="P29" s="286">
        <f t="shared" si="23"/>
        <v>1516.59</v>
      </c>
    </row>
    <row r="30" spans="1:16" ht="12.75" customHeight="1" x14ac:dyDescent="0.2">
      <c r="A30" s="175">
        <v>24</v>
      </c>
      <c r="B30" s="176" t="s">
        <v>31</v>
      </c>
      <c r="C30" s="285">
        <v>572</v>
      </c>
      <c r="D30" s="285">
        <v>185</v>
      </c>
      <c r="E30" s="285">
        <v>90210</v>
      </c>
      <c r="F30" s="285">
        <v>29600</v>
      </c>
      <c r="G30" s="285">
        <v>11</v>
      </c>
      <c r="H30" s="285">
        <v>29</v>
      </c>
      <c r="I30" s="285">
        <v>178</v>
      </c>
      <c r="J30" s="285">
        <v>1203</v>
      </c>
      <c r="K30" s="285">
        <v>7</v>
      </c>
      <c r="L30" s="285">
        <v>25</v>
      </c>
      <c r="M30" s="285">
        <v>237</v>
      </c>
      <c r="N30" s="285">
        <v>1382</v>
      </c>
      <c r="O30" s="286">
        <f t="shared" ref="O30:P30" si="24">C30+E30+G30+I30+K30+M30</f>
        <v>91215</v>
      </c>
      <c r="P30" s="286">
        <f t="shared" si="24"/>
        <v>32424</v>
      </c>
    </row>
    <row r="31" spans="1:16" ht="12.75" customHeight="1" x14ac:dyDescent="0.2">
      <c r="A31" s="175">
        <v>25</v>
      </c>
      <c r="B31" s="176" t="s">
        <v>32</v>
      </c>
      <c r="C31" s="285">
        <v>1</v>
      </c>
      <c r="D31" s="285">
        <v>0.96</v>
      </c>
      <c r="E31" s="285">
        <v>209</v>
      </c>
      <c r="F31" s="285">
        <v>1192.01</v>
      </c>
      <c r="G31" s="285">
        <v>8</v>
      </c>
      <c r="H31" s="285">
        <v>60.71</v>
      </c>
      <c r="I31" s="285">
        <v>13</v>
      </c>
      <c r="J31" s="285">
        <v>139.30000000000001</v>
      </c>
      <c r="K31" s="285">
        <v>0</v>
      </c>
      <c r="L31" s="285">
        <v>0</v>
      </c>
      <c r="M31" s="285">
        <v>0</v>
      </c>
      <c r="N31" s="285">
        <v>0</v>
      </c>
      <c r="O31" s="286">
        <f t="shared" ref="O31:P31" si="25">C31+E31+G31+I31+K31+M31</f>
        <v>231</v>
      </c>
      <c r="P31" s="286">
        <f t="shared" si="25"/>
        <v>1392.98</v>
      </c>
    </row>
    <row r="32" spans="1:16" ht="12.75" customHeight="1" x14ac:dyDescent="0.2">
      <c r="A32" s="175">
        <v>26</v>
      </c>
      <c r="B32" s="176" t="s">
        <v>33</v>
      </c>
      <c r="C32" s="285">
        <v>2</v>
      </c>
      <c r="D32" s="285">
        <v>11.78</v>
      </c>
      <c r="E32" s="285">
        <v>63</v>
      </c>
      <c r="F32" s="285">
        <v>441.47</v>
      </c>
      <c r="G32" s="285">
        <v>0</v>
      </c>
      <c r="H32" s="285">
        <v>0</v>
      </c>
      <c r="I32" s="285">
        <v>1</v>
      </c>
      <c r="J32" s="285">
        <v>3.28</v>
      </c>
      <c r="K32" s="285">
        <v>0</v>
      </c>
      <c r="L32" s="285">
        <v>0</v>
      </c>
      <c r="M32" s="285">
        <v>12</v>
      </c>
      <c r="N32" s="285">
        <v>124.4</v>
      </c>
      <c r="O32" s="286">
        <f t="shared" ref="O32:P32" si="26">C32+E32+G32+I32+K32+M32</f>
        <v>78</v>
      </c>
      <c r="P32" s="286">
        <f t="shared" si="26"/>
        <v>580.92999999999995</v>
      </c>
    </row>
    <row r="33" spans="1:16" ht="12.75" customHeight="1" x14ac:dyDescent="0.2">
      <c r="A33" s="175">
        <v>27</v>
      </c>
      <c r="B33" s="176" t="s">
        <v>34</v>
      </c>
      <c r="C33" s="285">
        <v>0</v>
      </c>
      <c r="D33" s="285">
        <v>0</v>
      </c>
      <c r="E33" s="285">
        <v>0</v>
      </c>
      <c r="F33" s="285">
        <v>0</v>
      </c>
      <c r="G33" s="285">
        <v>0</v>
      </c>
      <c r="H33" s="285">
        <v>0</v>
      </c>
      <c r="I33" s="285">
        <v>0</v>
      </c>
      <c r="J33" s="285">
        <v>0</v>
      </c>
      <c r="K33" s="285">
        <v>0</v>
      </c>
      <c r="L33" s="285">
        <v>0</v>
      </c>
      <c r="M33" s="285">
        <v>0</v>
      </c>
      <c r="N33" s="285">
        <v>0</v>
      </c>
      <c r="O33" s="286">
        <f t="shared" ref="O33:P33" si="27">C33+E33+G33+I33+K33+M33</f>
        <v>0</v>
      </c>
      <c r="P33" s="286">
        <f t="shared" si="27"/>
        <v>0</v>
      </c>
    </row>
    <row r="34" spans="1:16" ht="12.75" customHeight="1" x14ac:dyDescent="0.2">
      <c r="A34" s="175">
        <v>28</v>
      </c>
      <c r="B34" s="176" t="s">
        <v>35</v>
      </c>
      <c r="C34" s="285">
        <v>0</v>
      </c>
      <c r="D34" s="285">
        <v>0</v>
      </c>
      <c r="E34" s="285">
        <v>0</v>
      </c>
      <c r="F34" s="285">
        <v>0</v>
      </c>
      <c r="G34" s="285">
        <v>0</v>
      </c>
      <c r="H34" s="285">
        <v>0</v>
      </c>
      <c r="I34" s="285">
        <v>0</v>
      </c>
      <c r="J34" s="285">
        <v>0</v>
      </c>
      <c r="K34" s="285">
        <v>0</v>
      </c>
      <c r="L34" s="285">
        <v>0</v>
      </c>
      <c r="M34" s="285">
        <v>0</v>
      </c>
      <c r="N34" s="285">
        <v>0</v>
      </c>
      <c r="O34" s="286">
        <f t="shared" ref="O34:P34" si="28">C34+E34+G34+I34+K34+M34</f>
        <v>0</v>
      </c>
      <c r="P34" s="286">
        <f t="shared" si="28"/>
        <v>0</v>
      </c>
    </row>
    <row r="35" spans="1:16" ht="12.75" customHeight="1" x14ac:dyDescent="0.2">
      <c r="A35" s="175">
        <v>29</v>
      </c>
      <c r="B35" s="176" t="s">
        <v>36</v>
      </c>
      <c r="C35" s="285">
        <v>0</v>
      </c>
      <c r="D35" s="285">
        <v>0</v>
      </c>
      <c r="E35" s="285">
        <v>0</v>
      </c>
      <c r="F35" s="285">
        <v>0</v>
      </c>
      <c r="G35" s="285">
        <v>0</v>
      </c>
      <c r="H35" s="285">
        <v>0</v>
      </c>
      <c r="I35" s="285">
        <v>0</v>
      </c>
      <c r="J35" s="285">
        <v>0</v>
      </c>
      <c r="K35" s="285">
        <v>0</v>
      </c>
      <c r="L35" s="285">
        <v>0</v>
      </c>
      <c r="M35" s="285">
        <v>0</v>
      </c>
      <c r="N35" s="285">
        <v>0</v>
      </c>
      <c r="O35" s="286">
        <f t="shared" ref="O35:P35" si="29">C35+E35+G35+I35+K35+M35</f>
        <v>0</v>
      </c>
      <c r="P35" s="286">
        <f t="shared" si="29"/>
        <v>0</v>
      </c>
    </row>
    <row r="36" spans="1:16" ht="12.75" customHeight="1" x14ac:dyDescent="0.2">
      <c r="A36" s="175">
        <v>30</v>
      </c>
      <c r="B36" s="176" t="s">
        <v>37</v>
      </c>
      <c r="C36" s="285">
        <v>139</v>
      </c>
      <c r="D36" s="285">
        <v>50.25</v>
      </c>
      <c r="E36" s="285">
        <v>8132</v>
      </c>
      <c r="F36" s="285">
        <v>2031.31</v>
      </c>
      <c r="G36" s="285">
        <v>23</v>
      </c>
      <c r="H36" s="285">
        <v>10</v>
      </c>
      <c r="I36" s="285">
        <v>79</v>
      </c>
      <c r="J36" s="285">
        <v>37.700000000000003</v>
      </c>
      <c r="K36" s="285">
        <v>83</v>
      </c>
      <c r="L36" s="285">
        <v>178.62</v>
      </c>
      <c r="M36" s="285">
        <v>1</v>
      </c>
      <c r="N36" s="285">
        <v>0.28000000000000003</v>
      </c>
      <c r="O36" s="286">
        <f t="shared" ref="O36:P36" si="30">C36+E36+G36+I36+K36+M36</f>
        <v>8457</v>
      </c>
      <c r="P36" s="286">
        <f t="shared" si="30"/>
        <v>2308.16</v>
      </c>
    </row>
    <row r="37" spans="1:16" ht="12.75" customHeight="1" x14ac:dyDescent="0.2">
      <c r="A37" s="175">
        <v>31</v>
      </c>
      <c r="B37" s="176" t="s">
        <v>38</v>
      </c>
      <c r="C37" s="285">
        <v>91</v>
      </c>
      <c r="D37" s="285">
        <v>128</v>
      </c>
      <c r="E37" s="285">
        <v>11</v>
      </c>
      <c r="F37" s="285">
        <v>11.4</v>
      </c>
      <c r="G37" s="285">
        <v>0</v>
      </c>
      <c r="H37" s="285">
        <v>0</v>
      </c>
      <c r="I37" s="285">
        <v>0</v>
      </c>
      <c r="J37" s="285">
        <v>0</v>
      </c>
      <c r="K37" s="285">
        <v>0</v>
      </c>
      <c r="L37" s="285">
        <v>0</v>
      </c>
      <c r="M37" s="285">
        <v>1</v>
      </c>
      <c r="N37" s="285">
        <v>0.9</v>
      </c>
      <c r="O37" s="286">
        <f t="shared" ref="O37:P37" si="31">C37+E37+G37+I37+K37+M37</f>
        <v>103</v>
      </c>
      <c r="P37" s="286">
        <f t="shared" si="31"/>
        <v>140.30000000000001</v>
      </c>
    </row>
    <row r="38" spans="1:16" ht="12.75" customHeight="1" x14ac:dyDescent="0.2">
      <c r="A38" s="175">
        <v>32</v>
      </c>
      <c r="B38" s="176" t="s">
        <v>39</v>
      </c>
      <c r="C38" s="285">
        <v>0</v>
      </c>
      <c r="D38" s="285">
        <v>0</v>
      </c>
      <c r="E38" s="285">
        <v>0</v>
      </c>
      <c r="F38" s="285">
        <v>0</v>
      </c>
      <c r="G38" s="285">
        <v>0</v>
      </c>
      <c r="H38" s="285">
        <v>0</v>
      </c>
      <c r="I38" s="285">
        <v>0</v>
      </c>
      <c r="J38" s="285">
        <v>0</v>
      </c>
      <c r="K38" s="285">
        <v>0</v>
      </c>
      <c r="L38" s="285">
        <v>0</v>
      </c>
      <c r="M38" s="285">
        <v>0</v>
      </c>
      <c r="N38" s="285">
        <v>0</v>
      </c>
      <c r="O38" s="286">
        <f t="shared" ref="O38:P38" si="32">C38+E38+G38+I38+K38+M38</f>
        <v>0</v>
      </c>
      <c r="P38" s="286">
        <f t="shared" si="32"/>
        <v>0</v>
      </c>
    </row>
    <row r="39" spans="1:16" ht="12.75" customHeight="1" x14ac:dyDescent="0.2">
      <c r="A39" s="175">
        <v>33</v>
      </c>
      <c r="B39" s="176" t="s">
        <v>40</v>
      </c>
      <c r="C39" s="285">
        <v>7</v>
      </c>
      <c r="D39" s="285">
        <v>28.51</v>
      </c>
      <c r="E39" s="285">
        <v>43</v>
      </c>
      <c r="F39" s="285">
        <v>228.77</v>
      </c>
      <c r="G39" s="285">
        <v>0</v>
      </c>
      <c r="H39" s="285">
        <v>0</v>
      </c>
      <c r="I39" s="285">
        <v>1</v>
      </c>
      <c r="J39" s="285">
        <v>0.22</v>
      </c>
      <c r="K39" s="285">
        <v>0</v>
      </c>
      <c r="L39" s="285">
        <v>0</v>
      </c>
      <c r="M39" s="285">
        <v>2</v>
      </c>
      <c r="N39" s="285">
        <v>9.99</v>
      </c>
      <c r="O39" s="286">
        <f t="shared" ref="O39:P39" si="33">C39+E39+G39+I39+K39+M39</f>
        <v>53</v>
      </c>
      <c r="P39" s="286">
        <f t="shared" si="33"/>
        <v>267.49000000000007</v>
      </c>
    </row>
    <row r="40" spans="1:16" ht="12.75" customHeight="1" x14ac:dyDescent="0.2">
      <c r="A40" s="175">
        <v>34</v>
      </c>
      <c r="B40" s="176" t="s">
        <v>41</v>
      </c>
      <c r="C40" s="285">
        <v>34</v>
      </c>
      <c r="D40" s="285">
        <v>123</v>
      </c>
      <c r="E40" s="285">
        <v>6067</v>
      </c>
      <c r="F40" s="285">
        <v>6248</v>
      </c>
      <c r="G40" s="285">
        <v>2</v>
      </c>
      <c r="H40" s="285">
        <v>0</v>
      </c>
      <c r="I40" s="285">
        <v>174</v>
      </c>
      <c r="J40" s="285">
        <v>1287</v>
      </c>
      <c r="K40" s="285">
        <v>0</v>
      </c>
      <c r="L40" s="285">
        <v>0</v>
      </c>
      <c r="M40" s="285">
        <v>165</v>
      </c>
      <c r="N40" s="285">
        <v>5073</v>
      </c>
      <c r="O40" s="286">
        <f t="shared" ref="O40:P40" si="34">C40+E40+G40+I40+K40+M40</f>
        <v>6442</v>
      </c>
      <c r="P40" s="286">
        <f t="shared" si="34"/>
        <v>12731</v>
      </c>
    </row>
    <row r="41" spans="1:16" ht="12.75" customHeight="1" x14ac:dyDescent="0.2">
      <c r="A41" s="174"/>
      <c r="B41" s="179" t="s">
        <v>110</v>
      </c>
      <c r="C41" s="239">
        <f t="shared" ref="C41:P41" si="35">SUM(C19:C40)</f>
        <v>2333</v>
      </c>
      <c r="D41" s="239">
        <f t="shared" si="35"/>
        <v>6578.7400000000007</v>
      </c>
      <c r="E41" s="239">
        <f t="shared" si="35"/>
        <v>269803</v>
      </c>
      <c r="F41" s="239">
        <f t="shared" si="35"/>
        <v>222520.76999999996</v>
      </c>
      <c r="G41" s="239">
        <f t="shared" si="35"/>
        <v>173</v>
      </c>
      <c r="H41" s="239">
        <f t="shared" si="35"/>
        <v>650.64</v>
      </c>
      <c r="I41" s="239">
        <f t="shared" si="35"/>
        <v>4968</v>
      </c>
      <c r="J41" s="239">
        <f t="shared" si="35"/>
        <v>41396.869999999995</v>
      </c>
      <c r="K41" s="239">
        <f t="shared" si="35"/>
        <v>241</v>
      </c>
      <c r="L41" s="239">
        <f t="shared" si="35"/>
        <v>3560.1600000000003</v>
      </c>
      <c r="M41" s="239">
        <f t="shared" si="35"/>
        <v>3752</v>
      </c>
      <c r="N41" s="239">
        <f t="shared" si="35"/>
        <v>49259.92</v>
      </c>
      <c r="O41" s="239">
        <f t="shared" si="35"/>
        <v>281270</v>
      </c>
      <c r="P41" s="239">
        <f t="shared" si="35"/>
        <v>323967.09999999992</v>
      </c>
    </row>
    <row r="42" spans="1:16" ht="12.75" customHeight="1" x14ac:dyDescent="0.2">
      <c r="A42" s="174"/>
      <c r="B42" s="179" t="s">
        <v>43</v>
      </c>
      <c r="C42" s="287">
        <f t="shared" ref="C42:P42" si="36">C41+C18</f>
        <v>12687</v>
      </c>
      <c r="D42" s="287">
        <f t="shared" si="36"/>
        <v>45881.079999999994</v>
      </c>
      <c r="E42" s="287">
        <f t="shared" si="36"/>
        <v>405554</v>
      </c>
      <c r="F42" s="287">
        <f t="shared" si="36"/>
        <v>526610.74</v>
      </c>
      <c r="G42" s="287">
        <f t="shared" si="36"/>
        <v>5805</v>
      </c>
      <c r="H42" s="287">
        <f t="shared" si="36"/>
        <v>14835</v>
      </c>
      <c r="I42" s="287">
        <f t="shared" si="36"/>
        <v>17942</v>
      </c>
      <c r="J42" s="287">
        <f t="shared" si="36"/>
        <v>123627.13999999998</v>
      </c>
      <c r="K42" s="287">
        <f t="shared" si="36"/>
        <v>337</v>
      </c>
      <c r="L42" s="287">
        <f t="shared" si="36"/>
        <v>3805.7000000000003</v>
      </c>
      <c r="M42" s="287">
        <f t="shared" si="36"/>
        <v>24767</v>
      </c>
      <c r="N42" s="287">
        <f t="shared" si="36"/>
        <v>194131.27000000002</v>
      </c>
      <c r="O42" s="287">
        <f t="shared" si="36"/>
        <v>467092</v>
      </c>
      <c r="P42" s="287">
        <f t="shared" si="36"/>
        <v>908890.92999999993</v>
      </c>
    </row>
    <row r="43" spans="1:16" ht="12.75" customHeight="1" x14ac:dyDescent="0.2">
      <c r="A43" s="175">
        <v>35</v>
      </c>
      <c r="B43" s="176" t="s">
        <v>44</v>
      </c>
      <c r="C43" s="285">
        <v>127</v>
      </c>
      <c r="D43" s="285">
        <v>230</v>
      </c>
      <c r="E43" s="285">
        <v>11949</v>
      </c>
      <c r="F43" s="285">
        <v>14583</v>
      </c>
      <c r="G43" s="285">
        <v>0</v>
      </c>
      <c r="H43" s="285">
        <v>0</v>
      </c>
      <c r="I43" s="285">
        <v>919</v>
      </c>
      <c r="J43" s="285">
        <v>1794</v>
      </c>
      <c r="K43" s="285">
        <v>0</v>
      </c>
      <c r="L43" s="285">
        <v>0</v>
      </c>
      <c r="M43" s="285">
        <v>28037</v>
      </c>
      <c r="N43" s="285">
        <v>26009</v>
      </c>
      <c r="O43" s="286">
        <f t="shared" ref="O43:P43" si="37">C43+E43+G43+I43+K43+M43</f>
        <v>41032</v>
      </c>
      <c r="P43" s="286">
        <f t="shared" si="37"/>
        <v>42616</v>
      </c>
    </row>
    <row r="44" spans="1:16" ht="12.75" customHeight="1" x14ac:dyDescent="0.2">
      <c r="A44" s="175">
        <v>36</v>
      </c>
      <c r="B44" s="176" t="s">
        <v>45</v>
      </c>
      <c r="C44" s="285">
        <v>1050</v>
      </c>
      <c r="D44" s="285">
        <v>1179.8399999999999</v>
      </c>
      <c r="E44" s="285">
        <v>32339</v>
      </c>
      <c r="F44" s="285">
        <v>41173.79</v>
      </c>
      <c r="G44" s="285">
        <v>287</v>
      </c>
      <c r="H44" s="285">
        <v>210.03</v>
      </c>
      <c r="I44" s="285">
        <v>2329</v>
      </c>
      <c r="J44" s="285">
        <v>2890.88</v>
      </c>
      <c r="K44" s="285">
        <v>2</v>
      </c>
      <c r="L44" s="285">
        <v>7.51</v>
      </c>
      <c r="M44" s="285">
        <v>2334</v>
      </c>
      <c r="N44" s="285">
        <v>6856.85</v>
      </c>
      <c r="O44" s="286">
        <f t="shared" ref="O44:P44" si="38">C44+E44+G44+I44+K44+M44</f>
        <v>38341</v>
      </c>
      <c r="P44" s="286">
        <f t="shared" si="38"/>
        <v>52318.899999999994</v>
      </c>
    </row>
    <row r="45" spans="1:16" ht="12.75" customHeight="1" x14ac:dyDescent="0.2">
      <c r="A45" s="174"/>
      <c r="B45" s="179" t="s">
        <v>46</v>
      </c>
      <c r="C45" s="239">
        <f t="shared" ref="C45:P45" si="39">SUM(C43:C44)</f>
        <v>1177</v>
      </c>
      <c r="D45" s="239">
        <f t="shared" si="39"/>
        <v>1409.84</v>
      </c>
      <c r="E45" s="239">
        <f t="shared" si="39"/>
        <v>44288</v>
      </c>
      <c r="F45" s="239">
        <f t="shared" si="39"/>
        <v>55756.79</v>
      </c>
      <c r="G45" s="239">
        <f t="shared" si="39"/>
        <v>287</v>
      </c>
      <c r="H45" s="239">
        <f t="shared" si="39"/>
        <v>210.03</v>
      </c>
      <c r="I45" s="239">
        <f t="shared" si="39"/>
        <v>3248</v>
      </c>
      <c r="J45" s="239">
        <f t="shared" si="39"/>
        <v>4684.88</v>
      </c>
      <c r="K45" s="239">
        <f t="shared" si="39"/>
        <v>2</v>
      </c>
      <c r="L45" s="239">
        <f t="shared" si="39"/>
        <v>7.51</v>
      </c>
      <c r="M45" s="239">
        <f t="shared" si="39"/>
        <v>30371</v>
      </c>
      <c r="N45" s="239">
        <f t="shared" si="39"/>
        <v>32865.85</v>
      </c>
      <c r="O45" s="239">
        <f t="shared" si="39"/>
        <v>79373</v>
      </c>
      <c r="P45" s="239">
        <f t="shared" si="39"/>
        <v>94934.9</v>
      </c>
    </row>
    <row r="46" spans="1:16" ht="12.75" customHeight="1" x14ac:dyDescent="0.2">
      <c r="A46" s="175">
        <v>37</v>
      </c>
      <c r="B46" s="176" t="s">
        <v>47</v>
      </c>
      <c r="C46" s="285">
        <v>2285</v>
      </c>
      <c r="D46" s="285">
        <v>524</v>
      </c>
      <c r="E46" s="285">
        <v>91896</v>
      </c>
      <c r="F46" s="285">
        <v>45030</v>
      </c>
      <c r="G46" s="285">
        <v>7899</v>
      </c>
      <c r="H46" s="285">
        <v>2290</v>
      </c>
      <c r="I46" s="285">
        <v>4846</v>
      </c>
      <c r="J46" s="285">
        <v>2953</v>
      </c>
      <c r="K46" s="285">
        <v>0</v>
      </c>
      <c r="L46" s="285">
        <v>0</v>
      </c>
      <c r="M46" s="285">
        <v>13623</v>
      </c>
      <c r="N46" s="285">
        <v>9474</v>
      </c>
      <c r="O46" s="286">
        <f t="shared" ref="O46:P46" si="40">C46+E46+G46+I46+K46+M46</f>
        <v>120549</v>
      </c>
      <c r="P46" s="286">
        <f t="shared" si="40"/>
        <v>60271</v>
      </c>
    </row>
    <row r="47" spans="1:16" ht="12.75" customHeight="1" x14ac:dyDescent="0.2">
      <c r="A47" s="174"/>
      <c r="B47" s="179" t="s">
        <v>48</v>
      </c>
      <c r="C47" s="239">
        <f t="shared" ref="C47:P47" si="41">C46</f>
        <v>2285</v>
      </c>
      <c r="D47" s="239">
        <f t="shared" si="41"/>
        <v>524</v>
      </c>
      <c r="E47" s="239">
        <f t="shared" si="41"/>
        <v>91896</v>
      </c>
      <c r="F47" s="239">
        <f t="shared" si="41"/>
        <v>45030</v>
      </c>
      <c r="G47" s="239">
        <f t="shared" si="41"/>
        <v>7899</v>
      </c>
      <c r="H47" s="239">
        <f t="shared" si="41"/>
        <v>2290</v>
      </c>
      <c r="I47" s="239">
        <f t="shared" si="41"/>
        <v>4846</v>
      </c>
      <c r="J47" s="239">
        <f t="shared" si="41"/>
        <v>2953</v>
      </c>
      <c r="K47" s="239">
        <f t="shared" si="41"/>
        <v>0</v>
      </c>
      <c r="L47" s="239">
        <f t="shared" si="41"/>
        <v>0</v>
      </c>
      <c r="M47" s="239">
        <f t="shared" si="41"/>
        <v>13623</v>
      </c>
      <c r="N47" s="239">
        <f t="shared" si="41"/>
        <v>9474</v>
      </c>
      <c r="O47" s="239">
        <f t="shared" si="41"/>
        <v>120549</v>
      </c>
      <c r="P47" s="239">
        <f t="shared" si="41"/>
        <v>60271</v>
      </c>
    </row>
    <row r="48" spans="1:16" ht="12.75" customHeight="1" x14ac:dyDescent="0.2">
      <c r="A48" s="175">
        <v>38</v>
      </c>
      <c r="B48" s="176" t="s">
        <v>49</v>
      </c>
      <c r="C48" s="285">
        <v>35</v>
      </c>
      <c r="D48" s="285">
        <v>333.85</v>
      </c>
      <c r="E48" s="285">
        <v>8018</v>
      </c>
      <c r="F48" s="285">
        <v>46169</v>
      </c>
      <c r="G48" s="285">
        <v>0</v>
      </c>
      <c r="H48" s="285">
        <v>0</v>
      </c>
      <c r="I48" s="285">
        <v>173</v>
      </c>
      <c r="J48" s="285">
        <v>1790.82</v>
      </c>
      <c r="K48" s="285">
        <v>0</v>
      </c>
      <c r="L48" s="285">
        <v>0</v>
      </c>
      <c r="M48" s="285">
        <v>1596</v>
      </c>
      <c r="N48" s="285">
        <v>17432.11</v>
      </c>
      <c r="O48" s="286">
        <f t="shared" ref="O48:P48" si="42">C48+E48+G48+I48+K48+M48</f>
        <v>9822</v>
      </c>
      <c r="P48" s="286">
        <f t="shared" si="42"/>
        <v>65725.78</v>
      </c>
    </row>
    <row r="49" spans="1:16" ht="12.75" customHeight="1" x14ac:dyDescent="0.2">
      <c r="A49" s="175">
        <v>39</v>
      </c>
      <c r="B49" s="176" t="s">
        <v>50</v>
      </c>
      <c r="C49" s="285">
        <v>83</v>
      </c>
      <c r="D49" s="285">
        <v>66</v>
      </c>
      <c r="E49" s="285">
        <v>4421</v>
      </c>
      <c r="F49" s="285">
        <v>3821</v>
      </c>
      <c r="G49" s="285">
        <v>53</v>
      </c>
      <c r="H49" s="285">
        <v>12</v>
      </c>
      <c r="I49" s="285">
        <v>35</v>
      </c>
      <c r="J49" s="285">
        <v>7</v>
      </c>
      <c r="K49" s="285">
        <v>6</v>
      </c>
      <c r="L49" s="285">
        <v>2</v>
      </c>
      <c r="M49" s="285">
        <v>31</v>
      </c>
      <c r="N49" s="285">
        <v>7</v>
      </c>
      <c r="O49" s="286">
        <f t="shared" ref="O49:P49" si="43">C49+E49+G49+I49+K49+M49</f>
        <v>4629</v>
      </c>
      <c r="P49" s="286">
        <f t="shared" si="43"/>
        <v>3915</v>
      </c>
    </row>
    <row r="50" spans="1:16" ht="12.75" customHeight="1" x14ac:dyDescent="0.2">
      <c r="A50" s="175">
        <v>40</v>
      </c>
      <c r="B50" s="176" t="s">
        <v>51</v>
      </c>
      <c r="C50" s="285">
        <v>329</v>
      </c>
      <c r="D50" s="285">
        <v>99.09</v>
      </c>
      <c r="E50" s="285">
        <v>14433</v>
      </c>
      <c r="F50" s="285">
        <v>3956.9</v>
      </c>
      <c r="G50" s="285">
        <v>72</v>
      </c>
      <c r="H50" s="285">
        <v>33.17</v>
      </c>
      <c r="I50" s="285">
        <v>193</v>
      </c>
      <c r="J50" s="285">
        <v>72.08</v>
      </c>
      <c r="K50" s="285">
        <v>0</v>
      </c>
      <c r="L50" s="285">
        <v>0</v>
      </c>
      <c r="M50" s="285">
        <v>27</v>
      </c>
      <c r="N50" s="285">
        <v>37.909999999999997</v>
      </c>
      <c r="O50" s="286">
        <f t="shared" ref="O50:P50" si="44">C50+E50+G50+I50+K50+M50</f>
        <v>15054</v>
      </c>
      <c r="P50" s="286">
        <f t="shared" si="44"/>
        <v>4199.1500000000005</v>
      </c>
    </row>
    <row r="51" spans="1:16" ht="12.75" customHeight="1" x14ac:dyDescent="0.2">
      <c r="A51" s="175">
        <v>41</v>
      </c>
      <c r="B51" s="176" t="s">
        <v>52</v>
      </c>
      <c r="C51" s="285">
        <v>0</v>
      </c>
      <c r="D51" s="285">
        <v>0</v>
      </c>
      <c r="E51" s="285">
        <v>0</v>
      </c>
      <c r="F51" s="285">
        <v>0</v>
      </c>
      <c r="G51" s="285">
        <v>0</v>
      </c>
      <c r="H51" s="285">
        <v>0</v>
      </c>
      <c r="I51" s="285">
        <v>0</v>
      </c>
      <c r="J51" s="285">
        <v>0</v>
      </c>
      <c r="K51" s="285">
        <v>0</v>
      </c>
      <c r="L51" s="285">
        <v>0</v>
      </c>
      <c r="M51" s="285">
        <v>0</v>
      </c>
      <c r="N51" s="285">
        <v>0</v>
      </c>
      <c r="O51" s="286">
        <f t="shared" ref="O51:P51" si="45">C51+E51+G51+I51+K51+M51</f>
        <v>0</v>
      </c>
      <c r="P51" s="286">
        <f t="shared" si="45"/>
        <v>0</v>
      </c>
    </row>
    <row r="52" spans="1:16" ht="12.75" customHeight="1" x14ac:dyDescent="0.2">
      <c r="A52" s="175">
        <v>42</v>
      </c>
      <c r="B52" s="176" t="s">
        <v>53</v>
      </c>
      <c r="C52" s="285">
        <v>1992</v>
      </c>
      <c r="D52" s="285">
        <v>878.69</v>
      </c>
      <c r="E52" s="285">
        <v>16208</v>
      </c>
      <c r="F52" s="285">
        <v>6731.58</v>
      </c>
      <c r="G52" s="285">
        <v>28625</v>
      </c>
      <c r="H52" s="285">
        <v>12243.05</v>
      </c>
      <c r="I52" s="285">
        <v>106</v>
      </c>
      <c r="J52" s="285">
        <v>119.33</v>
      </c>
      <c r="K52" s="285">
        <v>0</v>
      </c>
      <c r="L52" s="285">
        <v>0</v>
      </c>
      <c r="M52" s="285">
        <v>400</v>
      </c>
      <c r="N52" s="285">
        <v>122.98</v>
      </c>
      <c r="O52" s="286">
        <f t="shared" ref="O52:P52" si="46">C52+E52+G52+I52+K52+M52</f>
        <v>47331</v>
      </c>
      <c r="P52" s="286">
        <f t="shared" si="46"/>
        <v>20095.63</v>
      </c>
    </row>
    <row r="53" spans="1:16" ht="12.75" customHeight="1" x14ac:dyDescent="0.2">
      <c r="A53" s="175">
        <v>43</v>
      </c>
      <c r="B53" s="176" t="s">
        <v>54</v>
      </c>
      <c r="C53" s="285">
        <v>116</v>
      </c>
      <c r="D53" s="285">
        <v>31.31</v>
      </c>
      <c r="E53" s="285">
        <v>7181</v>
      </c>
      <c r="F53" s="285">
        <v>1636.56</v>
      </c>
      <c r="G53" s="285">
        <v>6</v>
      </c>
      <c r="H53" s="285">
        <v>0.96</v>
      </c>
      <c r="I53" s="285">
        <v>41</v>
      </c>
      <c r="J53" s="285">
        <v>11.99</v>
      </c>
      <c r="K53" s="285">
        <v>11</v>
      </c>
      <c r="L53" s="285">
        <v>3.84</v>
      </c>
      <c r="M53" s="285">
        <v>13</v>
      </c>
      <c r="N53" s="285">
        <v>3.81</v>
      </c>
      <c r="O53" s="286">
        <f t="shared" ref="O53:P53" si="47">C53+E53+G53+I53+K53+M53</f>
        <v>7368</v>
      </c>
      <c r="P53" s="286">
        <f t="shared" si="47"/>
        <v>1688.4699999999998</v>
      </c>
    </row>
    <row r="54" spans="1:16" ht="12.75" customHeight="1" x14ac:dyDescent="0.2">
      <c r="A54" s="175">
        <v>44</v>
      </c>
      <c r="B54" s="176" t="s">
        <v>55</v>
      </c>
      <c r="C54" s="285">
        <v>34</v>
      </c>
      <c r="D54" s="285">
        <v>9</v>
      </c>
      <c r="E54" s="285">
        <v>7158</v>
      </c>
      <c r="F54" s="285">
        <v>2083</v>
      </c>
      <c r="G54" s="285">
        <v>78</v>
      </c>
      <c r="H54" s="285">
        <v>17</v>
      </c>
      <c r="I54" s="285">
        <v>83</v>
      </c>
      <c r="J54" s="285">
        <v>27</v>
      </c>
      <c r="K54" s="285">
        <v>4</v>
      </c>
      <c r="L54" s="285">
        <v>2</v>
      </c>
      <c r="M54" s="285">
        <v>6</v>
      </c>
      <c r="N54" s="285">
        <v>1</v>
      </c>
      <c r="O54" s="286">
        <f t="shared" ref="O54:P54" si="48">C54+E54+G54+I54+K54+M54</f>
        <v>7363</v>
      </c>
      <c r="P54" s="286">
        <f t="shared" si="48"/>
        <v>2139</v>
      </c>
    </row>
    <row r="55" spans="1:16" ht="12.75" customHeight="1" x14ac:dyDescent="0.2">
      <c r="A55" s="175">
        <v>45</v>
      </c>
      <c r="B55" s="176" t="s">
        <v>56</v>
      </c>
      <c r="C55" s="285">
        <v>109</v>
      </c>
      <c r="D55" s="285">
        <v>44.18</v>
      </c>
      <c r="E55" s="285">
        <v>2424</v>
      </c>
      <c r="F55" s="285">
        <v>1458.86</v>
      </c>
      <c r="G55" s="285">
        <v>14</v>
      </c>
      <c r="H55" s="285">
        <v>5.17</v>
      </c>
      <c r="I55" s="285">
        <v>35</v>
      </c>
      <c r="J55" s="285">
        <v>12.64</v>
      </c>
      <c r="K55" s="285">
        <v>1</v>
      </c>
      <c r="L55" s="285">
        <v>0.45</v>
      </c>
      <c r="M55" s="285">
        <v>43</v>
      </c>
      <c r="N55" s="285">
        <v>34.5</v>
      </c>
      <c r="O55" s="286">
        <f t="shared" ref="O55:P55" si="49">C55+E55+G55+I55+K55+M55</f>
        <v>2626</v>
      </c>
      <c r="P55" s="286">
        <f t="shared" si="49"/>
        <v>1555.8000000000002</v>
      </c>
    </row>
    <row r="56" spans="1:16" ht="12.75" customHeight="1" x14ac:dyDescent="0.2">
      <c r="A56" s="174"/>
      <c r="B56" s="179" t="s">
        <v>57</v>
      </c>
      <c r="C56" s="239">
        <f>SUM(C48:C55)</f>
        <v>2698</v>
      </c>
      <c r="D56" s="239">
        <f t="shared" ref="D56:P56" si="50">SUM(D48:D55)</f>
        <v>1462.1200000000001</v>
      </c>
      <c r="E56" s="239">
        <f t="shared" si="50"/>
        <v>59843</v>
      </c>
      <c r="F56" s="239">
        <f t="shared" si="50"/>
        <v>65856.899999999994</v>
      </c>
      <c r="G56" s="239">
        <f t="shared" si="50"/>
        <v>28848</v>
      </c>
      <c r="H56" s="239">
        <f t="shared" si="50"/>
        <v>12311.349999999999</v>
      </c>
      <c r="I56" s="239">
        <f t="shared" si="50"/>
        <v>666</v>
      </c>
      <c r="J56" s="239">
        <f t="shared" si="50"/>
        <v>2040.86</v>
      </c>
      <c r="K56" s="239">
        <f t="shared" si="50"/>
        <v>22</v>
      </c>
      <c r="L56" s="239">
        <f t="shared" si="50"/>
        <v>8.2899999999999991</v>
      </c>
      <c r="M56" s="239">
        <f t="shared" si="50"/>
        <v>2116</v>
      </c>
      <c r="N56" s="239">
        <f t="shared" si="50"/>
        <v>17639.310000000001</v>
      </c>
      <c r="O56" s="239">
        <f t="shared" si="50"/>
        <v>94193</v>
      </c>
      <c r="P56" s="239">
        <f t="shared" si="50"/>
        <v>99318.83</v>
      </c>
    </row>
    <row r="57" spans="1:16" ht="12.75" customHeight="1" x14ac:dyDescent="0.2">
      <c r="A57" s="282"/>
      <c r="B57" s="287" t="s">
        <v>6</v>
      </c>
      <c r="C57" s="239">
        <f t="shared" ref="C57:P57" si="51">C56+C47+C45+C42</f>
        <v>18847</v>
      </c>
      <c r="D57" s="239">
        <f t="shared" si="51"/>
        <v>49277.039999999994</v>
      </c>
      <c r="E57" s="239">
        <f t="shared" si="51"/>
        <v>601581</v>
      </c>
      <c r="F57" s="239">
        <f t="shared" si="51"/>
        <v>693254.42999999993</v>
      </c>
      <c r="G57" s="239">
        <f t="shared" si="51"/>
        <v>42839</v>
      </c>
      <c r="H57" s="239">
        <f t="shared" si="51"/>
        <v>29646.379999999997</v>
      </c>
      <c r="I57" s="239">
        <f t="shared" si="51"/>
        <v>26702</v>
      </c>
      <c r="J57" s="239">
        <f t="shared" si="51"/>
        <v>133305.87999999998</v>
      </c>
      <c r="K57" s="239">
        <f t="shared" si="51"/>
        <v>361</v>
      </c>
      <c r="L57" s="239">
        <f t="shared" si="51"/>
        <v>3821.5000000000005</v>
      </c>
      <c r="M57" s="239">
        <f t="shared" si="51"/>
        <v>70877</v>
      </c>
      <c r="N57" s="239">
        <f t="shared" si="51"/>
        <v>254110.43000000002</v>
      </c>
      <c r="O57" s="239">
        <f t="shared" si="51"/>
        <v>761207</v>
      </c>
      <c r="P57" s="239">
        <f t="shared" si="51"/>
        <v>1163415.6599999999</v>
      </c>
    </row>
    <row r="58" spans="1:16" ht="12.75" customHeight="1" x14ac:dyDescent="0.2">
      <c r="A58" s="105"/>
      <c r="C58" s="219"/>
      <c r="D58" s="219"/>
      <c r="E58" s="219"/>
      <c r="F58" s="219"/>
      <c r="G58" s="219"/>
      <c r="H58" s="221" t="s">
        <v>60</v>
      </c>
      <c r="I58" s="219"/>
      <c r="J58" s="219"/>
      <c r="K58" s="219"/>
      <c r="L58" s="219"/>
      <c r="M58" s="219"/>
      <c r="N58" s="219"/>
      <c r="O58" s="219"/>
      <c r="P58" s="219"/>
    </row>
    <row r="59" spans="1:16" ht="12.75" customHeight="1" x14ac:dyDescent="0.2">
      <c r="A59" s="105"/>
      <c r="C59" s="219"/>
      <c r="D59" s="219"/>
      <c r="E59" s="219"/>
      <c r="F59" s="219"/>
      <c r="G59" s="219"/>
      <c r="H59" s="219"/>
      <c r="I59" s="219"/>
      <c r="J59" s="219"/>
      <c r="K59" s="219"/>
      <c r="L59" s="219"/>
      <c r="M59" s="219"/>
      <c r="N59" s="219"/>
      <c r="O59" s="219"/>
      <c r="P59" s="219"/>
    </row>
    <row r="60" spans="1:16" ht="12.75" customHeight="1" x14ac:dyDescent="0.2">
      <c r="A60" s="105"/>
      <c r="C60" s="219"/>
      <c r="D60" s="219"/>
      <c r="E60" s="219"/>
      <c r="F60" s="219"/>
      <c r="G60" s="219"/>
      <c r="H60" s="219"/>
      <c r="I60" s="219"/>
      <c r="J60" s="219"/>
      <c r="K60" s="219"/>
      <c r="L60" s="219"/>
      <c r="M60" s="219"/>
      <c r="N60" s="219"/>
      <c r="O60" s="219"/>
      <c r="P60" s="219"/>
    </row>
    <row r="61" spans="1:16" ht="12.75" customHeight="1" x14ac:dyDescent="0.2">
      <c r="A61" s="288"/>
      <c r="B61" s="289"/>
      <c r="C61" s="290"/>
      <c r="D61" s="290"/>
      <c r="E61" s="290"/>
      <c r="F61" s="290"/>
      <c r="G61" s="290"/>
      <c r="H61" s="290"/>
      <c r="I61" s="290"/>
      <c r="J61" s="290"/>
      <c r="K61" s="290"/>
      <c r="L61" s="290"/>
      <c r="M61" s="290"/>
      <c r="N61" s="290"/>
      <c r="O61" s="290"/>
      <c r="P61" s="290"/>
    </row>
    <row r="62" spans="1:16" ht="12.75" customHeight="1" x14ac:dyDescent="0.2">
      <c r="A62" s="105"/>
      <c r="C62" s="219"/>
      <c r="D62" s="219"/>
      <c r="E62" s="219"/>
      <c r="F62" s="219"/>
      <c r="G62" s="219"/>
      <c r="H62" s="219"/>
      <c r="I62" s="219"/>
      <c r="J62" s="219"/>
      <c r="K62" s="219"/>
      <c r="L62" s="219"/>
      <c r="M62" s="219"/>
      <c r="N62" s="219"/>
      <c r="O62" s="219"/>
      <c r="P62" s="219"/>
    </row>
    <row r="63" spans="1:16" ht="12.75" customHeight="1" x14ac:dyDescent="0.2">
      <c r="A63" s="105"/>
      <c r="C63" s="219"/>
      <c r="D63" s="219"/>
      <c r="E63" s="219"/>
      <c r="F63" s="219"/>
      <c r="G63" s="219"/>
      <c r="H63" s="219"/>
      <c r="I63" s="219"/>
      <c r="J63" s="219"/>
      <c r="K63" s="219"/>
      <c r="L63" s="219"/>
      <c r="M63" s="219"/>
      <c r="N63" s="219"/>
      <c r="O63" s="219"/>
      <c r="P63" s="219"/>
    </row>
    <row r="64" spans="1:16" ht="12.75" customHeight="1" x14ac:dyDescent="0.2">
      <c r="A64" s="105"/>
      <c r="C64" s="221"/>
      <c r="D64" s="221"/>
      <c r="E64" s="221"/>
      <c r="F64" s="221"/>
      <c r="G64" s="221"/>
      <c r="H64" s="221"/>
      <c r="I64" s="221"/>
      <c r="J64" s="221"/>
      <c r="K64" s="221"/>
      <c r="L64" s="221"/>
      <c r="M64" s="221"/>
      <c r="N64" s="221"/>
      <c r="O64" s="221"/>
      <c r="P64" s="221"/>
    </row>
    <row r="65" spans="1:16" ht="12.75" customHeight="1" x14ac:dyDescent="0.2">
      <c r="A65" s="105"/>
      <c r="C65" s="219"/>
      <c r="D65" s="219"/>
      <c r="E65" s="219"/>
      <c r="F65" s="219"/>
      <c r="G65" s="219"/>
      <c r="H65" s="219"/>
      <c r="I65" s="219"/>
      <c r="J65" s="219"/>
      <c r="K65" s="219"/>
      <c r="L65" s="219"/>
      <c r="M65" s="219"/>
      <c r="N65" s="219"/>
      <c r="O65" s="219"/>
      <c r="P65" s="219"/>
    </row>
    <row r="66" spans="1:16" ht="12.75" customHeight="1" x14ac:dyDescent="0.2">
      <c r="A66" s="105"/>
      <c r="C66" s="219"/>
      <c r="D66" s="219"/>
      <c r="E66" s="219"/>
      <c r="F66" s="219"/>
      <c r="G66" s="219"/>
      <c r="H66" s="219"/>
      <c r="I66" s="219"/>
      <c r="J66" s="219"/>
      <c r="K66" s="219"/>
      <c r="L66" s="219"/>
      <c r="M66" s="219"/>
      <c r="N66" s="219"/>
      <c r="O66" s="219"/>
      <c r="P66" s="219"/>
    </row>
    <row r="67" spans="1:16" ht="12.75" customHeight="1" x14ac:dyDescent="0.2">
      <c r="A67" s="105"/>
      <c r="C67" s="219"/>
      <c r="D67" s="219"/>
      <c r="E67" s="219"/>
      <c r="F67" s="219"/>
      <c r="G67" s="219"/>
      <c r="H67" s="219"/>
      <c r="I67" s="219"/>
      <c r="J67" s="219"/>
      <c r="K67" s="219"/>
      <c r="L67" s="219"/>
      <c r="M67" s="219"/>
      <c r="N67" s="219"/>
      <c r="O67" s="219"/>
      <c r="P67" s="219"/>
    </row>
    <row r="68" spans="1:16" ht="12.75" customHeight="1" x14ac:dyDescent="0.2">
      <c r="A68" s="105"/>
      <c r="C68" s="219"/>
      <c r="D68" s="219"/>
      <c r="E68" s="219"/>
      <c r="F68" s="219"/>
      <c r="G68" s="219"/>
      <c r="H68" s="219"/>
      <c r="I68" s="219"/>
      <c r="J68" s="219"/>
      <c r="K68" s="219"/>
      <c r="L68" s="219"/>
      <c r="M68" s="219"/>
      <c r="N68" s="219"/>
      <c r="O68" s="219"/>
      <c r="P68" s="219"/>
    </row>
    <row r="69" spans="1:16" ht="12.75" customHeight="1" x14ac:dyDescent="0.2">
      <c r="A69" s="105"/>
      <c r="C69" s="219"/>
      <c r="D69" s="219"/>
      <c r="E69" s="219"/>
      <c r="F69" s="219"/>
      <c r="G69" s="219"/>
      <c r="H69" s="219"/>
      <c r="I69" s="219"/>
      <c r="J69" s="219"/>
      <c r="K69" s="219"/>
      <c r="L69" s="219"/>
      <c r="M69" s="219"/>
      <c r="N69" s="219"/>
      <c r="O69" s="219"/>
      <c r="P69" s="219"/>
    </row>
    <row r="70" spans="1:16" ht="12.75" customHeight="1" x14ac:dyDescent="0.2">
      <c r="A70" s="105"/>
      <c r="C70" s="219"/>
      <c r="D70" s="219"/>
      <c r="E70" s="219"/>
      <c r="F70" s="219"/>
      <c r="G70" s="219"/>
      <c r="H70" s="219"/>
      <c r="I70" s="219"/>
      <c r="J70" s="219"/>
      <c r="K70" s="219"/>
      <c r="L70" s="219"/>
      <c r="M70" s="219"/>
      <c r="N70" s="219"/>
      <c r="O70" s="219"/>
      <c r="P70" s="219"/>
    </row>
    <row r="71" spans="1:16" ht="12.75" customHeight="1" x14ac:dyDescent="0.2">
      <c r="A71" s="105"/>
      <c r="C71" s="219"/>
      <c r="D71" s="219"/>
      <c r="E71" s="219"/>
      <c r="F71" s="219"/>
      <c r="G71" s="219"/>
      <c r="H71" s="219"/>
      <c r="I71" s="219"/>
      <c r="J71" s="219"/>
      <c r="K71" s="219"/>
      <c r="L71" s="219"/>
      <c r="M71" s="219"/>
      <c r="N71" s="219"/>
      <c r="O71" s="219"/>
      <c r="P71" s="219"/>
    </row>
    <row r="72" spans="1:16" ht="12.75" customHeight="1" x14ac:dyDescent="0.2">
      <c r="A72" s="105"/>
      <c r="C72" s="219"/>
      <c r="D72" s="219"/>
      <c r="E72" s="219"/>
      <c r="F72" s="219"/>
      <c r="G72" s="219"/>
      <c r="H72" s="219"/>
      <c r="I72" s="219"/>
      <c r="J72" s="219"/>
      <c r="K72" s="219"/>
      <c r="L72" s="219"/>
      <c r="M72" s="219"/>
      <c r="N72" s="219"/>
      <c r="O72" s="219"/>
      <c r="P72" s="219"/>
    </row>
    <row r="73" spans="1:16" ht="12.75" customHeight="1" x14ac:dyDescent="0.2">
      <c r="A73" s="105"/>
      <c r="C73" s="219"/>
      <c r="D73" s="219"/>
      <c r="E73" s="219"/>
      <c r="F73" s="219"/>
      <c r="G73" s="219"/>
      <c r="H73" s="219"/>
      <c r="I73" s="219"/>
      <c r="J73" s="219"/>
      <c r="K73" s="219"/>
      <c r="L73" s="219"/>
      <c r="M73" s="219"/>
      <c r="N73" s="219"/>
      <c r="O73" s="219"/>
      <c r="P73" s="219"/>
    </row>
    <row r="74" spans="1:16" ht="12.75" customHeight="1" x14ac:dyDescent="0.2">
      <c r="A74" s="105"/>
      <c r="C74" s="219"/>
      <c r="D74" s="219"/>
      <c r="E74" s="219"/>
      <c r="F74" s="219"/>
      <c r="G74" s="219"/>
      <c r="H74" s="219"/>
      <c r="I74" s="219"/>
      <c r="J74" s="219"/>
      <c r="K74" s="219"/>
      <c r="L74" s="219"/>
      <c r="M74" s="219"/>
      <c r="N74" s="219"/>
      <c r="O74" s="219"/>
      <c r="P74" s="219"/>
    </row>
    <row r="75" spans="1:16" ht="12.75" customHeight="1" x14ac:dyDescent="0.2">
      <c r="A75" s="105"/>
      <c r="C75" s="219"/>
      <c r="D75" s="219"/>
      <c r="E75" s="219"/>
      <c r="F75" s="219"/>
      <c r="G75" s="219"/>
      <c r="H75" s="219"/>
      <c r="I75" s="219"/>
      <c r="J75" s="219"/>
      <c r="K75" s="219"/>
      <c r="L75" s="219"/>
      <c r="M75" s="219"/>
      <c r="N75" s="219"/>
      <c r="O75" s="219"/>
      <c r="P75" s="219"/>
    </row>
    <row r="76" spans="1:16" ht="12.75" customHeight="1" x14ac:dyDescent="0.2">
      <c r="A76" s="105"/>
      <c r="C76" s="219"/>
      <c r="D76" s="219"/>
      <c r="E76" s="219"/>
      <c r="F76" s="219"/>
      <c r="G76" s="219"/>
      <c r="H76" s="219"/>
      <c r="I76" s="219"/>
      <c r="J76" s="219"/>
      <c r="K76" s="219"/>
      <c r="L76" s="219"/>
      <c r="M76" s="219"/>
      <c r="N76" s="219"/>
      <c r="O76" s="219"/>
      <c r="P76" s="219"/>
    </row>
    <row r="77" spans="1:16" ht="12.75" customHeight="1" x14ac:dyDescent="0.2">
      <c r="A77" s="105"/>
      <c r="C77" s="219"/>
      <c r="D77" s="219"/>
      <c r="E77" s="219"/>
      <c r="F77" s="219"/>
      <c r="G77" s="219"/>
      <c r="H77" s="219"/>
      <c r="I77" s="219"/>
      <c r="J77" s="219"/>
      <c r="K77" s="219"/>
      <c r="L77" s="219"/>
      <c r="M77" s="219"/>
      <c r="N77" s="219"/>
      <c r="O77" s="219"/>
      <c r="P77" s="219"/>
    </row>
    <row r="78" spans="1:16" ht="12.75" customHeight="1" x14ac:dyDescent="0.2">
      <c r="A78" s="105"/>
      <c r="C78" s="219"/>
      <c r="D78" s="219"/>
      <c r="E78" s="219"/>
      <c r="F78" s="219"/>
      <c r="G78" s="219"/>
      <c r="H78" s="219"/>
      <c r="I78" s="219"/>
      <c r="J78" s="219"/>
      <c r="K78" s="219"/>
      <c r="L78" s="219"/>
      <c r="M78" s="219"/>
      <c r="N78" s="219"/>
      <c r="O78" s="219"/>
      <c r="P78" s="219"/>
    </row>
    <row r="79" spans="1:16" ht="12.75" customHeight="1" x14ac:dyDescent="0.2">
      <c r="A79" s="105"/>
      <c r="C79" s="219"/>
      <c r="D79" s="219"/>
      <c r="E79" s="219"/>
      <c r="F79" s="219"/>
      <c r="G79" s="219"/>
      <c r="H79" s="219"/>
      <c r="I79" s="219"/>
      <c r="J79" s="219"/>
      <c r="K79" s="219"/>
      <c r="L79" s="219"/>
      <c r="M79" s="219"/>
      <c r="N79" s="219"/>
      <c r="O79" s="219"/>
      <c r="P79" s="219"/>
    </row>
    <row r="80" spans="1:16" ht="12.75" customHeight="1" x14ac:dyDescent="0.2">
      <c r="A80" s="105"/>
      <c r="C80" s="219"/>
      <c r="D80" s="219"/>
      <c r="E80" s="219"/>
      <c r="F80" s="219"/>
      <c r="G80" s="219"/>
      <c r="H80" s="219"/>
      <c r="I80" s="219"/>
      <c r="J80" s="219"/>
      <c r="K80" s="219"/>
      <c r="L80" s="219"/>
      <c r="M80" s="219"/>
      <c r="N80" s="219"/>
      <c r="O80" s="219"/>
      <c r="P80" s="219"/>
    </row>
    <row r="81" spans="1:16" ht="12.75" customHeight="1" x14ac:dyDescent="0.2">
      <c r="A81" s="105"/>
      <c r="C81" s="219"/>
      <c r="D81" s="219"/>
      <c r="E81" s="219"/>
      <c r="F81" s="219"/>
      <c r="G81" s="219"/>
      <c r="H81" s="219"/>
      <c r="I81" s="219"/>
      <c r="J81" s="219"/>
      <c r="K81" s="219"/>
      <c r="L81" s="219"/>
      <c r="M81" s="219"/>
      <c r="N81" s="219"/>
      <c r="O81" s="219"/>
      <c r="P81" s="219"/>
    </row>
    <row r="82" spans="1:16" ht="12.75" customHeight="1" x14ac:dyDescent="0.2">
      <c r="A82" s="105"/>
      <c r="C82" s="219"/>
      <c r="D82" s="219"/>
      <c r="E82" s="219"/>
      <c r="F82" s="219"/>
      <c r="G82" s="219"/>
      <c r="H82" s="219"/>
      <c r="I82" s="219"/>
      <c r="J82" s="219"/>
      <c r="K82" s="219"/>
      <c r="L82" s="219"/>
      <c r="M82" s="219"/>
      <c r="N82" s="219"/>
      <c r="O82" s="219"/>
      <c r="P82" s="219"/>
    </row>
    <row r="83" spans="1:16" ht="12.75" customHeight="1" x14ac:dyDescent="0.2">
      <c r="A83" s="105"/>
      <c r="C83" s="219"/>
      <c r="D83" s="219"/>
      <c r="E83" s="219"/>
      <c r="F83" s="219"/>
      <c r="G83" s="219"/>
      <c r="H83" s="219"/>
      <c r="I83" s="219"/>
      <c r="J83" s="219"/>
      <c r="K83" s="219"/>
      <c r="L83" s="219"/>
      <c r="M83" s="219"/>
      <c r="N83" s="219"/>
      <c r="O83" s="219"/>
      <c r="P83" s="219"/>
    </row>
    <row r="84" spans="1:16" ht="12.75" customHeight="1" x14ac:dyDescent="0.2">
      <c r="A84" s="105"/>
      <c r="C84" s="219"/>
      <c r="D84" s="219"/>
      <c r="E84" s="219"/>
      <c r="F84" s="219"/>
      <c r="G84" s="219"/>
      <c r="H84" s="219"/>
      <c r="I84" s="219"/>
      <c r="J84" s="219"/>
      <c r="K84" s="219"/>
      <c r="L84" s="219"/>
      <c r="M84" s="219"/>
      <c r="N84" s="219"/>
      <c r="O84" s="219"/>
      <c r="P84" s="219"/>
    </row>
    <row r="85" spans="1:16" ht="12.75" customHeight="1" x14ac:dyDescent="0.2">
      <c r="A85" s="105"/>
      <c r="C85" s="219"/>
      <c r="D85" s="219"/>
      <c r="E85" s="219"/>
      <c r="F85" s="219"/>
      <c r="G85" s="219"/>
      <c r="H85" s="219"/>
      <c r="I85" s="219"/>
      <c r="J85" s="219"/>
      <c r="K85" s="219"/>
      <c r="L85" s="219"/>
      <c r="M85" s="219"/>
      <c r="N85" s="219"/>
      <c r="O85" s="219"/>
      <c r="P85" s="219"/>
    </row>
    <row r="86" spans="1:16" ht="12.75" customHeight="1" x14ac:dyDescent="0.2">
      <c r="A86" s="105"/>
      <c r="C86" s="219"/>
      <c r="D86" s="219"/>
      <c r="E86" s="219"/>
      <c r="F86" s="219"/>
      <c r="G86" s="219"/>
      <c r="H86" s="219"/>
      <c r="I86" s="219"/>
      <c r="J86" s="219"/>
      <c r="K86" s="219"/>
      <c r="L86" s="219"/>
      <c r="M86" s="219"/>
      <c r="N86" s="219"/>
      <c r="O86" s="219"/>
      <c r="P86" s="219"/>
    </row>
    <row r="87" spans="1:16" ht="12.75" customHeight="1" x14ac:dyDescent="0.2">
      <c r="A87" s="105"/>
      <c r="C87" s="219"/>
      <c r="D87" s="219"/>
      <c r="E87" s="219"/>
      <c r="F87" s="219"/>
      <c r="G87" s="219"/>
      <c r="H87" s="219"/>
      <c r="I87" s="219"/>
      <c r="J87" s="219"/>
      <c r="K87" s="219"/>
      <c r="L87" s="219"/>
      <c r="M87" s="219"/>
      <c r="N87" s="219"/>
      <c r="O87" s="219"/>
      <c r="P87" s="219"/>
    </row>
    <row r="88" spans="1:16" ht="12.75" customHeight="1" x14ac:dyDescent="0.2">
      <c r="A88" s="105"/>
      <c r="C88" s="219"/>
      <c r="D88" s="219"/>
      <c r="E88" s="219"/>
      <c r="F88" s="219"/>
      <c r="G88" s="219"/>
      <c r="H88" s="219"/>
      <c r="I88" s="219"/>
      <c r="J88" s="219"/>
      <c r="K88" s="219"/>
      <c r="L88" s="219"/>
      <c r="M88" s="219"/>
      <c r="N88" s="219"/>
      <c r="O88" s="219"/>
      <c r="P88" s="219"/>
    </row>
    <row r="89" spans="1:16" ht="12.75" customHeight="1" x14ac:dyDescent="0.2">
      <c r="A89" s="105"/>
      <c r="C89" s="219"/>
      <c r="D89" s="219"/>
      <c r="E89" s="219"/>
      <c r="F89" s="219"/>
      <c r="G89" s="219"/>
      <c r="H89" s="219"/>
      <c r="I89" s="219"/>
      <c r="J89" s="219"/>
      <c r="K89" s="219"/>
      <c r="L89" s="219"/>
      <c r="M89" s="219"/>
      <c r="N89" s="219"/>
      <c r="O89" s="219"/>
      <c r="P89" s="219"/>
    </row>
    <row r="90" spans="1:16" ht="12.75" customHeight="1" x14ac:dyDescent="0.2">
      <c r="A90" s="105"/>
      <c r="C90" s="219"/>
      <c r="D90" s="219"/>
      <c r="E90" s="219"/>
      <c r="F90" s="219"/>
      <c r="G90" s="219"/>
      <c r="H90" s="219"/>
      <c r="I90" s="219"/>
      <c r="J90" s="219"/>
      <c r="K90" s="219"/>
      <c r="L90" s="219"/>
      <c r="M90" s="219"/>
      <c r="N90" s="219"/>
      <c r="O90" s="219"/>
      <c r="P90" s="219"/>
    </row>
    <row r="91" spans="1:16" ht="12.75" customHeight="1" x14ac:dyDescent="0.2">
      <c r="A91" s="105"/>
      <c r="C91" s="219"/>
      <c r="D91" s="219"/>
      <c r="E91" s="219"/>
      <c r="F91" s="219"/>
      <c r="G91" s="219"/>
      <c r="H91" s="219"/>
      <c r="I91" s="219"/>
      <c r="J91" s="219"/>
      <c r="K91" s="219"/>
      <c r="L91" s="219"/>
      <c r="M91" s="219"/>
      <c r="N91" s="219"/>
      <c r="O91" s="219"/>
      <c r="P91" s="219"/>
    </row>
    <row r="92" spans="1:16" ht="12.75" customHeight="1" x14ac:dyDescent="0.2">
      <c r="A92" s="105"/>
      <c r="C92" s="219"/>
      <c r="D92" s="219"/>
      <c r="E92" s="219"/>
      <c r="F92" s="219"/>
      <c r="G92" s="219"/>
      <c r="H92" s="219"/>
      <c r="I92" s="219"/>
      <c r="J92" s="219"/>
      <c r="K92" s="219"/>
      <c r="L92" s="219"/>
      <c r="M92" s="219"/>
      <c r="N92" s="219"/>
      <c r="O92" s="219"/>
      <c r="P92" s="219"/>
    </row>
    <row r="93" spans="1:16" ht="12.75" customHeight="1" x14ac:dyDescent="0.2">
      <c r="A93" s="105"/>
      <c r="C93" s="219"/>
      <c r="D93" s="219"/>
      <c r="E93" s="219"/>
      <c r="F93" s="219"/>
      <c r="G93" s="219"/>
      <c r="H93" s="219"/>
      <c r="I93" s="219"/>
      <c r="J93" s="219"/>
      <c r="K93" s="219"/>
      <c r="L93" s="219"/>
      <c r="M93" s="219"/>
      <c r="N93" s="219"/>
      <c r="O93" s="219"/>
      <c r="P93" s="219"/>
    </row>
    <row r="94" spans="1:16" ht="12.75" customHeight="1" x14ac:dyDescent="0.2">
      <c r="A94" s="105"/>
      <c r="C94" s="219"/>
      <c r="D94" s="219"/>
      <c r="E94" s="219"/>
      <c r="F94" s="219"/>
      <c r="G94" s="219"/>
      <c r="H94" s="219"/>
      <c r="I94" s="219"/>
      <c r="J94" s="219"/>
      <c r="K94" s="219"/>
      <c r="L94" s="219"/>
      <c r="M94" s="219"/>
      <c r="N94" s="219"/>
      <c r="O94" s="219"/>
      <c r="P94" s="219"/>
    </row>
    <row r="95" spans="1:16" ht="12.75" customHeight="1" x14ac:dyDescent="0.2">
      <c r="A95" s="105"/>
      <c r="C95" s="219"/>
      <c r="D95" s="219"/>
      <c r="E95" s="219"/>
      <c r="F95" s="219"/>
      <c r="G95" s="219"/>
      <c r="H95" s="219"/>
      <c r="I95" s="219"/>
      <c r="J95" s="219"/>
      <c r="K95" s="219"/>
      <c r="L95" s="219"/>
      <c r="M95" s="219"/>
      <c r="N95" s="219"/>
      <c r="O95" s="219"/>
      <c r="P95" s="219"/>
    </row>
    <row r="96" spans="1:16" ht="12.75" customHeight="1" x14ac:dyDescent="0.2">
      <c r="A96" s="105"/>
      <c r="C96" s="219"/>
      <c r="D96" s="219"/>
      <c r="E96" s="219"/>
      <c r="F96" s="219"/>
      <c r="G96" s="219"/>
      <c r="H96" s="219"/>
      <c r="I96" s="219"/>
      <c r="J96" s="219"/>
      <c r="K96" s="219"/>
      <c r="L96" s="219"/>
      <c r="M96" s="219"/>
      <c r="N96" s="219"/>
      <c r="O96" s="219"/>
      <c r="P96" s="219"/>
    </row>
    <row r="97" spans="1:16" ht="12.75" customHeight="1" x14ac:dyDescent="0.2">
      <c r="A97" s="105"/>
      <c r="C97" s="219"/>
      <c r="D97" s="219"/>
      <c r="E97" s="219"/>
      <c r="F97" s="219"/>
      <c r="G97" s="219"/>
      <c r="H97" s="219"/>
      <c r="I97" s="219"/>
      <c r="J97" s="219"/>
      <c r="K97" s="219"/>
      <c r="L97" s="219"/>
      <c r="M97" s="219"/>
      <c r="N97" s="219"/>
      <c r="O97" s="219"/>
      <c r="P97" s="219"/>
    </row>
    <row r="98" spans="1:16" ht="12.75" customHeight="1" x14ac:dyDescent="0.2">
      <c r="A98" s="105"/>
      <c r="C98" s="219"/>
      <c r="D98" s="219"/>
      <c r="E98" s="219"/>
      <c r="F98" s="219"/>
      <c r="G98" s="219"/>
      <c r="H98" s="219"/>
      <c r="I98" s="219"/>
      <c r="J98" s="219"/>
      <c r="K98" s="219"/>
      <c r="L98" s="219"/>
      <c r="M98" s="219"/>
      <c r="N98" s="219"/>
      <c r="O98" s="219"/>
      <c r="P98" s="219"/>
    </row>
    <row r="99" spans="1:16" ht="12.75" customHeight="1" x14ac:dyDescent="0.2">
      <c r="A99" s="105"/>
      <c r="C99" s="219"/>
      <c r="D99" s="219"/>
      <c r="E99" s="219"/>
      <c r="F99" s="219"/>
      <c r="G99" s="219"/>
      <c r="H99" s="219"/>
      <c r="I99" s="219"/>
      <c r="J99" s="219"/>
      <c r="K99" s="219"/>
      <c r="L99" s="219"/>
      <c r="M99" s="219"/>
      <c r="N99" s="219"/>
      <c r="O99" s="219"/>
      <c r="P99" s="219"/>
    </row>
    <row r="100" spans="1:16" ht="12.75" customHeight="1" x14ac:dyDescent="0.2">
      <c r="A100" s="105"/>
      <c r="C100" s="219"/>
      <c r="D100" s="219"/>
      <c r="E100" s="219"/>
      <c r="F100" s="219"/>
      <c r="G100" s="219"/>
      <c r="H100" s="219"/>
      <c r="I100" s="219"/>
      <c r="J100" s="219"/>
      <c r="K100" s="219"/>
      <c r="L100" s="219"/>
      <c r="M100" s="219"/>
      <c r="N100" s="219"/>
      <c r="O100" s="219"/>
      <c r="P100" s="219"/>
    </row>
  </sheetData>
  <mergeCells count="13">
    <mergeCell ref="B3:D3"/>
    <mergeCell ref="E4:F4"/>
    <mergeCell ref="G4:H4"/>
    <mergeCell ref="A1:P1"/>
    <mergeCell ref="A2:P2"/>
    <mergeCell ref="K4:L4"/>
    <mergeCell ref="M3:N3"/>
    <mergeCell ref="I4:J4"/>
    <mergeCell ref="M4:N4"/>
    <mergeCell ref="O4:P4"/>
    <mergeCell ref="C4:D4"/>
    <mergeCell ref="A4:A5"/>
    <mergeCell ref="B4:B5"/>
  </mergeCells>
  <conditionalFormatting sqref="M3">
    <cfRule type="cellIs" dxfId="6" priority="2" operator="lessThan">
      <formula>0</formula>
    </cfRule>
  </conditionalFormatting>
  <conditionalFormatting sqref="Q1:R1048576">
    <cfRule type="cellIs" dxfId="5" priority="1" operator="greaterThan">
      <formula>100</formula>
    </cfRule>
  </conditionalFormatting>
  <pageMargins left="0.7" right="0" top="1.25" bottom="0.5" header="0" footer="0"/>
  <pageSetup paperSize="9" scale="6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00"/>
  <sheetViews>
    <sheetView workbookViewId="0">
      <pane xSplit="2" ySplit="5" topLeftCell="C48" activePane="bottomRight" state="frozen"/>
      <selection pane="topRight" activeCell="C1" sqref="C1"/>
      <selection pane="bottomLeft" activeCell="A6" sqref="A6"/>
      <selection pane="bottomRight" activeCell="P57" sqref="P57"/>
    </sheetView>
  </sheetViews>
  <sheetFormatPr defaultColWidth="14.42578125" defaultRowHeight="15" customHeight="1" x14ac:dyDescent="0.2"/>
  <cols>
    <col min="1" max="1" width="4.85546875" style="283" customWidth="1"/>
    <col min="2" max="2" width="24.42578125" style="283" customWidth="1"/>
    <col min="3" max="3" width="9.42578125" style="283" customWidth="1"/>
    <col min="4" max="4" width="9.140625" style="283" customWidth="1"/>
    <col min="5" max="5" width="9.42578125" style="283" customWidth="1"/>
    <col min="6" max="6" width="10" style="283" customWidth="1"/>
    <col min="7" max="7" width="9.42578125" style="283" customWidth="1"/>
    <col min="8" max="8" width="9.140625" style="283" customWidth="1"/>
    <col min="9" max="9" width="9.42578125" style="283" customWidth="1"/>
    <col min="10" max="10" width="9.140625" style="283" customWidth="1"/>
    <col min="11" max="11" width="9.42578125" style="283" customWidth="1"/>
    <col min="12" max="12" width="8.140625" style="283" customWidth="1"/>
    <col min="13" max="13" width="9.42578125" style="283" customWidth="1"/>
    <col min="14" max="14" width="9.140625" style="283" customWidth="1"/>
    <col min="15" max="15" width="9.42578125" style="283" customWidth="1"/>
    <col min="16" max="16" width="9.85546875" style="283" customWidth="1"/>
    <col min="17" max="16384" width="14.42578125" style="283"/>
  </cols>
  <sheetData>
    <row r="1" spans="1:16" ht="15.75" customHeight="1" x14ac:dyDescent="0.2">
      <c r="A1" s="457" t="s">
        <v>1051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</row>
    <row r="2" spans="1:16" ht="13.5" customHeight="1" x14ac:dyDescent="0.2">
      <c r="A2" s="481" t="s">
        <v>155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</row>
    <row r="3" spans="1:16" ht="15" customHeight="1" x14ac:dyDescent="0.2">
      <c r="A3" s="284"/>
      <c r="B3" s="486" t="s">
        <v>62</v>
      </c>
      <c r="C3" s="487"/>
      <c r="D3" s="487"/>
      <c r="E3" s="219"/>
      <c r="F3" s="219"/>
      <c r="G3" s="219"/>
      <c r="H3" s="219"/>
      <c r="I3" s="219"/>
      <c r="J3" s="219"/>
      <c r="K3" s="219"/>
      <c r="L3" s="219"/>
      <c r="M3" s="482" t="s">
        <v>244</v>
      </c>
      <c r="N3" s="412"/>
      <c r="O3" s="219"/>
      <c r="P3" s="219"/>
    </row>
    <row r="4" spans="1:16" ht="13.5" customHeight="1" x14ac:dyDescent="0.2">
      <c r="A4" s="403" t="s">
        <v>69</v>
      </c>
      <c r="B4" s="484" t="s">
        <v>2</v>
      </c>
      <c r="C4" s="484" t="s">
        <v>238</v>
      </c>
      <c r="D4" s="485"/>
      <c r="E4" s="406" t="s">
        <v>239</v>
      </c>
      <c r="F4" s="407"/>
      <c r="G4" s="484" t="s">
        <v>240</v>
      </c>
      <c r="H4" s="485"/>
      <c r="I4" s="406" t="s">
        <v>241</v>
      </c>
      <c r="J4" s="407"/>
      <c r="K4" s="484" t="s">
        <v>242</v>
      </c>
      <c r="L4" s="485"/>
      <c r="M4" s="406" t="s">
        <v>243</v>
      </c>
      <c r="N4" s="407"/>
      <c r="O4" s="406" t="s">
        <v>6</v>
      </c>
      <c r="P4" s="407"/>
    </row>
    <row r="5" spans="1:16" ht="13.5" customHeight="1" x14ac:dyDescent="0.2">
      <c r="A5" s="404"/>
      <c r="B5" s="488"/>
      <c r="C5" s="282" t="s">
        <v>89</v>
      </c>
      <c r="D5" s="282" t="s">
        <v>90</v>
      </c>
      <c r="E5" s="282" t="s">
        <v>89</v>
      </c>
      <c r="F5" s="282" t="s">
        <v>90</v>
      </c>
      <c r="G5" s="282" t="s">
        <v>89</v>
      </c>
      <c r="H5" s="282" t="s">
        <v>90</v>
      </c>
      <c r="I5" s="282" t="s">
        <v>89</v>
      </c>
      <c r="J5" s="282" t="s">
        <v>90</v>
      </c>
      <c r="K5" s="282" t="s">
        <v>89</v>
      </c>
      <c r="L5" s="282" t="s">
        <v>90</v>
      </c>
      <c r="M5" s="282" t="s">
        <v>89</v>
      </c>
      <c r="N5" s="282" t="s">
        <v>90</v>
      </c>
      <c r="O5" s="282" t="s">
        <v>179</v>
      </c>
      <c r="P5" s="282" t="s">
        <v>180</v>
      </c>
    </row>
    <row r="6" spans="1:16" ht="12.75" customHeight="1" x14ac:dyDescent="0.2">
      <c r="A6" s="291">
        <v>1</v>
      </c>
      <c r="B6" s="292" t="s">
        <v>8</v>
      </c>
      <c r="C6" s="176">
        <v>40</v>
      </c>
      <c r="D6" s="176">
        <v>675.01</v>
      </c>
      <c r="E6" s="176">
        <v>974</v>
      </c>
      <c r="F6" s="176">
        <v>2300.06</v>
      </c>
      <c r="G6" s="176">
        <v>59</v>
      </c>
      <c r="H6" s="176">
        <v>171.16</v>
      </c>
      <c r="I6" s="176">
        <v>113</v>
      </c>
      <c r="J6" s="176">
        <v>525.84</v>
      </c>
      <c r="K6" s="176">
        <v>3</v>
      </c>
      <c r="L6" s="176">
        <v>19.190000000000001</v>
      </c>
      <c r="M6" s="176">
        <v>355</v>
      </c>
      <c r="N6" s="176">
        <v>2150.3200000000002</v>
      </c>
      <c r="O6" s="286">
        <f t="shared" ref="O6:P6" si="0">C6+E6+G6+I6+K6+M6</f>
        <v>1544</v>
      </c>
      <c r="P6" s="286">
        <f t="shared" si="0"/>
        <v>5841.58</v>
      </c>
    </row>
    <row r="7" spans="1:16" ht="12.75" customHeight="1" x14ac:dyDescent="0.2">
      <c r="A7" s="291">
        <v>2</v>
      </c>
      <c r="B7" s="292" t="s">
        <v>9</v>
      </c>
      <c r="C7" s="176">
        <v>177</v>
      </c>
      <c r="D7" s="176">
        <v>371.59</v>
      </c>
      <c r="E7" s="176">
        <v>12012</v>
      </c>
      <c r="F7" s="176">
        <v>14119.18</v>
      </c>
      <c r="G7" s="176">
        <v>14</v>
      </c>
      <c r="H7" s="176">
        <v>10.96</v>
      </c>
      <c r="I7" s="176">
        <v>348</v>
      </c>
      <c r="J7" s="176">
        <v>915.17</v>
      </c>
      <c r="K7" s="176">
        <v>0</v>
      </c>
      <c r="L7" s="176">
        <v>0</v>
      </c>
      <c r="M7" s="176">
        <v>367</v>
      </c>
      <c r="N7" s="176">
        <v>1191.2</v>
      </c>
      <c r="O7" s="286">
        <f t="shared" ref="O7:P7" si="1">C7+E7+G7+I7+K7+M7</f>
        <v>12918</v>
      </c>
      <c r="P7" s="286">
        <f t="shared" si="1"/>
        <v>16608.099999999999</v>
      </c>
    </row>
    <row r="8" spans="1:16" ht="12.75" customHeight="1" x14ac:dyDescent="0.2">
      <c r="A8" s="291">
        <v>3</v>
      </c>
      <c r="B8" s="292" t="s">
        <v>10</v>
      </c>
      <c r="C8" s="176">
        <v>54</v>
      </c>
      <c r="D8" s="176">
        <v>280</v>
      </c>
      <c r="E8" s="176">
        <v>2066</v>
      </c>
      <c r="F8" s="176">
        <v>9700</v>
      </c>
      <c r="G8" s="176">
        <v>37</v>
      </c>
      <c r="H8" s="176">
        <v>89</v>
      </c>
      <c r="I8" s="176">
        <v>1316</v>
      </c>
      <c r="J8" s="176">
        <v>3694</v>
      </c>
      <c r="K8" s="176">
        <v>2</v>
      </c>
      <c r="L8" s="176">
        <v>4</v>
      </c>
      <c r="M8" s="176">
        <v>394</v>
      </c>
      <c r="N8" s="176">
        <v>3745</v>
      </c>
      <c r="O8" s="286">
        <f t="shared" ref="O8:P8" si="2">C8+E8+G8+I8+K8+M8</f>
        <v>3869</v>
      </c>
      <c r="P8" s="286">
        <f t="shared" si="2"/>
        <v>17512</v>
      </c>
    </row>
    <row r="9" spans="1:16" ht="12.75" customHeight="1" x14ac:dyDescent="0.2">
      <c r="A9" s="291">
        <v>4</v>
      </c>
      <c r="B9" s="292" t="s">
        <v>11</v>
      </c>
      <c r="C9" s="176">
        <v>68</v>
      </c>
      <c r="D9" s="176">
        <v>139.63999999999999</v>
      </c>
      <c r="E9" s="176">
        <v>2614</v>
      </c>
      <c r="F9" s="176">
        <v>4462.9399999999996</v>
      </c>
      <c r="G9" s="176">
        <v>937</v>
      </c>
      <c r="H9" s="176">
        <v>1397.1</v>
      </c>
      <c r="I9" s="176">
        <v>762</v>
      </c>
      <c r="J9" s="176">
        <v>2526.73</v>
      </c>
      <c r="K9" s="176">
        <v>8</v>
      </c>
      <c r="L9" s="176">
        <v>10.82</v>
      </c>
      <c r="M9" s="176">
        <v>764</v>
      </c>
      <c r="N9" s="176">
        <v>2125.06</v>
      </c>
      <c r="O9" s="286">
        <f t="shared" ref="O9:P9" si="3">C9+E9+G9+I9+K9+M9</f>
        <v>5153</v>
      </c>
      <c r="P9" s="286">
        <f t="shared" si="3"/>
        <v>10662.289999999999</v>
      </c>
    </row>
    <row r="10" spans="1:16" ht="12.75" customHeight="1" x14ac:dyDescent="0.2">
      <c r="A10" s="291">
        <v>5</v>
      </c>
      <c r="B10" s="292" t="s">
        <v>12</v>
      </c>
      <c r="C10" s="176">
        <v>431</v>
      </c>
      <c r="D10" s="176">
        <v>1069</v>
      </c>
      <c r="E10" s="176">
        <v>206</v>
      </c>
      <c r="F10" s="176">
        <v>1026</v>
      </c>
      <c r="G10" s="176">
        <v>524</v>
      </c>
      <c r="H10" s="176">
        <v>647</v>
      </c>
      <c r="I10" s="176">
        <v>565</v>
      </c>
      <c r="J10" s="176">
        <v>2582</v>
      </c>
      <c r="K10" s="176">
        <v>13</v>
      </c>
      <c r="L10" s="176">
        <v>14</v>
      </c>
      <c r="M10" s="176">
        <v>1609</v>
      </c>
      <c r="N10" s="176">
        <v>10497</v>
      </c>
      <c r="O10" s="286">
        <f t="shared" ref="O10:P10" si="4">C10+E10+G10+I10+K10+M10</f>
        <v>3348</v>
      </c>
      <c r="P10" s="286">
        <f t="shared" si="4"/>
        <v>15835</v>
      </c>
    </row>
    <row r="11" spans="1:16" ht="12.75" customHeight="1" x14ac:dyDescent="0.2">
      <c r="A11" s="291">
        <v>6</v>
      </c>
      <c r="B11" s="293" t="s">
        <v>13</v>
      </c>
      <c r="C11" s="176">
        <v>130</v>
      </c>
      <c r="D11" s="176">
        <v>634.65</v>
      </c>
      <c r="E11" s="176">
        <v>1656</v>
      </c>
      <c r="F11" s="176">
        <v>4255.2</v>
      </c>
      <c r="G11" s="176">
        <v>5</v>
      </c>
      <c r="H11" s="176">
        <v>17.98</v>
      </c>
      <c r="I11" s="176">
        <v>84</v>
      </c>
      <c r="J11" s="176">
        <v>1194.5899999999999</v>
      </c>
      <c r="K11" s="176">
        <v>0</v>
      </c>
      <c r="L11" s="176">
        <v>0</v>
      </c>
      <c r="M11" s="176">
        <v>242</v>
      </c>
      <c r="N11" s="176">
        <v>1196.93</v>
      </c>
      <c r="O11" s="286">
        <f t="shared" ref="O11:P11" si="5">C11+E11+G11+I11+K11+M11</f>
        <v>2117</v>
      </c>
      <c r="P11" s="286">
        <f t="shared" si="5"/>
        <v>7299.3499999999995</v>
      </c>
    </row>
    <row r="12" spans="1:16" ht="12.75" customHeight="1" x14ac:dyDescent="0.2">
      <c r="A12" s="291">
        <v>7</v>
      </c>
      <c r="B12" s="292" t="s">
        <v>14</v>
      </c>
      <c r="C12" s="176">
        <v>16</v>
      </c>
      <c r="D12" s="176">
        <v>177.9</v>
      </c>
      <c r="E12" s="176">
        <v>75</v>
      </c>
      <c r="F12" s="176">
        <v>135.34</v>
      </c>
      <c r="G12" s="176">
        <v>1</v>
      </c>
      <c r="H12" s="176">
        <v>1</v>
      </c>
      <c r="I12" s="176">
        <v>13</v>
      </c>
      <c r="J12" s="176">
        <v>62.26</v>
      </c>
      <c r="K12" s="176">
        <v>0</v>
      </c>
      <c r="L12" s="176">
        <v>0</v>
      </c>
      <c r="M12" s="176">
        <v>1</v>
      </c>
      <c r="N12" s="176">
        <v>23.4</v>
      </c>
      <c r="O12" s="286">
        <f t="shared" ref="O12:P12" si="6">C12+E12+G12+I12+K12+M12</f>
        <v>106</v>
      </c>
      <c r="P12" s="286">
        <f t="shared" si="6"/>
        <v>399.9</v>
      </c>
    </row>
    <row r="13" spans="1:16" ht="12.75" customHeight="1" x14ac:dyDescent="0.2">
      <c r="A13" s="291">
        <v>8</v>
      </c>
      <c r="B13" s="350" t="s">
        <v>982</v>
      </c>
      <c r="C13" s="176">
        <v>2</v>
      </c>
      <c r="D13" s="176">
        <v>4</v>
      </c>
      <c r="E13" s="176">
        <v>43</v>
      </c>
      <c r="F13" s="176">
        <v>197</v>
      </c>
      <c r="G13" s="176">
        <v>0</v>
      </c>
      <c r="H13" s="176">
        <v>0</v>
      </c>
      <c r="I13" s="176">
        <v>38</v>
      </c>
      <c r="J13" s="176">
        <v>373</v>
      </c>
      <c r="K13" s="176">
        <v>0</v>
      </c>
      <c r="L13" s="176">
        <v>0</v>
      </c>
      <c r="M13" s="176">
        <v>18</v>
      </c>
      <c r="N13" s="176">
        <v>125</v>
      </c>
      <c r="O13" s="286">
        <f t="shared" ref="O13:P13" si="7">C13+E13+G13+I13+K13+M13</f>
        <v>101</v>
      </c>
      <c r="P13" s="286">
        <f t="shared" si="7"/>
        <v>699</v>
      </c>
    </row>
    <row r="14" spans="1:16" ht="12.75" customHeight="1" x14ac:dyDescent="0.2">
      <c r="A14" s="291">
        <v>9</v>
      </c>
      <c r="B14" s="292" t="s">
        <v>15</v>
      </c>
      <c r="C14" s="176">
        <v>80</v>
      </c>
      <c r="D14" s="176">
        <v>386.19</v>
      </c>
      <c r="E14" s="176">
        <v>1719</v>
      </c>
      <c r="F14" s="176">
        <v>4038.86</v>
      </c>
      <c r="G14" s="176">
        <v>8</v>
      </c>
      <c r="H14" s="176">
        <v>21.02</v>
      </c>
      <c r="I14" s="176">
        <v>195</v>
      </c>
      <c r="J14" s="176">
        <v>897.78</v>
      </c>
      <c r="K14" s="176">
        <v>1</v>
      </c>
      <c r="L14" s="176">
        <v>9.5</v>
      </c>
      <c r="M14" s="176">
        <v>260</v>
      </c>
      <c r="N14" s="176">
        <v>1252.72</v>
      </c>
      <c r="O14" s="286">
        <f t="shared" ref="O14:P14" si="8">C14+E14+G14+I14+K14+M14</f>
        <v>2263</v>
      </c>
      <c r="P14" s="286">
        <f t="shared" si="8"/>
        <v>6606.0700000000006</v>
      </c>
    </row>
    <row r="15" spans="1:16" ht="12.75" customHeight="1" x14ac:dyDescent="0.2">
      <c r="A15" s="291">
        <v>10</v>
      </c>
      <c r="B15" s="292" t="s">
        <v>16</v>
      </c>
      <c r="C15" s="176">
        <v>3190</v>
      </c>
      <c r="D15" s="176">
        <v>1972</v>
      </c>
      <c r="E15" s="176">
        <v>51340</v>
      </c>
      <c r="F15" s="176">
        <v>15753</v>
      </c>
      <c r="G15" s="176">
        <v>731</v>
      </c>
      <c r="H15" s="176">
        <v>139</v>
      </c>
      <c r="I15" s="176">
        <v>3167</v>
      </c>
      <c r="J15" s="176">
        <v>2031</v>
      </c>
      <c r="K15" s="176">
        <v>10</v>
      </c>
      <c r="L15" s="176">
        <v>0</v>
      </c>
      <c r="M15" s="176">
        <v>4892</v>
      </c>
      <c r="N15" s="176">
        <v>4700</v>
      </c>
      <c r="O15" s="286">
        <f t="shared" ref="O15:P15" si="9">C15+E15+G15+I15+K15+M15</f>
        <v>63330</v>
      </c>
      <c r="P15" s="286">
        <f t="shared" si="9"/>
        <v>24595</v>
      </c>
    </row>
    <row r="16" spans="1:16" ht="12.75" customHeight="1" x14ac:dyDescent="0.2">
      <c r="A16" s="291">
        <v>11</v>
      </c>
      <c r="B16" s="292" t="s">
        <v>17</v>
      </c>
      <c r="C16" s="176">
        <v>0</v>
      </c>
      <c r="D16" s="176">
        <v>0</v>
      </c>
      <c r="E16" s="176">
        <v>0</v>
      </c>
      <c r="F16" s="176">
        <v>0</v>
      </c>
      <c r="G16" s="176">
        <v>0</v>
      </c>
      <c r="H16" s="176">
        <v>0</v>
      </c>
      <c r="I16" s="176">
        <v>0</v>
      </c>
      <c r="J16" s="176">
        <v>0</v>
      </c>
      <c r="K16" s="176">
        <v>0</v>
      </c>
      <c r="L16" s="176">
        <v>0</v>
      </c>
      <c r="M16" s="176">
        <v>0</v>
      </c>
      <c r="N16" s="176">
        <v>0</v>
      </c>
      <c r="O16" s="286">
        <f t="shared" ref="O16:P16" si="10">C16+E16+G16+I16+K16+M16</f>
        <v>0</v>
      </c>
      <c r="P16" s="286">
        <f t="shared" si="10"/>
        <v>0</v>
      </c>
    </row>
    <row r="17" spans="1:16" ht="12.75" customHeight="1" x14ac:dyDescent="0.2">
      <c r="A17" s="291">
        <v>12</v>
      </c>
      <c r="B17" s="292" t="s">
        <v>18</v>
      </c>
      <c r="C17" s="176">
        <v>160</v>
      </c>
      <c r="D17" s="176">
        <v>2762</v>
      </c>
      <c r="E17" s="176">
        <v>2807</v>
      </c>
      <c r="F17" s="176">
        <v>9359</v>
      </c>
      <c r="G17" s="176">
        <v>45</v>
      </c>
      <c r="H17" s="176">
        <v>83</v>
      </c>
      <c r="I17" s="176">
        <v>236</v>
      </c>
      <c r="J17" s="176">
        <v>5049</v>
      </c>
      <c r="K17" s="176">
        <v>12</v>
      </c>
      <c r="L17" s="176">
        <v>45</v>
      </c>
      <c r="M17" s="176">
        <v>919</v>
      </c>
      <c r="N17" s="176">
        <v>36664</v>
      </c>
      <c r="O17" s="286">
        <f t="shared" ref="O17:P17" si="11">C17+E17+G17+I17+K17+M17</f>
        <v>4179</v>
      </c>
      <c r="P17" s="286">
        <f t="shared" si="11"/>
        <v>53962</v>
      </c>
    </row>
    <row r="18" spans="1:16" ht="12.75" customHeight="1" x14ac:dyDescent="0.2">
      <c r="A18" s="294"/>
      <c r="B18" s="295" t="s">
        <v>19</v>
      </c>
      <c r="C18" s="179">
        <f t="shared" ref="C18:P18" si="12">SUM(C6:C17)</f>
        <v>4348</v>
      </c>
      <c r="D18" s="179">
        <f t="shared" si="12"/>
        <v>8471.98</v>
      </c>
      <c r="E18" s="179">
        <f t="shared" si="12"/>
        <v>75512</v>
      </c>
      <c r="F18" s="179">
        <f t="shared" si="12"/>
        <v>65346.579999999994</v>
      </c>
      <c r="G18" s="179">
        <f t="shared" si="12"/>
        <v>2361</v>
      </c>
      <c r="H18" s="179">
        <f t="shared" si="12"/>
        <v>2577.2199999999998</v>
      </c>
      <c r="I18" s="179">
        <f t="shared" si="12"/>
        <v>6837</v>
      </c>
      <c r="J18" s="179">
        <f t="shared" si="12"/>
        <v>19851.370000000003</v>
      </c>
      <c r="K18" s="179">
        <f t="shared" si="12"/>
        <v>49</v>
      </c>
      <c r="L18" s="179">
        <f t="shared" si="12"/>
        <v>102.51</v>
      </c>
      <c r="M18" s="179">
        <f t="shared" si="12"/>
        <v>9821</v>
      </c>
      <c r="N18" s="179">
        <f t="shared" si="12"/>
        <v>63670.630000000005</v>
      </c>
      <c r="O18" s="179">
        <f t="shared" si="12"/>
        <v>98928</v>
      </c>
      <c r="P18" s="179">
        <f t="shared" si="12"/>
        <v>160020.29</v>
      </c>
    </row>
    <row r="19" spans="1:16" ht="12.75" customHeight="1" x14ac:dyDescent="0.2">
      <c r="A19" s="291">
        <v>13</v>
      </c>
      <c r="B19" s="292" t="s">
        <v>20</v>
      </c>
      <c r="C19" s="176">
        <v>32</v>
      </c>
      <c r="D19" s="176">
        <v>217.2</v>
      </c>
      <c r="E19" s="176">
        <v>847</v>
      </c>
      <c r="F19" s="176">
        <v>2990.93</v>
      </c>
      <c r="G19" s="176">
        <v>2</v>
      </c>
      <c r="H19" s="176">
        <v>8.15</v>
      </c>
      <c r="I19" s="176">
        <v>183</v>
      </c>
      <c r="J19" s="176">
        <v>711.93</v>
      </c>
      <c r="K19" s="176">
        <v>3</v>
      </c>
      <c r="L19" s="176">
        <v>32.75</v>
      </c>
      <c r="M19" s="176">
        <v>143</v>
      </c>
      <c r="N19" s="176">
        <v>1007.68</v>
      </c>
      <c r="O19" s="286">
        <f t="shared" ref="O19:P19" si="13">C19+E19+G19+I19+K19+M19</f>
        <v>1210</v>
      </c>
      <c r="P19" s="286">
        <f t="shared" si="13"/>
        <v>4968.6399999999994</v>
      </c>
    </row>
    <row r="20" spans="1:16" ht="12.75" customHeight="1" x14ac:dyDescent="0.2">
      <c r="A20" s="291">
        <v>14</v>
      </c>
      <c r="B20" s="292" t="s">
        <v>21</v>
      </c>
      <c r="C20" s="176">
        <v>100</v>
      </c>
      <c r="D20" s="176">
        <v>59.46</v>
      </c>
      <c r="E20" s="176">
        <v>36243</v>
      </c>
      <c r="F20" s="176">
        <v>23934.69</v>
      </c>
      <c r="G20" s="176">
        <v>6</v>
      </c>
      <c r="H20" s="176">
        <v>3.15</v>
      </c>
      <c r="I20" s="176">
        <v>60</v>
      </c>
      <c r="J20" s="176">
        <v>56.1</v>
      </c>
      <c r="K20" s="176">
        <v>1</v>
      </c>
      <c r="L20" s="176">
        <v>0.6</v>
      </c>
      <c r="M20" s="176">
        <v>20</v>
      </c>
      <c r="N20" s="176">
        <v>163.52000000000001</v>
      </c>
      <c r="O20" s="286">
        <f t="shared" ref="O20:P20" si="14">C20+E20+G20+I20+K20+M20</f>
        <v>36430</v>
      </c>
      <c r="P20" s="286">
        <f t="shared" si="14"/>
        <v>24217.519999999997</v>
      </c>
    </row>
    <row r="21" spans="1:16" ht="12.75" customHeight="1" x14ac:dyDescent="0.2">
      <c r="A21" s="291">
        <v>15</v>
      </c>
      <c r="B21" s="292" t="s">
        <v>22</v>
      </c>
      <c r="C21" s="176">
        <v>0</v>
      </c>
      <c r="D21" s="176">
        <v>0</v>
      </c>
      <c r="E21" s="176">
        <v>0</v>
      </c>
      <c r="F21" s="176">
        <v>0</v>
      </c>
      <c r="G21" s="176">
        <v>0</v>
      </c>
      <c r="H21" s="176">
        <v>0</v>
      </c>
      <c r="I21" s="176">
        <v>0</v>
      </c>
      <c r="J21" s="176">
        <v>0</v>
      </c>
      <c r="K21" s="176">
        <v>0</v>
      </c>
      <c r="L21" s="176">
        <v>0</v>
      </c>
      <c r="M21" s="176">
        <v>0</v>
      </c>
      <c r="N21" s="176">
        <v>0</v>
      </c>
      <c r="O21" s="286">
        <f t="shared" ref="O21:P21" si="15">C21+E21+G21+I21+K21+M21</f>
        <v>0</v>
      </c>
      <c r="P21" s="286">
        <f t="shared" si="15"/>
        <v>0</v>
      </c>
    </row>
    <row r="22" spans="1:16" ht="12.75" customHeight="1" x14ac:dyDescent="0.2">
      <c r="A22" s="291">
        <v>16</v>
      </c>
      <c r="B22" s="292" t="s">
        <v>23</v>
      </c>
      <c r="C22" s="176">
        <v>0</v>
      </c>
      <c r="D22" s="176">
        <v>0</v>
      </c>
      <c r="E22" s="176">
        <v>0</v>
      </c>
      <c r="F22" s="176">
        <v>0</v>
      </c>
      <c r="G22" s="176">
        <v>0</v>
      </c>
      <c r="H22" s="176">
        <v>0</v>
      </c>
      <c r="I22" s="176">
        <v>0</v>
      </c>
      <c r="J22" s="176">
        <v>0</v>
      </c>
      <c r="K22" s="176">
        <v>0</v>
      </c>
      <c r="L22" s="176">
        <v>0</v>
      </c>
      <c r="M22" s="176">
        <v>0</v>
      </c>
      <c r="N22" s="176">
        <v>0</v>
      </c>
      <c r="O22" s="286">
        <f t="shared" ref="O22:P22" si="16">C22+E22+G22+I22+K22+M22</f>
        <v>0</v>
      </c>
      <c r="P22" s="286">
        <f t="shared" si="16"/>
        <v>0</v>
      </c>
    </row>
    <row r="23" spans="1:16" ht="12.75" customHeight="1" x14ac:dyDescent="0.2">
      <c r="A23" s="291">
        <v>17</v>
      </c>
      <c r="B23" s="292" t="s">
        <v>24</v>
      </c>
      <c r="C23" s="176">
        <v>0</v>
      </c>
      <c r="D23" s="176">
        <v>0</v>
      </c>
      <c r="E23" s="176">
        <v>354</v>
      </c>
      <c r="F23" s="176">
        <v>139</v>
      </c>
      <c r="G23" s="176">
        <v>0</v>
      </c>
      <c r="H23" s="176">
        <v>0</v>
      </c>
      <c r="I23" s="176">
        <v>0</v>
      </c>
      <c r="J23" s="176">
        <v>0</v>
      </c>
      <c r="K23" s="176">
        <v>0</v>
      </c>
      <c r="L23" s="176">
        <v>0</v>
      </c>
      <c r="M23" s="176">
        <v>0</v>
      </c>
      <c r="N23" s="176">
        <v>0</v>
      </c>
      <c r="O23" s="286">
        <f t="shared" ref="O23:P23" si="17">C23+E23+G23+I23+K23+M23</f>
        <v>354</v>
      </c>
      <c r="P23" s="286">
        <f t="shared" si="17"/>
        <v>139</v>
      </c>
    </row>
    <row r="24" spans="1:16" ht="12.75" customHeight="1" x14ac:dyDescent="0.2">
      <c r="A24" s="291">
        <v>18</v>
      </c>
      <c r="B24" s="292" t="s">
        <v>25</v>
      </c>
      <c r="C24" s="176">
        <v>0</v>
      </c>
      <c r="D24" s="176">
        <v>0</v>
      </c>
      <c r="E24" s="176">
        <v>0</v>
      </c>
      <c r="F24" s="176">
        <v>0</v>
      </c>
      <c r="G24" s="176">
        <v>0</v>
      </c>
      <c r="H24" s="176">
        <v>0</v>
      </c>
      <c r="I24" s="176">
        <v>0</v>
      </c>
      <c r="J24" s="176">
        <v>0</v>
      </c>
      <c r="K24" s="176">
        <v>0</v>
      </c>
      <c r="L24" s="176">
        <v>0</v>
      </c>
      <c r="M24" s="176">
        <v>1</v>
      </c>
      <c r="N24" s="176">
        <v>11</v>
      </c>
      <c r="O24" s="286">
        <f t="shared" ref="O24:P24" si="18">C24+E24+G24+I24+K24+M24</f>
        <v>1</v>
      </c>
      <c r="P24" s="286">
        <f t="shared" si="18"/>
        <v>11</v>
      </c>
    </row>
    <row r="25" spans="1:16" ht="12.75" customHeight="1" x14ac:dyDescent="0.2">
      <c r="A25" s="291">
        <v>19</v>
      </c>
      <c r="B25" s="292" t="s">
        <v>26</v>
      </c>
      <c r="C25" s="176">
        <v>55</v>
      </c>
      <c r="D25" s="176">
        <v>178.9</v>
      </c>
      <c r="E25" s="176">
        <v>169</v>
      </c>
      <c r="F25" s="176">
        <v>247.07</v>
      </c>
      <c r="G25" s="176">
        <v>0</v>
      </c>
      <c r="H25" s="176">
        <v>0</v>
      </c>
      <c r="I25" s="176">
        <v>17</v>
      </c>
      <c r="J25" s="176">
        <v>34.65</v>
      </c>
      <c r="K25" s="176">
        <v>0</v>
      </c>
      <c r="L25" s="176">
        <v>0</v>
      </c>
      <c r="M25" s="176">
        <v>1</v>
      </c>
      <c r="N25" s="176">
        <v>0.27</v>
      </c>
      <c r="O25" s="286">
        <f t="shared" ref="O25:P25" si="19">C25+E25+G25+I25+K25+M25</f>
        <v>242</v>
      </c>
      <c r="P25" s="286">
        <f t="shared" si="19"/>
        <v>460.89</v>
      </c>
    </row>
    <row r="26" spans="1:16" ht="12.75" customHeight="1" x14ac:dyDescent="0.2">
      <c r="A26" s="291">
        <v>20</v>
      </c>
      <c r="B26" s="292" t="s">
        <v>27</v>
      </c>
      <c r="C26" s="176">
        <v>198</v>
      </c>
      <c r="D26" s="176">
        <v>93.73</v>
      </c>
      <c r="E26" s="176">
        <v>5355</v>
      </c>
      <c r="F26" s="176">
        <v>11608.19</v>
      </c>
      <c r="G26" s="176">
        <v>0</v>
      </c>
      <c r="H26" s="176">
        <v>0</v>
      </c>
      <c r="I26" s="176">
        <v>572</v>
      </c>
      <c r="J26" s="176">
        <v>3886.02</v>
      </c>
      <c r="K26" s="176">
        <v>2</v>
      </c>
      <c r="L26" s="176">
        <v>13.72</v>
      </c>
      <c r="M26" s="176">
        <v>177</v>
      </c>
      <c r="N26" s="176">
        <v>2255.73</v>
      </c>
      <c r="O26" s="286">
        <f t="shared" ref="O26:P26" si="20">C26+E26+G26+I26+K26+M26</f>
        <v>6304</v>
      </c>
      <c r="P26" s="286">
        <f t="shared" si="20"/>
        <v>17857.39</v>
      </c>
    </row>
    <row r="27" spans="1:16" ht="12.75" customHeight="1" x14ac:dyDescent="0.2">
      <c r="A27" s="291">
        <v>21</v>
      </c>
      <c r="B27" s="292" t="s">
        <v>28</v>
      </c>
      <c r="C27" s="176">
        <v>131</v>
      </c>
      <c r="D27" s="176">
        <v>779</v>
      </c>
      <c r="E27" s="176">
        <v>6660</v>
      </c>
      <c r="F27" s="176">
        <v>18633</v>
      </c>
      <c r="G27" s="176">
        <v>24</v>
      </c>
      <c r="H27" s="176">
        <v>122</v>
      </c>
      <c r="I27" s="176">
        <v>501</v>
      </c>
      <c r="J27" s="176">
        <v>3612</v>
      </c>
      <c r="K27" s="176">
        <v>97</v>
      </c>
      <c r="L27" s="176">
        <v>59</v>
      </c>
      <c r="M27" s="176">
        <v>220</v>
      </c>
      <c r="N27" s="176">
        <v>3332</v>
      </c>
      <c r="O27" s="286">
        <f t="shared" ref="O27:P27" si="21">C27+E27+G27+I27+K27+M27</f>
        <v>7633</v>
      </c>
      <c r="P27" s="286">
        <f t="shared" si="21"/>
        <v>26537</v>
      </c>
    </row>
    <row r="28" spans="1:16" ht="12.75" customHeight="1" x14ac:dyDescent="0.2">
      <c r="A28" s="291">
        <v>22</v>
      </c>
      <c r="B28" s="292" t="s">
        <v>29</v>
      </c>
      <c r="C28" s="176">
        <v>26</v>
      </c>
      <c r="D28" s="176">
        <v>160.35</v>
      </c>
      <c r="E28" s="176">
        <v>1253</v>
      </c>
      <c r="F28" s="176">
        <v>2089.75</v>
      </c>
      <c r="G28" s="176">
        <v>7</v>
      </c>
      <c r="H28" s="176">
        <v>74.239999999999995</v>
      </c>
      <c r="I28" s="176">
        <v>139</v>
      </c>
      <c r="J28" s="176">
        <v>381.09</v>
      </c>
      <c r="K28" s="176">
        <v>1</v>
      </c>
      <c r="L28" s="176">
        <v>1.36</v>
      </c>
      <c r="M28" s="176">
        <v>243</v>
      </c>
      <c r="N28" s="176">
        <v>1531.37</v>
      </c>
      <c r="O28" s="286">
        <f t="shared" ref="O28:P28" si="22">C28+E28+G28+I28+K28+M28</f>
        <v>1669</v>
      </c>
      <c r="P28" s="286">
        <f t="shared" si="22"/>
        <v>4238.16</v>
      </c>
    </row>
    <row r="29" spans="1:16" ht="12.75" customHeight="1" x14ac:dyDescent="0.2">
      <c r="A29" s="291">
        <v>23</v>
      </c>
      <c r="B29" s="292" t="s">
        <v>30</v>
      </c>
      <c r="C29" s="176">
        <v>21</v>
      </c>
      <c r="D29" s="176">
        <v>7.48</v>
      </c>
      <c r="E29" s="176">
        <v>2217</v>
      </c>
      <c r="F29" s="176">
        <v>792.28</v>
      </c>
      <c r="G29" s="176">
        <v>3</v>
      </c>
      <c r="H29" s="176">
        <v>1.1100000000000001</v>
      </c>
      <c r="I29" s="176">
        <v>53</v>
      </c>
      <c r="J29" s="176">
        <v>20.5</v>
      </c>
      <c r="K29" s="176">
        <v>0</v>
      </c>
      <c r="L29" s="176">
        <v>0</v>
      </c>
      <c r="M29" s="176">
        <v>8</v>
      </c>
      <c r="N29" s="176">
        <v>2.69</v>
      </c>
      <c r="O29" s="286">
        <f t="shared" ref="O29:P29" si="23">C29+E29+G29+I29+K29+M29</f>
        <v>2302</v>
      </c>
      <c r="P29" s="286">
        <f t="shared" si="23"/>
        <v>824.06000000000006</v>
      </c>
    </row>
    <row r="30" spans="1:16" ht="12.75" customHeight="1" x14ac:dyDescent="0.2">
      <c r="A30" s="291">
        <v>24</v>
      </c>
      <c r="B30" s="292" t="s">
        <v>31</v>
      </c>
      <c r="C30" s="176">
        <v>146</v>
      </c>
      <c r="D30" s="176">
        <v>38</v>
      </c>
      <c r="E30" s="176">
        <v>20586</v>
      </c>
      <c r="F30" s="176">
        <v>6849</v>
      </c>
      <c r="G30" s="176">
        <v>1</v>
      </c>
      <c r="H30" s="176">
        <v>2</v>
      </c>
      <c r="I30" s="176">
        <v>19</v>
      </c>
      <c r="J30" s="176">
        <v>305</v>
      </c>
      <c r="K30" s="176">
        <v>2</v>
      </c>
      <c r="L30" s="176">
        <v>11</v>
      </c>
      <c r="M30" s="176">
        <v>4</v>
      </c>
      <c r="N30" s="176">
        <v>17</v>
      </c>
      <c r="O30" s="286">
        <f t="shared" ref="O30:P30" si="24">C30+E30+G30+I30+K30+M30</f>
        <v>20758</v>
      </c>
      <c r="P30" s="286">
        <f t="shared" si="24"/>
        <v>7222</v>
      </c>
    </row>
    <row r="31" spans="1:16" ht="12.75" customHeight="1" x14ac:dyDescent="0.2">
      <c r="A31" s="291">
        <v>25</v>
      </c>
      <c r="B31" s="292" t="s">
        <v>32</v>
      </c>
      <c r="C31" s="176">
        <v>0</v>
      </c>
      <c r="D31" s="176">
        <v>0</v>
      </c>
      <c r="E31" s="176">
        <v>18</v>
      </c>
      <c r="F31" s="176">
        <v>53.37</v>
      </c>
      <c r="G31" s="176">
        <v>3</v>
      </c>
      <c r="H31" s="176">
        <v>6.4</v>
      </c>
      <c r="I31" s="176">
        <v>2</v>
      </c>
      <c r="J31" s="176">
        <v>5.9</v>
      </c>
      <c r="K31" s="176">
        <v>0</v>
      </c>
      <c r="L31" s="176">
        <v>0</v>
      </c>
      <c r="M31" s="176">
        <v>0</v>
      </c>
      <c r="N31" s="176">
        <v>0</v>
      </c>
      <c r="O31" s="286">
        <f t="shared" ref="O31:P31" si="25">C31+E31+G31+I31+K31+M31</f>
        <v>23</v>
      </c>
      <c r="P31" s="286">
        <f t="shared" si="25"/>
        <v>65.67</v>
      </c>
    </row>
    <row r="32" spans="1:16" ht="12.75" customHeight="1" x14ac:dyDescent="0.2">
      <c r="A32" s="291">
        <v>26</v>
      </c>
      <c r="B32" s="292" t="s">
        <v>33</v>
      </c>
      <c r="C32" s="176">
        <v>0</v>
      </c>
      <c r="D32" s="176">
        <v>0</v>
      </c>
      <c r="E32" s="176">
        <v>1</v>
      </c>
      <c r="F32" s="176">
        <v>5</v>
      </c>
      <c r="G32" s="176">
        <v>0</v>
      </c>
      <c r="H32" s="176">
        <v>0</v>
      </c>
      <c r="I32" s="176">
        <v>0</v>
      </c>
      <c r="J32" s="176">
        <v>0</v>
      </c>
      <c r="K32" s="176">
        <v>0</v>
      </c>
      <c r="L32" s="176">
        <v>0</v>
      </c>
      <c r="M32" s="176">
        <v>0</v>
      </c>
      <c r="N32" s="176">
        <v>0</v>
      </c>
      <c r="O32" s="286">
        <f t="shared" ref="O32:P32" si="26">C32+E32+G32+I32+K32+M32</f>
        <v>1</v>
      </c>
      <c r="P32" s="286">
        <f t="shared" si="26"/>
        <v>5</v>
      </c>
    </row>
    <row r="33" spans="1:16" ht="12.75" customHeight="1" x14ac:dyDescent="0.2">
      <c r="A33" s="291">
        <v>27</v>
      </c>
      <c r="B33" s="292" t="s">
        <v>34</v>
      </c>
      <c r="C33" s="176">
        <v>0</v>
      </c>
      <c r="D33" s="176">
        <v>0</v>
      </c>
      <c r="E33" s="176">
        <v>0</v>
      </c>
      <c r="F33" s="176">
        <v>0</v>
      </c>
      <c r="G33" s="176">
        <v>0</v>
      </c>
      <c r="H33" s="176">
        <v>0</v>
      </c>
      <c r="I33" s="176">
        <v>0</v>
      </c>
      <c r="J33" s="176">
        <v>0</v>
      </c>
      <c r="K33" s="176">
        <v>0</v>
      </c>
      <c r="L33" s="176">
        <v>0</v>
      </c>
      <c r="M33" s="176">
        <v>0</v>
      </c>
      <c r="N33" s="176">
        <v>0</v>
      </c>
      <c r="O33" s="286">
        <f t="shared" ref="O33:P33" si="27">C33+E33+G33+I33+K33+M33</f>
        <v>0</v>
      </c>
      <c r="P33" s="286">
        <f t="shared" si="27"/>
        <v>0</v>
      </c>
    </row>
    <row r="34" spans="1:16" ht="12.75" customHeight="1" x14ac:dyDescent="0.2">
      <c r="A34" s="291">
        <v>28</v>
      </c>
      <c r="B34" s="292" t="s">
        <v>35</v>
      </c>
      <c r="C34" s="176">
        <v>0</v>
      </c>
      <c r="D34" s="176">
        <v>0</v>
      </c>
      <c r="E34" s="176">
        <v>0</v>
      </c>
      <c r="F34" s="176">
        <v>0</v>
      </c>
      <c r="G34" s="176">
        <v>0</v>
      </c>
      <c r="H34" s="176">
        <v>0</v>
      </c>
      <c r="I34" s="176">
        <v>0</v>
      </c>
      <c r="J34" s="176">
        <v>0</v>
      </c>
      <c r="K34" s="176">
        <v>0</v>
      </c>
      <c r="L34" s="176">
        <v>0</v>
      </c>
      <c r="M34" s="176">
        <v>0</v>
      </c>
      <c r="N34" s="176">
        <v>0</v>
      </c>
      <c r="O34" s="286">
        <f t="shared" ref="O34:P34" si="28">C34+E34+G34+I34+K34+M34</f>
        <v>0</v>
      </c>
      <c r="P34" s="286">
        <f t="shared" si="28"/>
        <v>0</v>
      </c>
    </row>
    <row r="35" spans="1:16" ht="12.75" customHeight="1" x14ac:dyDescent="0.2">
      <c r="A35" s="291">
        <v>29</v>
      </c>
      <c r="B35" s="292" t="s">
        <v>36</v>
      </c>
      <c r="C35" s="176">
        <v>0</v>
      </c>
      <c r="D35" s="176">
        <v>0</v>
      </c>
      <c r="E35" s="176">
        <v>0</v>
      </c>
      <c r="F35" s="176">
        <v>0</v>
      </c>
      <c r="G35" s="176">
        <v>0</v>
      </c>
      <c r="H35" s="176">
        <v>0</v>
      </c>
      <c r="I35" s="176">
        <v>0</v>
      </c>
      <c r="J35" s="176">
        <v>0</v>
      </c>
      <c r="K35" s="176">
        <v>0</v>
      </c>
      <c r="L35" s="176">
        <v>0</v>
      </c>
      <c r="M35" s="176">
        <v>0</v>
      </c>
      <c r="N35" s="176">
        <v>0</v>
      </c>
      <c r="O35" s="286">
        <f t="shared" ref="O35:P35" si="29">C35+E35+G35+I35+K35+M35</f>
        <v>0</v>
      </c>
      <c r="P35" s="286">
        <f t="shared" si="29"/>
        <v>0</v>
      </c>
    </row>
    <row r="36" spans="1:16" ht="12.75" customHeight="1" x14ac:dyDescent="0.2">
      <c r="A36" s="291">
        <v>30</v>
      </c>
      <c r="B36" s="292" t="s">
        <v>37</v>
      </c>
      <c r="C36" s="176">
        <v>33</v>
      </c>
      <c r="D36" s="176">
        <v>31.81</v>
      </c>
      <c r="E36" s="176">
        <v>1592</v>
      </c>
      <c r="F36" s="176">
        <v>743.07</v>
      </c>
      <c r="G36" s="176">
        <v>1</v>
      </c>
      <c r="H36" s="176">
        <v>0.5</v>
      </c>
      <c r="I36" s="176">
        <v>33</v>
      </c>
      <c r="J36" s="176">
        <v>13.42</v>
      </c>
      <c r="K36" s="176">
        <v>9</v>
      </c>
      <c r="L36" s="176">
        <v>69.69</v>
      </c>
      <c r="M36" s="176">
        <v>0</v>
      </c>
      <c r="N36" s="176">
        <v>0</v>
      </c>
      <c r="O36" s="286">
        <f t="shared" ref="O36:P36" si="30">C36+E36+G36+I36+K36+M36</f>
        <v>1668</v>
      </c>
      <c r="P36" s="286">
        <f t="shared" si="30"/>
        <v>858.49</v>
      </c>
    </row>
    <row r="37" spans="1:16" ht="12.75" customHeight="1" x14ac:dyDescent="0.2">
      <c r="A37" s="291">
        <v>31</v>
      </c>
      <c r="B37" s="292" t="s">
        <v>38</v>
      </c>
      <c r="C37" s="176">
        <v>91</v>
      </c>
      <c r="D37" s="176">
        <v>128</v>
      </c>
      <c r="E37" s="176">
        <v>11</v>
      </c>
      <c r="F37" s="176">
        <v>11.4</v>
      </c>
      <c r="G37" s="176">
        <v>0</v>
      </c>
      <c r="H37" s="176">
        <v>0</v>
      </c>
      <c r="I37" s="176">
        <v>0</v>
      </c>
      <c r="J37" s="176">
        <v>0</v>
      </c>
      <c r="K37" s="176">
        <v>0</v>
      </c>
      <c r="L37" s="176">
        <v>0</v>
      </c>
      <c r="M37" s="176">
        <v>1</v>
      </c>
      <c r="N37" s="176">
        <v>0.9</v>
      </c>
      <c r="O37" s="286">
        <f t="shared" ref="O37:P37" si="31">C37+E37+G37+I37+K37+M37</f>
        <v>103</v>
      </c>
      <c r="P37" s="286">
        <f t="shared" si="31"/>
        <v>140.30000000000001</v>
      </c>
    </row>
    <row r="38" spans="1:16" ht="12.75" customHeight="1" x14ac:dyDescent="0.2">
      <c r="A38" s="291">
        <v>32</v>
      </c>
      <c r="B38" s="292" t="s">
        <v>39</v>
      </c>
      <c r="C38" s="176">
        <v>0</v>
      </c>
      <c r="D38" s="176">
        <v>0</v>
      </c>
      <c r="E38" s="176">
        <v>0</v>
      </c>
      <c r="F38" s="176">
        <v>0</v>
      </c>
      <c r="G38" s="176">
        <v>0</v>
      </c>
      <c r="H38" s="176">
        <v>0</v>
      </c>
      <c r="I38" s="176">
        <v>0</v>
      </c>
      <c r="J38" s="176">
        <v>0</v>
      </c>
      <c r="K38" s="176">
        <v>0</v>
      </c>
      <c r="L38" s="176">
        <v>0</v>
      </c>
      <c r="M38" s="176">
        <v>0</v>
      </c>
      <c r="N38" s="176">
        <v>0</v>
      </c>
      <c r="O38" s="286">
        <f t="shared" ref="O38:P38" si="32">C38+E38+G38+I38+K38+M38</f>
        <v>0</v>
      </c>
      <c r="P38" s="286">
        <f t="shared" si="32"/>
        <v>0</v>
      </c>
    </row>
    <row r="39" spans="1:16" ht="12.75" customHeight="1" x14ac:dyDescent="0.2">
      <c r="A39" s="291">
        <v>33</v>
      </c>
      <c r="B39" s="292" t="s">
        <v>40</v>
      </c>
      <c r="C39" s="176">
        <v>2</v>
      </c>
      <c r="D39" s="176">
        <v>1.1399999999999999</v>
      </c>
      <c r="E39" s="176">
        <v>15</v>
      </c>
      <c r="F39" s="176">
        <v>31.75</v>
      </c>
      <c r="G39" s="176">
        <v>0</v>
      </c>
      <c r="H39" s="176">
        <v>0</v>
      </c>
      <c r="I39" s="176">
        <v>0</v>
      </c>
      <c r="J39" s="176">
        <v>0</v>
      </c>
      <c r="K39" s="176">
        <v>0</v>
      </c>
      <c r="L39" s="176">
        <v>0</v>
      </c>
      <c r="M39" s="176">
        <v>1</v>
      </c>
      <c r="N39" s="176">
        <v>7</v>
      </c>
      <c r="O39" s="286">
        <f t="shared" ref="O39:P39" si="33">C39+E39+G39+I39+K39+M39</f>
        <v>18</v>
      </c>
      <c r="P39" s="286">
        <f t="shared" si="33"/>
        <v>39.89</v>
      </c>
    </row>
    <row r="40" spans="1:16" ht="12.75" customHeight="1" x14ac:dyDescent="0.2">
      <c r="A40" s="291">
        <v>34</v>
      </c>
      <c r="B40" s="292" t="s">
        <v>41</v>
      </c>
      <c r="C40" s="176">
        <v>12</v>
      </c>
      <c r="D40" s="176">
        <v>145</v>
      </c>
      <c r="E40" s="176">
        <v>1069</v>
      </c>
      <c r="F40" s="176">
        <v>3356</v>
      </c>
      <c r="G40" s="176">
        <v>0</v>
      </c>
      <c r="H40" s="176">
        <v>0</v>
      </c>
      <c r="I40" s="176">
        <v>37</v>
      </c>
      <c r="J40" s="176">
        <v>503</v>
      </c>
      <c r="K40" s="176">
        <v>0</v>
      </c>
      <c r="L40" s="176">
        <v>0</v>
      </c>
      <c r="M40" s="176">
        <v>192</v>
      </c>
      <c r="N40" s="176">
        <v>8796</v>
      </c>
      <c r="O40" s="286">
        <f t="shared" ref="O40:P40" si="34">C40+E40+G40+I40+K40+M40</f>
        <v>1310</v>
      </c>
      <c r="P40" s="286">
        <f t="shared" si="34"/>
        <v>12800</v>
      </c>
    </row>
    <row r="41" spans="1:16" ht="12.75" customHeight="1" x14ac:dyDescent="0.2">
      <c r="A41" s="294"/>
      <c r="B41" s="295" t="s">
        <v>110</v>
      </c>
      <c r="C41" s="179">
        <f t="shared" ref="C41:P41" si="35">SUM(C19:C40)</f>
        <v>847</v>
      </c>
      <c r="D41" s="179">
        <f t="shared" si="35"/>
        <v>1840.07</v>
      </c>
      <c r="E41" s="179">
        <f t="shared" si="35"/>
        <v>76390</v>
      </c>
      <c r="F41" s="179">
        <f t="shared" si="35"/>
        <v>71484.5</v>
      </c>
      <c r="G41" s="179">
        <f t="shared" si="35"/>
        <v>47</v>
      </c>
      <c r="H41" s="179">
        <f t="shared" si="35"/>
        <v>217.55000000000004</v>
      </c>
      <c r="I41" s="179">
        <f t="shared" si="35"/>
        <v>1616</v>
      </c>
      <c r="J41" s="179">
        <f t="shared" si="35"/>
        <v>9529.61</v>
      </c>
      <c r="K41" s="179">
        <f t="shared" si="35"/>
        <v>115</v>
      </c>
      <c r="L41" s="179">
        <f t="shared" si="35"/>
        <v>188.12</v>
      </c>
      <c r="M41" s="179">
        <f t="shared" si="35"/>
        <v>1011</v>
      </c>
      <c r="N41" s="179">
        <f t="shared" si="35"/>
        <v>17125.16</v>
      </c>
      <c r="O41" s="179">
        <f t="shared" si="35"/>
        <v>80026</v>
      </c>
      <c r="P41" s="179">
        <f t="shared" si="35"/>
        <v>100385.01000000001</v>
      </c>
    </row>
    <row r="42" spans="1:16" ht="12.75" customHeight="1" x14ac:dyDescent="0.2">
      <c r="A42" s="294"/>
      <c r="B42" s="295" t="s">
        <v>43</v>
      </c>
      <c r="C42" s="287">
        <f t="shared" ref="C42:P42" si="36">C41+C18</f>
        <v>5195</v>
      </c>
      <c r="D42" s="287">
        <f t="shared" si="36"/>
        <v>10312.049999999999</v>
      </c>
      <c r="E42" s="287">
        <f t="shared" si="36"/>
        <v>151902</v>
      </c>
      <c r="F42" s="287">
        <f t="shared" si="36"/>
        <v>136831.07999999999</v>
      </c>
      <c r="G42" s="287">
        <f t="shared" si="36"/>
        <v>2408</v>
      </c>
      <c r="H42" s="287">
        <f t="shared" si="36"/>
        <v>2794.77</v>
      </c>
      <c r="I42" s="287">
        <f t="shared" si="36"/>
        <v>8453</v>
      </c>
      <c r="J42" s="287">
        <f t="shared" si="36"/>
        <v>29380.980000000003</v>
      </c>
      <c r="K42" s="287">
        <f t="shared" si="36"/>
        <v>164</v>
      </c>
      <c r="L42" s="287">
        <f t="shared" si="36"/>
        <v>290.63</v>
      </c>
      <c r="M42" s="287">
        <f t="shared" si="36"/>
        <v>10832</v>
      </c>
      <c r="N42" s="287">
        <f t="shared" si="36"/>
        <v>80795.790000000008</v>
      </c>
      <c r="O42" s="287">
        <f t="shared" si="36"/>
        <v>178954</v>
      </c>
      <c r="P42" s="287">
        <f t="shared" si="36"/>
        <v>260405.30000000002</v>
      </c>
    </row>
    <row r="43" spans="1:16" ht="12.75" customHeight="1" x14ac:dyDescent="0.2">
      <c r="A43" s="291">
        <v>35</v>
      </c>
      <c r="B43" s="292" t="s">
        <v>44</v>
      </c>
      <c r="C43" s="176">
        <v>45</v>
      </c>
      <c r="D43" s="176">
        <v>115</v>
      </c>
      <c r="E43" s="176">
        <v>1577</v>
      </c>
      <c r="F43" s="176">
        <v>2079</v>
      </c>
      <c r="G43" s="176">
        <v>0</v>
      </c>
      <c r="H43" s="176">
        <v>0</v>
      </c>
      <c r="I43" s="176">
        <v>198</v>
      </c>
      <c r="J43" s="176">
        <v>1345</v>
      </c>
      <c r="K43" s="176">
        <v>0</v>
      </c>
      <c r="L43" s="176">
        <v>0</v>
      </c>
      <c r="M43" s="176">
        <v>12601</v>
      </c>
      <c r="N43" s="176">
        <v>17741</v>
      </c>
      <c r="O43" s="286">
        <f t="shared" ref="O43:P43" si="37">C43+E43+G43+I43+K43+M43</f>
        <v>14421</v>
      </c>
      <c r="P43" s="286">
        <f t="shared" si="37"/>
        <v>21280</v>
      </c>
    </row>
    <row r="44" spans="1:16" ht="12.75" customHeight="1" x14ac:dyDescent="0.2">
      <c r="A44" s="291">
        <v>36</v>
      </c>
      <c r="B44" s="292" t="s">
        <v>45</v>
      </c>
      <c r="C44" s="176">
        <v>234</v>
      </c>
      <c r="D44" s="176">
        <v>346.13</v>
      </c>
      <c r="E44" s="176">
        <v>11144</v>
      </c>
      <c r="F44" s="176">
        <v>16354.26</v>
      </c>
      <c r="G44" s="176">
        <v>36</v>
      </c>
      <c r="H44" s="176">
        <v>76.62</v>
      </c>
      <c r="I44" s="176">
        <v>752</v>
      </c>
      <c r="J44" s="176">
        <v>1033.55</v>
      </c>
      <c r="K44" s="176">
        <v>0</v>
      </c>
      <c r="L44" s="176">
        <v>0</v>
      </c>
      <c r="M44" s="176">
        <v>1187</v>
      </c>
      <c r="N44" s="176">
        <v>3201.73</v>
      </c>
      <c r="O44" s="286">
        <f t="shared" ref="O44:P44" si="38">C44+E44+G44+I44+K44+M44</f>
        <v>13353</v>
      </c>
      <c r="P44" s="286">
        <f t="shared" si="38"/>
        <v>21012.289999999997</v>
      </c>
    </row>
    <row r="45" spans="1:16" ht="12.75" customHeight="1" x14ac:dyDescent="0.2">
      <c r="A45" s="294"/>
      <c r="B45" s="295" t="s">
        <v>46</v>
      </c>
      <c r="C45" s="179">
        <f t="shared" ref="C45:P45" si="39">SUM(C43:C44)</f>
        <v>279</v>
      </c>
      <c r="D45" s="179">
        <f t="shared" si="39"/>
        <v>461.13</v>
      </c>
      <c r="E45" s="179">
        <f t="shared" si="39"/>
        <v>12721</v>
      </c>
      <c r="F45" s="179">
        <f t="shared" si="39"/>
        <v>18433.260000000002</v>
      </c>
      <c r="G45" s="179">
        <f t="shared" si="39"/>
        <v>36</v>
      </c>
      <c r="H45" s="179">
        <f t="shared" si="39"/>
        <v>76.62</v>
      </c>
      <c r="I45" s="179">
        <f t="shared" si="39"/>
        <v>950</v>
      </c>
      <c r="J45" s="179">
        <f t="shared" si="39"/>
        <v>2378.5500000000002</v>
      </c>
      <c r="K45" s="179">
        <f t="shared" si="39"/>
        <v>0</v>
      </c>
      <c r="L45" s="179">
        <f t="shared" si="39"/>
        <v>0</v>
      </c>
      <c r="M45" s="179">
        <f t="shared" si="39"/>
        <v>13788</v>
      </c>
      <c r="N45" s="179">
        <f t="shared" si="39"/>
        <v>20942.73</v>
      </c>
      <c r="O45" s="179">
        <f t="shared" si="39"/>
        <v>27774</v>
      </c>
      <c r="P45" s="179">
        <f t="shared" si="39"/>
        <v>42292.289999999994</v>
      </c>
    </row>
    <row r="46" spans="1:16" ht="12.75" customHeight="1" x14ac:dyDescent="0.2">
      <c r="A46" s="291">
        <v>37</v>
      </c>
      <c r="B46" s="292" t="s">
        <v>47</v>
      </c>
      <c r="C46" s="176">
        <v>1101</v>
      </c>
      <c r="D46" s="176">
        <v>283</v>
      </c>
      <c r="E46" s="176">
        <v>33216</v>
      </c>
      <c r="F46" s="176">
        <v>22600</v>
      </c>
      <c r="G46" s="176">
        <v>2025</v>
      </c>
      <c r="H46" s="176">
        <v>569</v>
      </c>
      <c r="I46" s="176">
        <v>2196</v>
      </c>
      <c r="J46" s="176">
        <v>1428</v>
      </c>
      <c r="K46" s="176">
        <v>0</v>
      </c>
      <c r="L46" s="176">
        <v>0</v>
      </c>
      <c r="M46" s="176">
        <v>16491</v>
      </c>
      <c r="N46" s="176">
        <v>3725</v>
      </c>
      <c r="O46" s="286">
        <f t="shared" ref="O46:P46" si="40">C46+E46+G46+I46+K46+M46</f>
        <v>55029</v>
      </c>
      <c r="P46" s="286">
        <f t="shared" si="40"/>
        <v>28605</v>
      </c>
    </row>
    <row r="47" spans="1:16" ht="12.75" customHeight="1" x14ac:dyDescent="0.2">
      <c r="A47" s="294"/>
      <c r="B47" s="295" t="s">
        <v>48</v>
      </c>
      <c r="C47" s="179">
        <f t="shared" ref="C47:P47" si="41">C46</f>
        <v>1101</v>
      </c>
      <c r="D47" s="179">
        <f t="shared" si="41"/>
        <v>283</v>
      </c>
      <c r="E47" s="179">
        <f t="shared" si="41"/>
        <v>33216</v>
      </c>
      <c r="F47" s="179">
        <f t="shared" si="41"/>
        <v>22600</v>
      </c>
      <c r="G47" s="179">
        <f t="shared" si="41"/>
        <v>2025</v>
      </c>
      <c r="H47" s="179">
        <f t="shared" si="41"/>
        <v>569</v>
      </c>
      <c r="I47" s="179">
        <f t="shared" si="41"/>
        <v>2196</v>
      </c>
      <c r="J47" s="179">
        <f t="shared" si="41"/>
        <v>1428</v>
      </c>
      <c r="K47" s="179">
        <f t="shared" si="41"/>
        <v>0</v>
      </c>
      <c r="L47" s="179">
        <f t="shared" si="41"/>
        <v>0</v>
      </c>
      <c r="M47" s="179">
        <f t="shared" si="41"/>
        <v>16491</v>
      </c>
      <c r="N47" s="179">
        <f t="shared" si="41"/>
        <v>3725</v>
      </c>
      <c r="O47" s="179">
        <f t="shared" si="41"/>
        <v>55029</v>
      </c>
      <c r="P47" s="179">
        <f t="shared" si="41"/>
        <v>28605</v>
      </c>
    </row>
    <row r="48" spans="1:16" ht="12.75" customHeight="1" x14ac:dyDescent="0.2">
      <c r="A48" s="291">
        <v>38</v>
      </c>
      <c r="B48" s="292" t="s">
        <v>49</v>
      </c>
      <c r="C48" s="176">
        <v>5</v>
      </c>
      <c r="D48" s="176">
        <v>44.74</v>
      </c>
      <c r="E48" s="176">
        <v>1814</v>
      </c>
      <c r="F48" s="176">
        <v>11839.8</v>
      </c>
      <c r="G48" s="176">
        <v>0</v>
      </c>
      <c r="H48" s="176">
        <v>0</v>
      </c>
      <c r="I48" s="176">
        <v>43</v>
      </c>
      <c r="J48" s="176">
        <v>300.19</v>
      </c>
      <c r="K48" s="176">
        <v>0</v>
      </c>
      <c r="L48" s="176">
        <v>0</v>
      </c>
      <c r="M48" s="176">
        <v>301</v>
      </c>
      <c r="N48" s="176">
        <v>3590.04</v>
      </c>
      <c r="O48" s="286">
        <f t="shared" ref="O48:P48" si="42">C48+E48+G48+I48+K48+M48</f>
        <v>2163</v>
      </c>
      <c r="P48" s="286">
        <f t="shared" si="42"/>
        <v>15774.77</v>
      </c>
    </row>
    <row r="49" spans="1:16" ht="12.75" customHeight="1" x14ac:dyDescent="0.2">
      <c r="A49" s="291">
        <v>39</v>
      </c>
      <c r="B49" s="292" t="s">
        <v>50</v>
      </c>
      <c r="C49" s="176">
        <v>7</v>
      </c>
      <c r="D49" s="176">
        <v>3</v>
      </c>
      <c r="E49" s="176">
        <v>798</v>
      </c>
      <c r="F49" s="176">
        <v>522</v>
      </c>
      <c r="G49" s="176">
        <v>18</v>
      </c>
      <c r="H49" s="176">
        <v>8</v>
      </c>
      <c r="I49" s="176">
        <v>9</v>
      </c>
      <c r="J49" s="176">
        <v>3</v>
      </c>
      <c r="K49" s="176">
        <v>4</v>
      </c>
      <c r="L49" s="176">
        <v>2</v>
      </c>
      <c r="M49" s="176">
        <v>5</v>
      </c>
      <c r="N49" s="176">
        <v>3</v>
      </c>
      <c r="O49" s="286">
        <f t="shared" ref="O49:P49" si="43">C49+E49+G49+I49+K49+M49</f>
        <v>841</v>
      </c>
      <c r="P49" s="286">
        <f t="shared" si="43"/>
        <v>541</v>
      </c>
    </row>
    <row r="50" spans="1:16" ht="12.75" customHeight="1" x14ac:dyDescent="0.2">
      <c r="A50" s="291">
        <v>40</v>
      </c>
      <c r="B50" s="292" t="s">
        <v>51</v>
      </c>
      <c r="C50" s="176">
        <v>64</v>
      </c>
      <c r="D50" s="176">
        <v>41.18</v>
      </c>
      <c r="E50" s="176">
        <v>2084</v>
      </c>
      <c r="F50" s="176">
        <v>967.32</v>
      </c>
      <c r="G50" s="176">
        <v>13</v>
      </c>
      <c r="H50" s="176">
        <v>5.08</v>
      </c>
      <c r="I50" s="176">
        <v>48</v>
      </c>
      <c r="J50" s="176">
        <v>16.32</v>
      </c>
      <c r="K50" s="176">
        <v>0</v>
      </c>
      <c r="L50" s="176">
        <v>0</v>
      </c>
      <c r="M50" s="176">
        <v>37</v>
      </c>
      <c r="N50" s="176">
        <v>63.22</v>
      </c>
      <c r="O50" s="286">
        <f t="shared" ref="O50:P50" si="44">C50+E50+G50+I50+K50+M50</f>
        <v>2246</v>
      </c>
      <c r="P50" s="286">
        <f t="shared" si="44"/>
        <v>1093.1200000000001</v>
      </c>
    </row>
    <row r="51" spans="1:16" ht="12.75" customHeight="1" x14ac:dyDescent="0.2">
      <c r="A51" s="291">
        <v>41</v>
      </c>
      <c r="B51" s="292" t="s">
        <v>52</v>
      </c>
      <c r="C51" s="176">
        <v>0</v>
      </c>
      <c r="D51" s="176">
        <v>0</v>
      </c>
      <c r="E51" s="176">
        <v>0</v>
      </c>
      <c r="F51" s="176">
        <v>0</v>
      </c>
      <c r="G51" s="176">
        <v>0</v>
      </c>
      <c r="H51" s="176">
        <v>0</v>
      </c>
      <c r="I51" s="176">
        <v>0</v>
      </c>
      <c r="J51" s="176">
        <v>0</v>
      </c>
      <c r="K51" s="176">
        <v>0</v>
      </c>
      <c r="L51" s="176">
        <v>0</v>
      </c>
      <c r="M51" s="176">
        <v>0</v>
      </c>
      <c r="N51" s="176">
        <v>0</v>
      </c>
      <c r="O51" s="286">
        <f t="shared" ref="O51:P51" si="45">C51+E51+G51+I51+K51+M51</f>
        <v>0</v>
      </c>
      <c r="P51" s="286">
        <f t="shared" si="45"/>
        <v>0</v>
      </c>
    </row>
    <row r="52" spans="1:16" ht="12.75" customHeight="1" x14ac:dyDescent="0.2">
      <c r="A52" s="291">
        <v>42</v>
      </c>
      <c r="B52" s="292" t="s">
        <v>53</v>
      </c>
      <c r="C52" s="176">
        <v>824</v>
      </c>
      <c r="D52" s="176">
        <v>491.97</v>
      </c>
      <c r="E52" s="176">
        <v>3678</v>
      </c>
      <c r="F52" s="176">
        <v>1868.08</v>
      </c>
      <c r="G52" s="176">
        <v>11422</v>
      </c>
      <c r="H52" s="176">
        <v>7052.67</v>
      </c>
      <c r="I52" s="176">
        <v>33</v>
      </c>
      <c r="J52" s="176">
        <v>96.96</v>
      </c>
      <c r="K52" s="176">
        <v>0</v>
      </c>
      <c r="L52" s="176">
        <v>0</v>
      </c>
      <c r="M52" s="176">
        <v>150</v>
      </c>
      <c r="N52" s="176">
        <v>60.6</v>
      </c>
      <c r="O52" s="286">
        <f t="shared" ref="O52:P52" si="46">C52+E52+G52+I52+K52+M52</f>
        <v>16107</v>
      </c>
      <c r="P52" s="286">
        <f t="shared" si="46"/>
        <v>9570.2800000000007</v>
      </c>
    </row>
    <row r="53" spans="1:16" ht="12.75" customHeight="1" x14ac:dyDescent="0.2">
      <c r="A53" s="291">
        <v>43</v>
      </c>
      <c r="B53" s="292" t="s">
        <v>54</v>
      </c>
      <c r="C53" s="176">
        <v>27</v>
      </c>
      <c r="D53" s="176">
        <v>13.02</v>
      </c>
      <c r="E53" s="176">
        <v>1688</v>
      </c>
      <c r="F53" s="176">
        <v>686.95</v>
      </c>
      <c r="G53" s="176">
        <v>0</v>
      </c>
      <c r="H53" s="176">
        <v>0</v>
      </c>
      <c r="I53" s="176">
        <v>10</v>
      </c>
      <c r="J53" s="176">
        <v>5.77</v>
      </c>
      <c r="K53" s="176">
        <v>6</v>
      </c>
      <c r="L53" s="176">
        <v>2.48</v>
      </c>
      <c r="M53" s="176">
        <v>1</v>
      </c>
      <c r="N53" s="176">
        <v>0.28000000000000003</v>
      </c>
      <c r="O53" s="286">
        <f t="shared" ref="O53:P53" si="47">C53+E53+G53+I53+K53+M53</f>
        <v>1732</v>
      </c>
      <c r="P53" s="286">
        <f t="shared" si="47"/>
        <v>708.5</v>
      </c>
    </row>
    <row r="54" spans="1:16" ht="12.75" customHeight="1" x14ac:dyDescent="0.2">
      <c r="A54" s="291">
        <v>44</v>
      </c>
      <c r="B54" s="292" t="s">
        <v>55</v>
      </c>
      <c r="C54" s="176">
        <v>10</v>
      </c>
      <c r="D54" s="176">
        <v>6</v>
      </c>
      <c r="E54" s="176">
        <v>1801</v>
      </c>
      <c r="F54" s="176">
        <v>1011</v>
      </c>
      <c r="G54" s="176">
        <v>14</v>
      </c>
      <c r="H54" s="176">
        <v>7</v>
      </c>
      <c r="I54" s="176">
        <v>24</v>
      </c>
      <c r="J54" s="176">
        <v>12</v>
      </c>
      <c r="K54" s="176">
        <v>2</v>
      </c>
      <c r="L54" s="176">
        <v>1</v>
      </c>
      <c r="M54" s="176">
        <v>2</v>
      </c>
      <c r="N54" s="176">
        <v>1</v>
      </c>
      <c r="O54" s="286">
        <f t="shared" ref="O54:P54" si="48">C54+E54+G54+I54+K54+M54</f>
        <v>1853</v>
      </c>
      <c r="P54" s="286">
        <f t="shared" si="48"/>
        <v>1038</v>
      </c>
    </row>
    <row r="55" spans="1:16" ht="12.75" customHeight="1" x14ac:dyDescent="0.2">
      <c r="A55" s="291">
        <v>45</v>
      </c>
      <c r="B55" s="292" t="s">
        <v>56</v>
      </c>
      <c r="C55" s="176">
        <v>47</v>
      </c>
      <c r="D55" s="176">
        <v>18.95</v>
      </c>
      <c r="E55" s="176">
        <v>1164</v>
      </c>
      <c r="F55" s="176">
        <v>441.3</v>
      </c>
      <c r="G55" s="176">
        <v>3</v>
      </c>
      <c r="H55" s="176">
        <v>1.35</v>
      </c>
      <c r="I55" s="176">
        <v>22</v>
      </c>
      <c r="J55" s="176">
        <v>9.35</v>
      </c>
      <c r="K55" s="176">
        <v>0</v>
      </c>
      <c r="L55" s="176">
        <v>0</v>
      </c>
      <c r="M55" s="176">
        <v>20</v>
      </c>
      <c r="N55" s="176">
        <v>9.5</v>
      </c>
      <c r="O55" s="286">
        <f t="shared" ref="O55:P55" si="49">C55+E55+G55+I55+K55+M55</f>
        <v>1256</v>
      </c>
      <c r="P55" s="286">
        <f t="shared" si="49"/>
        <v>480.45000000000005</v>
      </c>
    </row>
    <row r="56" spans="1:16" ht="12.75" customHeight="1" x14ac:dyDescent="0.2">
      <c r="A56" s="294"/>
      <c r="B56" s="295" t="s">
        <v>57</v>
      </c>
      <c r="C56" s="179">
        <f>SUM(C48:C55)</f>
        <v>984</v>
      </c>
      <c r="D56" s="179">
        <f t="shared" ref="D56:N56" si="50">SUM(D48:D55)</f>
        <v>618.86</v>
      </c>
      <c r="E56" s="179">
        <f t="shared" si="50"/>
        <v>13027</v>
      </c>
      <c r="F56" s="179">
        <f t="shared" si="50"/>
        <v>17336.45</v>
      </c>
      <c r="G56" s="179">
        <f t="shared" si="50"/>
        <v>11470</v>
      </c>
      <c r="H56" s="179">
        <f t="shared" si="50"/>
        <v>7074.1</v>
      </c>
      <c r="I56" s="179">
        <f t="shared" si="50"/>
        <v>189</v>
      </c>
      <c r="J56" s="179">
        <f t="shared" si="50"/>
        <v>443.59</v>
      </c>
      <c r="K56" s="179">
        <f t="shared" si="50"/>
        <v>12</v>
      </c>
      <c r="L56" s="179">
        <f t="shared" si="50"/>
        <v>5.48</v>
      </c>
      <c r="M56" s="179">
        <f t="shared" si="50"/>
        <v>516</v>
      </c>
      <c r="N56" s="179">
        <f t="shared" si="50"/>
        <v>3727.64</v>
      </c>
      <c r="O56" s="179">
        <f t="shared" ref="O56:P56" si="51">SUM(O48:O55)</f>
        <v>26198</v>
      </c>
      <c r="P56" s="179">
        <f t="shared" si="51"/>
        <v>29206.12</v>
      </c>
    </row>
    <row r="57" spans="1:16" ht="12.75" customHeight="1" x14ac:dyDescent="0.2">
      <c r="A57" s="296"/>
      <c r="B57" s="297" t="s">
        <v>6</v>
      </c>
      <c r="C57" s="179">
        <f t="shared" ref="C57:P57" si="52">C56+C47+C45+C42</f>
        <v>7559</v>
      </c>
      <c r="D57" s="179">
        <f t="shared" si="52"/>
        <v>11675.039999999999</v>
      </c>
      <c r="E57" s="179">
        <f t="shared" si="52"/>
        <v>210866</v>
      </c>
      <c r="F57" s="179">
        <f t="shared" si="52"/>
        <v>195200.78999999998</v>
      </c>
      <c r="G57" s="179">
        <f t="shared" si="52"/>
        <v>15939</v>
      </c>
      <c r="H57" s="179">
        <f t="shared" si="52"/>
        <v>10514.49</v>
      </c>
      <c r="I57" s="179">
        <f t="shared" si="52"/>
        <v>11788</v>
      </c>
      <c r="J57" s="179">
        <f t="shared" si="52"/>
        <v>33631.120000000003</v>
      </c>
      <c r="K57" s="179">
        <f t="shared" si="52"/>
        <v>176</v>
      </c>
      <c r="L57" s="179">
        <f t="shared" si="52"/>
        <v>296.11</v>
      </c>
      <c r="M57" s="179">
        <f t="shared" si="52"/>
        <v>41627</v>
      </c>
      <c r="N57" s="179">
        <f t="shared" si="52"/>
        <v>109191.16</v>
      </c>
      <c r="O57" s="179">
        <f t="shared" si="52"/>
        <v>287955</v>
      </c>
      <c r="P57" s="179">
        <f t="shared" si="52"/>
        <v>360508.71</v>
      </c>
    </row>
    <row r="58" spans="1:16" ht="13.5" customHeight="1" x14ac:dyDescent="0.2">
      <c r="A58" s="105"/>
      <c r="B58" s="104"/>
      <c r="C58" s="219"/>
      <c r="D58" s="219"/>
      <c r="E58" s="219"/>
      <c r="F58" s="219"/>
      <c r="G58" s="219"/>
      <c r="H58" s="221" t="s">
        <v>60</v>
      </c>
      <c r="I58" s="219"/>
      <c r="J58" s="219"/>
      <c r="K58" s="219"/>
      <c r="L58" s="219"/>
      <c r="M58" s="219"/>
      <c r="N58" s="219"/>
      <c r="O58" s="219"/>
      <c r="P58" s="219"/>
    </row>
    <row r="59" spans="1:16" ht="13.5" customHeight="1" x14ac:dyDescent="0.2">
      <c r="A59" s="104"/>
      <c r="B59" s="104"/>
      <c r="C59" s="219"/>
      <c r="D59" s="219"/>
      <c r="E59" s="219"/>
      <c r="F59" s="219"/>
      <c r="G59" s="219"/>
      <c r="H59" s="219"/>
      <c r="I59" s="219"/>
      <c r="J59" s="219"/>
      <c r="K59" s="219"/>
      <c r="L59" s="219"/>
      <c r="M59" s="219"/>
      <c r="N59" s="219"/>
      <c r="O59" s="219"/>
      <c r="P59" s="219"/>
    </row>
    <row r="60" spans="1:16" ht="13.5" customHeight="1" x14ac:dyDescent="0.2">
      <c r="A60" s="104"/>
      <c r="B60" s="104"/>
      <c r="C60" s="290"/>
      <c r="D60" s="290"/>
      <c r="E60" s="290"/>
      <c r="F60" s="290"/>
      <c r="G60" s="290"/>
      <c r="H60" s="290"/>
      <c r="I60" s="290"/>
      <c r="J60" s="290"/>
      <c r="K60" s="290"/>
      <c r="L60" s="290"/>
      <c r="M60" s="290"/>
      <c r="N60" s="290"/>
      <c r="O60" s="290"/>
      <c r="P60" s="290"/>
    </row>
    <row r="61" spans="1:16" ht="13.5" customHeight="1" x14ac:dyDescent="0.2">
      <c r="A61" s="104"/>
      <c r="B61" s="104"/>
      <c r="C61" s="219"/>
      <c r="D61" s="219"/>
      <c r="E61" s="219"/>
      <c r="F61" s="219"/>
      <c r="G61" s="219"/>
      <c r="H61" s="219"/>
      <c r="I61" s="219"/>
      <c r="J61" s="219"/>
      <c r="K61" s="219"/>
      <c r="L61" s="219"/>
      <c r="M61" s="219"/>
      <c r="N61" s="219"/>
      <c r="O61" s="219"/>
      <c r="P61" s="219"/>
    </row>
    <row r="62" spans="1:16" ht="13.5" customHeight="1" x14ac:dyDescent="0.2">
      <c r="A62" s="104"/>
      <c r="B62" s="104"/>
      <c r="C62" s="219"/>
      <c r="D62" s="219"/>
      <c r="E62" s="219"/>
      <c r="F62" s="219"/>
      <c r="G62" s="219"/>
      <c r="H62" s="219"/>
      <c r="I62" s="219"/>
      <c r="J62" s="219"/>
      <c r="K62" s="219"/>
      <c r="L62" s="219"/>
      <c r="M62" s="219"/>
      <c r="N62" s="219"/>
      <c r="O62" s="219"/>
      <c r="P62" s="219"/>
    </row>
    <row r="63" spans="1:16" ht="13.5" customHeight="1" x14ac:dyDescent="0.2">
      <c r="A63" s="104"/>
      <c r="B63" s="104"/>
      <c r="C63" s="219"/>
      <c r="D63" s="219"/>
      <c r="E63" s="219"/>
      <c r="F63" s="219"/>
      <c r="G63" s="219"/>
      <c r="H63" s="219"/>
      <c r="I63" s="219"/>
      <c r="J63" s="219"/>
      <c r="K63" s="219"/>
      <c r="L63" s="219"/>
      <c r="M63" s="219"/>
      <c r="N63" s="219"/>
      <c r="O63" s="219"/>
      <c r="P63" s="219"/>
    </row>
    <row r="64" spans="1:16" ht="13.5" customHeight="1" x14ac:dyDescent="0.2">
      <c r="A64" s="104"/>
      <c r="B64" s="104"/>
      <c r="C64" s="219"/>
      <c r="D64" s="219"/>
      <c r="E64" s="219"/>
      <c r="F64" s="219"/>
      <c r="G64" s="219"/>
      <c r="H64" s="219"/>
      <c r="I64" s="219"/>
      <c r="J64" s="219"/>
      <c r="K64" s="219"/>
      <c r="L64" s="219"/>
      <c r="M64" s="219"/>
      <c r="N64" s="219"/>
      <c r="O64" s="219"/>
      <c r="P64" s="219"/>
    </row>
    <row r="65" spans="1:16" ht="13.5" customHeight="1" x14ac:dyDescent="0.2">
      <c r="A65" s="104"/>
      <c r="B65" s="104"/>
      <c r="C65" s="219"/>
      <c r="D65" s="219"/>
      <c r="E65" s="219"/>
      <c r="F65" s="219"/>
      <c r="G65" s="219"/>
      <c r="H65" s="219"/>
      <c r="I65" s="219"/>
      <c r="J65" s="219"/>
      <c r="K65" s="219"/>
      <c r="L65" s="219"/>
      <c r="M65" s="219"/>
      <c r="N65" s="219"/>
      <c r="O65" s="219"/>
      <c r="P65" s="219"/>
    </row>
    <row r="66" spans="1:16" ht="13.5" customHeight="1" x14ac:dyDescent="0.2">
      <c r="A66" s="104"/>
      <c r="B66" s="104"/>
      <c r="C66" s="219"/>
      <c r="D66" s="219"/>
      <c r="E66" s="219"/>
      <c r="F66" s="219"/>
      <c r="G66" s="219"/>
      <c r="H66" s="219"/>
      <c r="I66" s="219"/>
      <c r="J66" s="219"/>
      <c r="K66" s="219"/>
      <c r="L66" s="219"/>
      <c r="M66" s="219"/>
      <c r="N66" s="219"/>
      <c r="O66" s="219"/>
      <c r="P66" s="219"/>
    </row>
    <row r="67" spans="1:16" ht="13.5" customHeight="1" x14ac:dyDescent="0.2">
      <c r="A67" s="104"/>
      <c r="B67" s="104"/>
      <c r="C67" s="219"/>
      <c r="D67" s="219"/>
      <c r="E67" s="219"/>
      <c r="F67" s="219"/>
      <c r="G67" s="219"/>
      <c r="H67" s="219"/>
      <c r="I67" s="219"/>
      <c r="J67" s="219"/>
      <c r="K67" s="219"/>
      <c r="L67" s="219"/>
      <c r="M67" s="219"/>
      <c r="N67" s="219"/>
      <c r="O67" s="219"/>
      <c r="P67" s="219"/>
    </row>
    <row r="68" spans="1:16" ht="13.5" customHeight="1" x14ac:dyDescent="0.2">
      <c r="A68" s="104"/>
      <c r="B68" s="104"/>
      <c r="C68" s="219"/>
      <c r="D68" s="219"/>
      <c r="E68" s="219"/>
      <c r="F68" s="219"/>
      <c r="G68" s="219"/>
      <c r="H68" s="219"/>
      <c r="I68" s="219"/>
      <c r="J68" s="219"/>
      <c r="K68" s="219"/>
      <c r="L68" s="219"/>
      <c r="M68" s="219"/>
      <c r="N68" s="219"/>
      <c r="O68" s="219"/>
      <c r="P68" s="219"/>
    </row>
    <row r="69" spans="1:16" ht="13.5" customHeight="1" x14ac:dyDescent="0.2">
      <c r="A69" s="104"/>
      <c r="B69" s="104"/>
      <c r="C69" s="219"/>
      <c r="D69" s="219"/>
      <c r="E69" s="219"/>
      <c r="F69" s="219"/>
      <c r="G69" s="219"/>
      <c r="H69" s="219"/>
      <c r="I69" s="219"/>
      <c r="J69" s="219"/>
      <c r="K69" s="219"/>
      <c r="L69" s="219"/>
      <c r="M69" s="219"/>
      <c r="N69" s="219"/>
      <c r="O69" s="219"/>
      <c r="P69" s="219"/>
    </row>
    <row r="70" spans="1:16" ht="13.5" customHeight="1" x14ac:dyDescent="0.2">
      <c r="A70" s="104"/>
      <c r="B70" s="104"/>
      <c r="C70" s="219"/>
      <c r="D70" s="219"/>
      <c r="E70" s="219"/>
      <c r="F70" s="219"/>
      <c r="G70" s="219"/>
      <c r="H70" s="219"/>
      <c r="I70" s="219"/>
      <c r="J70" s="219"/>
      <c r="K70" s="219"/>
      <c r="L70" s="219"/>
      <c r="M70" s="219"/>
      <c r="N70" s="219"/>
      <c r="O70" s="219"/>
      <c r="P70" s="219"/>
    </row>
    <row r="71" spans="1:16" ht="13.5" customHeight="1" x14ac:dyDescent="0.2">
      <c r="A71" s="104"/>
      <c r="B71" s="104"/>
      <c r="C71" s="219"/>
      <c r="D71" s="219"/>
      <c r="E71" s="219"/>
      <c r="F71" s="219"/>
      <c r="G71" s="219"/>
      <c r="H71" s="219"/>
      <c r="I71" s="219"/>
      <c r="J71" s="219"/>
      <c r="K71" s="219"/>
      <c r="L71" s="219"/>
      <c r="M71" s="219"/>
      <c r="N71" s="219"/>
      <c r="O71" s="219"/>
      <c r="P71" s="219"/>
    </row>
    <row r="72" spans="1:16" ht="13.5" customHeight="1" x14ac:dyDescent="0.2">
      <c r="A72" s="104"/>
      <c r="B72" s="104"/>
      <c r="C72" s="219"/>
      <c r="D72" s="219"/>
      <c r="E72" s="219"/>
      <c r="F72" s="219"/>
      <c r="G72" s="219"/>
      <c r="H72" s="219"/>
      <c r="I72" s="219"/>
      <c r="J72" s="219"/>
      <c r="K72" s="219"/>
      <c r="L72" s="219"/>
      <c r="M72" s="219"/>
      <c r="N72" s="219"/>
      <c r="O72" s="219"/>
      <c r="P72" s="219"/>
    </row>
    <row r="73" spans="1:16" ht="13.5" customHeight="1" x14ac:dyDescent="0.2">
      <c r="A73" s="104"/>
      <c r="B73" s="104"/>
      <c r="C73" s="219"/>
      <c r="D73" s="219"/>
      <c r="E73" s="219"/>
      <c r="F73" s="219"/>
      <c r="G73" s="219"/>
      <c r="H73" s="219"/>
      <c r="I73" s="219"/>
      <c r="J73" s="219"/>
      <c r="K73" s="219"/>
      <c r="L73" s="219"/>
      <c r="M73" s="219"/>
      <c r="N73" s="219"/>
      <c r="O73" s="219"/>
      <c r="P73" s="219"/>
    </row>
    <row r="74" spans="1:16" ht="13.5" customHeight="1" x14ac:dyDescent="0.2">
      <c r="A74" s="104"/>
      <c r="B74" s="104"/>
      <c r="C74" s="219"/>
      <c r="D74" s="219"/>
      <c r="E74" s="219"/>
      <c r="F74" s="219"/>
      <c r="G74" s="219"/>
      <c r="H74" s="219"/>
      <c r="I74" s="219"/>
      <c r="J74" s="219"/>
      <c r="K74" s="219"/>
      <c r="L74" s="219"/>
      <c r="M74" s="219"/>
      <c r="N74" s="219"/>
      <c r="O74" s="219"/>
      <c r="P74" s="219"/>
    </row>
    <row r="75" spans="1:16" ht="13.5" customHeight="1" x14ac:dyDescent="0.2">
      <c r="A75" s="104"/>
      <c r="B75" s="104"/>
      <c r="C75" s="219"/>
      <c r="D75" s="219"/>
      <c r="E75" s="219"/>
      <c r="F75" s="219"/>
      <c r="G75" s="219"/>
      <c r="H75" s="219"/>
      <c r="I75" s="219"/>
      <c r="J75" s="219"/>
      <c r="K75" s="219"/>
      <c r="L75" s="219"/>
      <c r="M75" s="219"/>
      <c r="N75" s="219"/>
      <c r="O75" s="219"/>
      <c r="P75" s="219"/>
    </row>
    <row r="76" spans="1:16" ht="13.5" customHeight="1" x14ac:dyDescent="0.2">
      <c r="A76" s="104"/>
      <c r="B76" s="104"/>
      <c r="C76" s="219"/>
      <c r="D76" s="219"/>
      <c r="E76" s="219"/>
      <c r="F76" s="219"/>
      <c r="G76" s="219"/>
      <c r="H76" s="219"/>
      <c r="I76" s="219"/>
      <c r="J76" s="219"/>
      <c r="K76" s="219"/>
      <c r="L76" s="219"/>
      <c r="M76" s="219"/>
      <c r="N76" s="219"/>
      <c r="O76" s="219"/>
      <c r="P76" s="219"/>
    </row>
    <row r="77" spans="1:16" ht="13.5" customHeight="1" x14ac:dyDescent="0.2">
      <c r="A77" s="104"/>
      <c r="B77" s="104"/>
      <c r="C77" s="219"/>
      <c r="D77" s="219"/>
      <c r="E77" s="219"/>
      <c r="F77" s="219"/>
      <c r="G77" s="219"/>
      <c r="H77" s="219"/>
      <c r="I77" s="219"/>
      <c r="J77" s="219"/>
      <c r="K77" s="219"/>
      <c r="L77" s="219"/>
      <c r="M77" s="219"/>
      <c r="N77" s="219"/>
      <c r="O77" s="219"/>
      <c r="P77" s="219"/>
    </row>
    <row r="78" spans="1:16" ht="13.5" customHeight="1" x14ac:dyDescent="0.2">
      <c r="A78" s="104"/>
      <c r="B78" s="104"/>
      <c r="C78" s="219"/>
      <c r="D78" s="219"/>
      <c r="E78" s="219"/>
      <c r="F78" s="219"/>
      <c r="G78" s="219"/>
      <c r="H78" s="219"/>
      <c r="I78" s="219"/>
      <c r="J78" s="219"/>
      <c r="K78" s="219"/>
      <c r="L78" s="219"/>
      <c r="M78" s="219"/>
      <c r="N78" s="219"/>
      <c r="O78" s="219"/>
      <c r="P78" s="219"/>
    </row>
    <row r="79" spans="1:16" ht="13.5" customHeight="1" x14ac:dyDescent="0.2">
      <c r="A79" s="104"/>
      <c r="B79" s="104"/>
      <c r="C79" s="219"/>
      <c r="D79" s="219"/>
      <c r="E79" s="219"/>
      <c r="F79" s="219"/>
      <c r="G79" s="219"/>
      <c r="H79" s="219"/>
      <c r="I79" s="219"/>
      <c r="J79" s="219"/>
      <c r="K79" s="219"/>
      <c r="L79" s="219"/>
      <c r="M79" s="219"/>
      <c r="N79" s="219"/>
      <c r="O79" s="219"/>
      <c r="P79" s="219"/>
    </row>
    <row r="80" spans="1:16" ht="13.5" customHeight="1" x14ac:dyDescent="0.2">
      <c r="A80" s="104"/>
      <c r="B80" s="104"/>
      <c r="C80" s="219"/>
      <c r="D80" s="219"/>
      <c r="E80" s="219"/>
      <c r="F80" s="219"/>
      <c r="G80" s="219"/>
      <c r="H80" s="219"/>
      <c r="I80" s="219"/>
      <c r="J80" s="219"/>
      <c r="K80" s="219"/>
      <c r="L80" s="219"/>
      <c r="M80" s="219"/>
      <c r="N80" s="219"/>
      <c r="O80" s="219"/>
      <c r="P80" s="219"/>
    </row>
    <row r="81" spans="1:16" ht="13.5" customHeight="1" x14ac:dyDescent="0.2">
      <c r="A81" s="104"/>
      <c r="B81" s="104"/>
      <c r="C81" s="219"/>
      <c r="D81" s="219"/>
      <c r="E81" s="219"/>
      <c r="F81" s="219"/>
      <c r="G81" s="219"/>
      <c r="H81" s="219"/>
      <c r="I81" s="219"/>
      <c r="J81" s="219"/>
      <c r="K81" s="219"/>
      <c r="L81" s="219"/>
      <c r="M81" s="219"/>
      <c r="N81" s="219"/>
      <c r="O81" s="219"/>
      <c r="P81" s="219"/>
    </row>
    <row r="82" spans="1:16" ht="13.5" customHeight="1" x14ac:dyDescent="0.2">
      <c r="A82" s="104"/>
      <c r="B82" s="104"/>
      <c r="C82" s="219"/>
      <c r="D82" s="219"/>
      <c r="E82" s="219"/>
      <c r="F82" s="219"/>
      <c r="G82" s="219"/>
      <c r="H82" s="219"/>
      <c r="I82" s="219"/>
      <c r="J82" s="219"/>
      <c r="K82" s="219"/>
      <c r="L82" s="219"/>
      <c r="M82" s="219"/>
      <c r="N82" s="219"/>
      <c r="O82" s="219"/>
      <c r="P82" s="219"/>
    </row>
    <row r="83" spans="1:16" ht="13.5" customHeight="1" x14ac:dyDescent="0.2">
      <c r="A83" s="104"/>
      <c r="B83" s="104"/>
      <c r="C83" s="219"/>
      <c r="D83" s="219"/>
      <c r="E83" s="219"/>
      <c r="F83" s="219"/>
      <c r="G83" s="219"/>
      <c r="H83" s="219"/>
      <c r="I83" s="219"/>
      <c r="J83" s="219"/>
      <c r="K83" s="219"/>
      <c r="L83" s="219"/>
      <c r="M83" s="219"/>
      <c r="N83" s="219"/>
      <c r="O83" s="219"/>
      <c r="P83" s="219"/>
    </row>
    <row r="84" spans="1:16" ht="13.5" customHeight="1" x14ac:dyDescent="0.2">
      <c r="A84" s="104"/>
      <c r="B84" s="104"/>
      <c r="C84" s="219"/>
      <c r="D84" s="219"/>
      <c r="E84" s="219"/>
      <c r="F84" s="219"/>
      <c r="G84" s="219"/>
      <c r="H84" s="219"/>
      <c r="I84" s="219"/>
      <c r="J84" s="219"/>
      <c r="K84" s="219"/>
      <c r="L84" s="219"/>
      <c r="M84" s="219"/>
      <c r="N84" s="219"/>
      <c r="O84" s="219"/>
      <c r="P84" s="219"/>
    </row>
    <row r="85" spans="1:16" ht="13.5" customHeight="1" x14ac:dyDescent="0.2">
      <c r="A85" s="104"/>
      <c r="B85" s="104"/>
      <c r="C85" s="219"/>
      <c r="D85" s="219"/>
      <c r="E85" s="219"/>
      <c r="F85" s="219"/>
      <c r="G85" s="219"/>
      <c r="H85" s="219"/>
      <c r="I85" s="219"/>
      <c r="J85" s="219"/>
      <c r="K85" s="219"/>
      <c r="L85" s="219"/>
      <c r="M85" s="219"/>
      <c r="N85" s="219"/>
      <c r="O85" s="219"/>
      <c r="P85" s="219"/>
    </row>
    <row r="86" spans="1:16" ht="13.5" customHeight="1" x14ac:dyDescent="0.2">
      <c r="A86" s="104"/>
      <c r="B86" s="104"/>
      <c r="C86" s="219"/>
      <c r="D86" s="219"/>
      <c r="E86" s="219"/>
      <c r="F86" s="219"/>
      <c r="G86" s="219"/>
      <c r="H86" s="219"/>
      <c r="I86" s="219"/>
      <c r="J86" s="219"/>
      <c r="K86" s="219"/>
      <c r="L86" s="219"/>
      <c r="M86" s="219"/>
      <c r="N86" s="219"/>
      <c r="O86" s="219"/>
      <c r="P86" s="219"/>
    </row>
    <row r="87" spans="1:16" ht="13.5" customHeight="1" x14ac:dyDescent="0.2">
      <c r="A87" s="104"/>
      <c r="B87" s="104"/>
      <c r="C87" s="219"/>
      <c r="D87" s="219"/>
      <c r="E87" s="219"/>
      <c r="F87" s="219"/>
      <c r="G87" s="219"/>
      <c r="H87" s="219"/>
      <c r="I87" s="219"/>
      <c r="J87" s="219"/>
      <c r="K87" s="219"/>
      <c r="L87" s="219"/>
      <c r="M87" s="219"/>
      <c r="N87" s="219"/>
      <c r="O87" s="219"/>
      <c r="P87" s="219"/>
    </row>
    <row r="88" spans="1:16" ht="13.5" customHeight="1" x14ac:dyDescent="0.2">
      <c r="A88" s="104"/>
      <c r="B88" s="104"/>
      <c r="C88" s="219"/>
      <c r="D88" s="219"/>
      <c r="E88" s="219"/>
      <c r="F88" s="219"/>
      <c r="G88" s="219"/>
      <c r="H88" s="219"/>
      <c r="I88" s="219"/>
      <c r="J88" s="219"/>
      <c r="K88" s="219"/>
      <c r="L88" s="219"/>
      <c r="M88" s="219"/>
      <c r="N88" s="219"/>
      <c r="O88" s="219"/>
      <c r="P88" s="219"/>
    </row>
    <row r="89" spans="1:16" ht="13.5" customHeight="1" x14ac:dyDescent="0.2">
      <c r="A89" s="104"/>
      <c r="B89" s="104"/>
      <c r="C89" s="219"/>
      <c r="D89" s="219"/>
      <c r="E89" s="219"/>
      <c r="F89" s="219"/>
      <c r="G89" s="219"/>
      <c r="H89" s="219"/>
      <c r="I89" s="219"/>
      <c r="J89" s="219"/>
      <c r="K89" s="219"/>
      <c r="L89" s="219"/>
      <c r="M89" s="219"/>
      <c r="N89" s="219"/>
      <c r="O89" s="219"/>
      <c r="P89" s="219"/>
    </row>
    <row r="90" spans="1:16" ht="13.5" customHeight="1" x14ac:dyDescent="0.2">
      <c r="A90" s="104"/>
      <c r="B90" s="104"/>
      <c r="C90" s="219"/>
      <c r="D90" s="219"/>
      <c r="E90" s="219"/>
      <c r="F90" s="219"/>
      <c r="G90" s="219"/>
      <c r="H90" s="219"/>
      <c r="I90" s="219"/>
      <c r="J90" s="219"/>
      <c r="K90" s="219"/>
      <c r="L90" s="219"/>
      <c r="M90" s="219"/>
      <c r="N90" s="219"/>
      <c r="O90" s="219"/>
      <c r="P90" s="219"/>
    </row>
    <row r="91" spans="1:16" ht="13.5" customHeight="1" x14ac:dyDescent="0.2">
      <c r="A91" s="104"/>
      <c r="B91" s="104"/>
      <c r="C91" s="219"/>
      <c r="D91" s="219"/>
      <c r="E91" s="219"/>
      <c r="F91" s="219"/>
      <c r="G91" s="219"/>
      <c r="H91" s="219"/>
      <c r="I91" s="219"/>
      <c r="J91" s="219"/>
      <c r="K91" s="219"/>
      <c r="L91" s="219"/>
      <c r="M91" s="219"/>
      <c r="N91" s="219"/>
      <c r="O91" s="219"/>
      <c r="P91" s="219"/>
    </row>
    <row r="92" spans="1:16" ht="13.5" customHeight="1" x14ac:dyDescent="0.2">
      <c r="A92" s="104"/>
      <c r="B92" s="104"/>
      <c r="C92" s="219"/>
      <c r="D92" s="219"/>
      <c r="E92" s="219"/>
      <c r="F92" s="219"/>
      <c r="G92" s="219"/>
      <c r="H92" s="219"/>
      <c r="I92" s="219"/>
      <c r="J92" s="219"/>
      <c r="K92" s="219"/>
      <c r="L92" s="219"/>
      <c r="M92" s="219"/>
      <c r="N92" s="219"/>
      <c r="O92" s="219"/>
      <c r="P92" s="219"/>
    </row>
    <row r="93" spans="1:16" ht="13.5" customHeight="1" x14ac:dyDescent="0.2">
      <c r="A93" s="104"/>
      <c r="B93" s="104"/>
      <c r="C93" s="219"/>
      <c r="D93" s="219"/>
      <c r="E93" s="219"/>
      <c r="F93" s="219"/>
      <c r="G93" s="219"/>
      <c r="H93" s="219"/>
      <c r="I93" s="219"/>
      <c r="J93" s="219"/>
      <c r="K93" s="219"/>
      <c r="L93" s="219"/>
      <c r="M93" s="219"/>
      <c r="N93" s="219"/>
      <c r="O93" s="219"/>
      <c r="P93" s="219"/>
    </row>
    <row r="94" spans="1:16" ht="13.5" customHeight="1" x14ac:dyDescent="0.2">
      <c r="A94" s="104"/>
      <c r="B94" s="104"/>
      <c r="C94" s="219"/>
      <c r="D94" s="219"/>
      <c r="E94" s="219"/>
      <c r="F94" s="219"/>
      <c r="G94" s="219"/>
      <c r="H94" s="219"/>
      <c r="I94" s="219"/>
      <c r="J94" s="219"/>
      <c r="K94" s="219"/>
      <c r="L94" s="219"/>
      <c r="M94" s="219"/>
      <c r="N94" s="219"/>
      <c r="O94" s="219"/>
      <c r="P94" s="219"/>
    </row>
    <row r="95" spans="1:16" ht="13.5" customHeight="1" x14ac:dyDescent="0.2">
      <c r="A95" s="104"/>
      <c r="B95" s="104"/>
      <c r="C95" s="219"/>
      <c r="D95" s="219"/>
      <c r="E95" s="219"/>
      <c r="F95" s="219"/>
      <c r="G95" s="219"/>
      <c r="H95" s="219"/>
      <c r="I95" s="219"/>
      <c r="J95" s="219"/>
      <c r="K95" s="219"/>
      <c r="L95" s="219"/>
      <c r="M95" s="219"/>
      <c r="N95" s="219"/>
      <c r="O95" s="219"/>
      <c r="P95" s="219"/>
    </row>
    <row r="96" spans="1:16" ht="13.5" customHeight="1" x14ac:dyDescent="0.2">
      <c r="A96" s="104"/>
      <c r="B96" s="104"/>
      <c r="C96" s="219"/>
      <c r="D96" s="219"/>
      <c r="E96" s="219"/>
      <c r="F96" s="219"/>
      <c r="G96" s="219"/>
      <c r="H96" s="219"/>
      <c r="I96" s="219"/>
      <c r="J96" s="219"/>
      <c r="K96" s="219"/>
      <c r="L96" s="219"/>
      <c r="M96" s="219"/>
      <c r="N96" s="219"/>
      <c r="O96" s="219"/>
      <c r="P96" s="219"/>
    </row>
    <row r="97" spans="1:16" ht="13.5" customHeight="1" x14ac:dyDescent="0.2">
      <c r="A97" s="104"/>
      <c r="B97" s="104"/>
      <c r="C97" s="219"/>
      <c r="D97" s="219"/>
      <c r="E97" s="219"/>
      <c r="F97" s="219"/>
      <c r="G97" s="219"/>
      <c r="H97" s="219"/>
      <c r="I97" s="219"/>
      <c r="J97" s="219"/>
      <c r="K97" s="219"/>
      <c r="L97" s="219"/>
      <c r="M97" s="219"/>
      <c r="N97" s="219"/>
      <c r="O97" s="219"/>
      <c r="P97" s="219"/>
    </row>
    <row r="98" spans="1:16" ht="13.5" customHeight="1" x14ac:dyDescent="0.2">
      <c r="A98" s="104"/>
      <c r="B98" s="104"/>
      <c r="C98" s="219"/>
      <c r="D98" s="219"/>
      <c r="E98" s="219"/>
      <c r="F98" s="219"/>
      <c r="G98" s="219"/>
      <c r="H98" s="219"/>
      <c r="I98" s="219"/>
      <c r="J98" s="219"/>
      <c r="K98" s="219"/>
      <c r="L98" s="219"/>
      <c r="M98" s="219"/>
      <c r="N98" s="219"/>
      <c r="O98" s="219"/>
      <c r="P98" s="219"/>
    </row>
    <row r="99" spans="1:16" ht="13.5" customHeight="1" x14ac:dyDescent="0.2">
      <c r="A99" s="104"/>
      <c r="B99" s="104"/>
      <c r="C99" s="219"/>
      <c r="D99" s="219"/>
      <c r="E99" s="219"/>
      <c r="F99" s="219"/>
      <c r="G99" s="219"/>
      <c r="H99" s="219"/>
      <c r="I99" s="219"/>
      <c r="J99" s="219"/>
      <c r="K99" s="219"/>
      <c r="L99" s="219"/>
      <c r="M99" s="219"/>
      <c r="N99" s="219"/>
      <c r="O99" s="219"/>
      <c r="P99" s="219"/>
    </row>
    <row r="100" spans="1:16" ht="13.5" customHeight="1" x14ac:dyDescent="0.2">
      <c r="A100" s="104"/>
      <c r="B100" s="104"/>
      <c r="C100" s="219"/>
      <c r="D100" s="219"/>
      <c r="E100" s="219"/>
      <c r="F100" s="219"/>
      <c r="G100" s="219"/>
      <c r="H100" s="219"/>
      <c r="I100" s="219"/>
      <c r="J100" s="219"/>
      <c r="K100" s="219"/>
      <c r="L100" s="219"/>
      <c r="M100" s="219"/>
      <c r="N100" s="219"/>
      <c r="O100" s="219"/>
      <c r="P100" s="219"/>
    </row>
  </sheetData>
  <mergeCells count="13">
    <mergeCell ref="A1:P1"/>
    <mergeCell ref="A2:P2"/>
    <mergeCell ref="O4:P4"/>
    <mergeCell ref="M3:N3"/>
    <mergeCell ref="C4:D4"/>
    <mergeCell ref="B3:D3"/>
    <mergeCell ref="A4:A5"/>
    <mergeCell ref="B4:B5"/>
    <mergeCell ref="M4:N4"/>
    <mergeCell ref="K4:L4"/>
    <mergeCell ref="E4:F4"/>
    <mergeCell ref="G4:H4"/>
    <mergeCell ref="I4:J4"/>
  </mergeCells>
  <conditionalFormatting sqref="M3">
    <cfRule type="cellIs" dxfId="4" priority="2" operator="lessThan">
      <formula>0</formula>
    </cfRule>
  </conditionalFormatting>
  <pageMargins left="0.5" right="0" top="1.25" bottom="0.75" header="0" footer="0"/>
  <pageSetup paperSize="9" scale="6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100"/>
  <sheetViews>
    <sheetView workbookViewId="0">
      <pane xSplit="2" ySplit="5" topLeftCell="C39" activePane="bottomRight" state="frozen"/>
      <selection pane="topRight" activeCell="C1" sqref="C1"/>
      <selection pane="bottomLeft" activeCell="A6" sqref="A6"/>
      <selection pane="bottomRight" activeCell="C53" sqref="C53:F55"/>
    </sheetView>
  </sheetViews>
  <sheetFormatPr defaultColWidth="14.42578125" defaultRowHeight="15" customHeight="1" x14ac:dyDescent="0.2"/>
  <cols>
    <col min="1" max="1" width="6" style="109" customWidth="1"/>
    <col min="2" max="2" width="24.42578125" style="109" customWidth="1"/>
    <col min="3" max="3" width="13.140625" style="109" customWidth="1"/>
    <col min="4" max="4" width="14.85546875" style="109" customWidth="1"/>
    <col min="5" max="5" width="13.42578125" style="109" customWidth="1"/>
    <col min="6" max="6" width="14.5703125" style="109" customWidth="1"/>
    <col min="7" max="16384" width="14.42578125" style="109"/>
  </cols>
  <sheetData>
    <row r="1" spans="1:6" ht="15.75" customHeight="1" x14ac:dyDescent="0.2">
      <c r="A1" s="457" t="s">
        <v>1052</v>
      </c>
      <c r="B1" s="375"/>
      <c r="C1" s="375"/>
      <c r="D1" s="375"/>
      <c r="E1" s="375"/>
      <c r="F1" s="375"/>
    </row>
    <row r="2" spans="1:6" ht="12.75" customHeight="1" x14ac:dyDescent="0.2">
      <c r="A2" s="269"/>
      <c r="B2" s="269"/>
      <c r="C2" s="298"/>
      <c r="D2" s="298"/>
      <c r="E2" s="298"/>
      <c r="F2" s="298"/>
    </row>
    <row r="3" spans="1:6" ht="15" customHeight="1" x14ac:dyDescent="0.2">
      <c r="A3" s="270"/>
      <c r="B3" s="489" t="s">
        <v>62</v>
      </c>
      <c r="C3" s="384"/>
      <c r="D3" s="384"/>
      <c r="E3" s="197"/>
      <c r="F3" s="231" t="s">
        <v>245</v>
      </c>
    </row>
    <row r="4" spans="1:6" ht="14.25" customHeight="1" x14ac:dyDescent="0.2">
      <c r="A4" s="400" t="s">
        <v>69</v>
      </c>
      <c r="B4" s="473" t="s">
        <v>2</v>
      </c>
      <c r="C4" s="473" t="s">
        <v>246</v>
      </c>
      <c r="D4" s="491"/>
      <c r="E4" s="376" t="s">
        <v>247</v>
      </c>
      <c r="F4" s="378"/>
    </row>
    <row r="5" spans="1:6" ht="12.75" customHeight="1" x14ac:dyDescent="0.2">
      <c r="A5" s="381"/>
      <c r="B5" s="490"/>
      <c r="C5" s="134" t="s">
        <v>89</v>
      </c>
      <c r="D5" s="113" t="s">
        <v>90</v>
      </c>
      <c r="E5" s="134" t="s">
        <v>89</v>
      </c>
      <c r="F5" s="134" t="s">
        <v>90</v>
      </c>
    </row>
    <row r="6" spans="1:6" ht="12.75" customHeight="1" x14ac:dyDescent="0.2">
      <c r="A6" s="172">
        <v>1</v>
      </c>
      <c r="B6" s="135" t="s">
        <v>8</v>
      </c>
      <c r="C6" s="135">
        <v>15792</v>
      </c>
      <c r="D6" s="135">
        <v>31342.58</v>
      </c>
      <c r="E6" s="135">
        <v>25131</v>
      </c>
      <c r="F6" s="135">
        <v>43201.41</v>
      </c>
    </row>
    <row r="7" spans="1:6" ht="12.75" customHeight="1" x14ac:dyDescent="0.2">
      <c r="A7" s="172">
        <v>2</v>
      </c>
      <c r="B7" s="135" t="s">
        <v>9</v>
      </c>
      <c r="C7" s="135">
        <v>34805</v>
      </c>
      <c r="D7" s="135">
        <v>54425.81</v>
      </c>
      <c r="E7" s="135">
        <v>54084</v>
      </c>
      <c r="F7" s="135">
        <v>86086.87</v>
      </c>
    </row>
    <row r="8" spans="1:6" ht="12.75" customHeight="1" x14ac:dyDescent="0.2">
      <c r="A8" s="172">
        <v>3</v>
      </c>
      <c r="B8" s="135" t="s">
        <v>10</v>
      </c>
      <c r="C8" s="135">
        <v>8762</v>
      </c>
      <c r="D8" s="135">
        <v>15403</v>
      </c>
      <c r="E8" s="135">
        <v>11938</v>
      </c>
      <c r="F8" s="135">
        <v>18664</v>
      </c>
    </row>
    <row r="9" spans="1:6" ht="12.75" customHeight="1" x14ac:dyDescent="0.2">
      <c r="A9" s="172">
        <v>4</v>
      </c>
      <c r="B9" s="135" t="s">
        <v>11</v>
      </c>
      <c r="C9" s="135">
        <v>13042</v>
      </c>
      <c r="D9" s="135">
        <v>27544.69</v>
      </c>
      <c r="E9" s="135">
        <v>15896</v>
      </c>
      <c r="F9" s="135">
        <v>30978.07</v>
      </c>
    </row>
    <row r="10" spans="1:6" ht="12.75" customHeight="1" x14ac:dyDescent="0.2">
      <c r="A10" s="172">
        <v>5</v>
      </c>
      <c r="B10" s="135" t="s">
        <v>12</v>
      </c>
      <c r="C10" s="135">
        <v>18541</v>
      </c>
      <c r="D10" s="135">
        <v>33545</v>
      </c>
      <c r="E10" s="135">
        <v>25170</v>
      </c>
      <c r="F10" s="135">
        <v>47144</v>
      </c>
    </row>
    <row r="11" spans="1:6" ht="12.75" customHeight="1" x14ac:dyDescent="0.2">
      <c r="A11" s="172">
        <v>6</v>
      </c>
      <c r="B11" s="135" t="s">
        <v>13</v>
      </c>
      <c r="C11" s="135">
        <v>15631</v>
      </c>
      <c r="D11" s="135">
        <v>26825.14</v>
      </c>
      <c r="E11" s="135">
        <v>10207</v>
      </c>
      <c r="F11" s="135">
        <v>19150.96</v>
      </c>
    </row>
    <row r="12" spans="1:6" ht="12.75" customHeight="1" x14ac:dyDescent="0.2">
      <c r="A12" s="172">
        <v>7</v>
      </c>
      <c r="B12" s="135" t="s">
        <v>14</v>
      </c>
      <c r="C12" s="135">
        <v>331</v>
      </c>
      <c r="D12" s="135">
        <v>1057.68</v>
      </c>
      <c r="E12" s="135">
        <v>117</v>
      </c>
      <c r="F12" s="135">
        <v>556.25</v>
      </c>
    </row>
    <row r="13" spans="1:6" ht="12.75" customHeight="1" x14ac:dyDescent="0.2">
      <c r="A13" s="172">
        <v>8</v>
      </c>
      <c r="B13" s="135" t="s">
        <v>982</v>
      </c>
      <c r="C13" s="135">
        <v>870</v>
      </c>
      <c r="D13" s="135">
        <v>1876</v>
      </c>
      <c r="E13" s="135">
        <v>344</v>
      </c>
      <c r="F13" s="135">
        <v>749</v>
      </c>
    </row>
    <row r="14" spans="1:6" ht="12.75" customHeight="1" x14ac:dyDescent="0.2">
      <c r="A14" s="172">
        <v>9</v>
      </c>
      <c r="B14" s="135" t="s">
        <v>15</v>
      </c>
      <c r="C14" s="135">
        <v>21605</v>
      </c>
      <c r="D14" s="135">
        <v>34730.03</v>
      </c>
      <c r="E14" s="135">
        <v>14702</v>
      </c>
      <c r="F14" s="135">
        <v>23151.69</v>
      </c>
    </row>
    <row r="15" spans="1:6" ht="12.75" customHeight="1" x14ac:dyDescent="0.2">
      <c r="A15" s="172">
        <v>10</v>
      </c>
      <c r="B15" s="135" t="s">
        <v>16</v>
      </c>
      <c r="C15" s="135">
        <v>164340</v>
      </c>
      <c r="D15" s="135">
        <v>409686</v>
      </c>
      <c r="E15" s="135">
        <v>117851</v>
      </c>
      <c r="F15" s="135">
        <v>327455</v>
      </c>
    </row>
    <row r="16" spans="1:6" ht="12.75" customHeight="1" x14ac:dyDescent="0.2">
      <c r="A16" s="172">
        <v>11</v>
      </c>
      <c r="B16" s="135" t="s">
        <v>17</v>
      </c>
      <c r="C16" s="135">
        <v>9777</v>
      </c>
      <c r="D16" s="135">
        <v>16103</v>
      </c>
      <c r="E16" s="135">
        <v>4511</v>
      </c>
      <c r="F16" s="135">
        <v>8579</v>
      </c>
    </row>
    <row r="17" spans="1:6" ht="12.75" customHeight="1" x14ac:dyDescent="0.2">
      <c r="A17" s="172">
        <v>12</v>
      </c>
      <c r="B17" s="135" t="s">
        <v>18</v>
      </c>
      <c r="C17" s="135">
        <v>32171</v>
      </c>
      <c r="D17" s="135">
        <v>50196</v>
      </c>
      <c r="E17" s="135">
        <v>25395</v>
      </c>
      <c r="F17" s="135">
        <v>51409</v>
      </c>
    </row>
    <row r="18" spans="1:6" ht="12.75" customHeight="1" x14ac:dyDescent="0.2">
      <c r="A18" s="161"/>
      <c r="B18" s="143" t="s">
        <v>19</v>
      </c>
      <c r="C18" s="143">
        <f t="shared" ref="C18:F18" si="0">SUM(C6:C17)</f>
        <v>335667</v>
      </c>
      <c r="D18" s="143">
        <f t="shared" si="0"/>
        <v>702734.93</v>
      </c>
      <c r="E18" s="143">
        <f t="shared" si="0"/>
        <v>305346</v>
      </c>
      <c r="F18" s="143">
        <f t="shared" si="0"/>
        <v>657125.25</v>
      </c>
    </row>
    <row r="19" spans="1:6" ht="12.75" customHeight="1" x14ac:dyDescent="0.2">
      <c r="A19" s="172">
        <v>13</v>
      </c>
      <c r="B19" s="135" t="s">
        <v>20</v>
      </c>
      <c r="C19" s="135">
        <v>30294</v>
      </c>
      <c r="D19" s="135">
        <v>16399.75</v>
      </c>
      <c r="E19" s="135">
        <v>27744</v>
      </c>
      <c r="F19" s="135">
        <v>16660.060000000001</v>
      </c>
    </row>
    <row r="20" spans="1:6" ht="12.75" customHeight="1" x14ac:dyDescent="0.2">
      <c r="A20" s="172">
        <v>14</v>
      </c>
      <c r="B20" s="135" t="s">
        <v>21</v>
      </c>
      <c r="C20" s="135">
        <v>42883</v>
      </c>
      <c r="D20" s="135">
        <v>20813.47</v>
      </c>
      <c r="E20" s="135">
        <v>37335</v>
      </c>
      <c r="F20" s="135">
        <v>15712.1</v>
      </c>
    </row>
    <row r="21" spans="1:6" ht="12.75" customHeight="1" x14ac:dyDescent="0.2">
      <c r="A21" s="172">
        <v>15</v>
      </c>
      <c r="B21" s="135" t="s">
        <v>22</v>
      </c>
      <c r="C21" s="135">
        <v>0</v>
      </c>
      <c r="D21" s="135">
        <v>0</v>
      </c>
      <c r="E21" s="135">
        <v>0</v>
      </c>
      <c r="F21" s="135">
        <v>0</v>
      </c>
    </row>
    <row r="22" spans="1:6" ht="12.75" customHeight="1" x14ac:dyDescent="0.2">
      <c r="A22" s="172">
        <v>16</v>
      </c>
      <c r="B22" s="135" t="s">
        <v>23</v>
      </c>
      <c r="C22" s="135">
        <v>0</v>
      </c>
      <c r="D22" s="135">
        <v>0</v>
      </c>
      <c r="E22" s="135">
        <v>0</v>
      </c>
      <c r="F22" s="135">
        <v>0</v>
      </c>
    </row>
    <row r="23" spans="1:6" ht="12.75" customHeight="1" x14ac:dyDescent="0.2">
      <c r="A23" s="172">
        <v>17</v>
      </c>
      <c r="B23" s="135" t="s">
        <v>24</v>
      </c>
      <c r="C23" s="135">
        <v>144</v>
      </c>
      <c r="D23" s="135">
        <v>247</v>
      </c>
      <c r="E23" s="135">
        <v>15</v>
      </c>
      <c r="F23" s="135">
        <v>46</v>
      </c>
    </row>
    <row r="24" spans="1:6" ht="12.75" customHeight="1" x14ac:dyDescent="0.2">
      <c r="A24" s="172">
        <v>18</v>
      </c>
      <c r="B24" s="135" t="s">
        <v>25</v>
      </c>
      <c r="C24" s="135">
        <v>0</v>
      </c>
      <c r="D24" s="135">
        <v>0</v>
      </c>
      <c r="E24" s="135">
        <v>0</v>
      </c>
      <c r="F24" s="135">
        <v>0</v>
      </c>
    </row>
    <row r="25" spans="1:6" ht="12.75" customHeight="1" x14ac:dyDescent="0.2">
      <c r="A25" s="172">
        <v>19</v>
      </c>
      <c r="B25" s="135" t="s">
        <v>26</v>
      </c>
      <c r="C25" s="135">
        <v>134</v>
      </c>
      <c r="D25" s="135">
        <v>282.08999999999997</v>
      </c>
      <c r="E25" s="135">
        <v>45</v>
      </c>
      <c r="F25" s="135">
        <v>72.27</v>
      </c>
    </row>
    <row r="26" spans="1:6" ht="12.75" customHeight="1" x14ac:dyDescent="0.2">
      <c r="A26" s="172">
        <v>20</v>
      </c>
      <c r="B26" s="135" t="s">
        <v>27</v>
      </c>
      <c r="C26" s="135">
        <v>1325</v>
      </c>
      <c r="D26" s="135">
        <v>5097.5600000000004</v>
      </c>
      <c r="E26" s="135">
        <v>955</v>
      </c>
      <c r="F26" s="135">
        <v>3384.62</v>
      </c>
    </row>
    <row r="27" spans="1:6" ht="12.75" customHeight="1" x14ac:dyDescent="0.2">
      <c r="A27" s="172">
        <v>21</v>
      </c>
      <c r="B27" s="135" t="s">
        <v>28</v>
      </c>
      <c r="C27" s="135">
        <v>13921</v>
      </c>
      <c r="D27" s="135">
        <v>38632</v>
      </c>
      <c r="E27" s="135">
        <v>8511</v>
      </c>
      <c r="F27" s="135">
        <v>34713</v>
      </c>
    </row>
    <row r="28" spans="1:6" ht="12.75" customHeight="1" x14ac:dyDescent="0.2">
      <c r="A28" s="172">
        <v>22</v>
      </c>
      <c r="B28" s="135" t="s">
        <v>29</v>
      </c>
      <c r="C28" s="135">
        <v>5068</v>
      </c>
      <c r="D28" s="135">
        <v>7960.36</v>
      </c>
      <c r="E28" s="135">
        <v>3615</v>
      </c>
      <c r="F28" s="135">
        <v>5945.35</v>
      </c>
    </row>
    <row r="29" spans="1:6" ht="12.75" customHeight="1" x14ac:dyDescent="0.2">
      <c r="A29" s="172">
        <v>23</v>
      </c>
      <c r="B29" s="135" t="s">
        <v>30</v>
      </c>
      <c r="C29" s="135">
        <v>33126</v>
      </c>
      <c r="D29" s="135">
        <v>11875.63</v>
      </c>
      <c r="E29" s="135">
        <v>32290</v>
      </c>
      <c r="F29" s="135">
        <v>9799.39</v>
      </c>
    </row>
    <row r="30" spans="1:6" ht="12.75" customHeight="1" x14ac:dyDescent="0.2">
      <c r="A30" s="172">
        <v>24</v>
      </c>
      <c r="B30" s="135" t="s">
        <v>31</v>
      </c>
      <c r="C30" s="135">
        <v>243134</v>
      </c>
      <c r="D30" s="135">
        <v>55209</v>
      </c>
      <c r="E30" s="135">
        <v>143755</v>
      </c>
      <c r="F30" s="135">
        <v>3961947</v>
      </c>
    </row>
    <row r="31" spans="1:6" ht="12.75" customHeight="1" x14ac:dyDescent="0.2">
      <c r="A31" s="172">
        <v>25</v>
      </c>
      <c r="B31" s="135" t="s">
        <v>32</v>
      </c>
      <c r="C31" s="135">
        <v>7</v>
      </c>
      <c r="D31" s="135">
        <v>58.87</v>
      </c>
      <c r="E31" s="135">
        <v>1</v>
      </c>
      <c r="F31" s="135">
        <v>17.48</v>
      </c>
    </row>
    <row r="32" spans="1:6" ht="12.75" customHeight="1" x14ac:dyDescent="0.2">
      <c r="A32" s="172">
        <v>26</v>
      </c>
      <c r="B32" s="135" t="s">
        <v>33</v>
      </c>
      <c r="C32" s="135">
        <v>26</v>
      </c>
      <c r="D32" s="135">
        <v>212.08</v>
      </c>
      <c r="E32" s="135">
        <v>2</v>
      </c>
      <c r="F32" s="135">
        <v>0.22</v>
      </c>
    </row>
    <row r="33" spans="1:6" ht="12.75" customHeight="1" x14ac:dyDescent="0.2">
      <c r="A33" s="172">
        <v>27</v>
      </c>
      <c r="B33" s="135" t="s">
        <v>34</v>
      </c>
      <c r="C33" s="135">
        <v>0</v>
      </c>
      <c r="D33" s="135">
        <v>0</v>
      </c>
      <c r="E33" s="135">
        <v>0</v>
      </c>
      <c r="F33" s="135">
        <v>0</v>
      </c>
    </row>
    <row r="34" spans="1:6" ht="12.75" customHeight="1" x14ac:dyDescent="0.2">
      <c r="A34" s="172">
        <v>28</v>
      </c>
      <c r="B34" s="135" t="s">
        <v>35</v>
      </c>
      <c r="C34" s="135">
        <v>0</v>
      </c>
      <c r="D34" s="135">
        <v>0</v>
      </c>
      <c r="E34" s="135">
        <v>0</v>
      </c>
      <c r="F34" s="135">
        <v>0</v>
      </c>
    </row>
    <row r="35" spans="1:6" ht="12.75" customHeight="1" x14ac:dyDescent="0.2">
      <c r="A35" s="172">
        <v>29</v>
      </c>
      <c r="B35" s="135" t="s">
        <v>36</v>
      </c>
      <c r="C35" s="135">
        <v>0</v>
      </c>
      <c r="D35" s="135">
        <v>0</v>
      </c>
      <c r="E35" s="135">
        <v>0</v>
      </c>
      <c r="F35" s="135">
        <v>0</v>
      </c>
    </row>
    <row r="36" spans="1:6" ht="12.75" customHeight="1" x14ac:dyDescent="0.2">
      <c r="A36" s="172">
        <v>30</v>
      </c>
      <c r="B36" s="135" t="s">
        <v>37</v>
      </c>
      <c r="C36" s="135">
        <v>20505</v>
      </c>
      <c r="D36" s="135">
        <v>5188.57</v>
      </c>
      <c r="E36" s="135">
        <v>13131</v>
      </c>
      <c r="F36" s="135">
        <v>3460.61</v>
      </c>
    </row>
    <row r="37" spans="1:6" ht="12.75" customHeight="1" x14ac:dyDescent="0.2">
      <c r="A37" s="172">
        <v>31</v>
      </c>
      <c r="B37" s="135" t="s">
        <v>38</v>
      </c>
      <c r="C37" s="135">
        <v>14</v>
      </c>
      <c r="D37" s="135">
        <v>31</v>
      </c>
      <c r="E37" s="135">
        <v>0</v>
      </c>
      <c r="F37" s="135">
        <v>0</v>
      </c>
    </row>
    <row r="38" spans="1:6" ht="12.75" customHeight="1" x14ac:dyDescent="0.2">
      <c r="A38" s="172">
        <v>32</v>
      </c>
      <c r="B38" s="135" t="s">
        <v>39</v>
      </c>
      <c r="C38" s="135">
        <v>0</v>
      </c>
      <c r="D38" s="135">
        <v>0</v>
      </c>
      <c r="E38" s="135">
        <v>0</v>
      </c>
      <c r="F38" s="135">
        <v>0</v>
      </c>
    </row>
    <row r="39" spans="1:6" ht="12.75" customHeight="1" x14ac:dyDescent="0.2">
      <c r="A39" s="172">
        <v>33</v>
      </c>
      <c r="B39" s="135" t="s">
        <v>40</v>
      </c>
      <c r="C39" s="135">
        <v>7</v>
      </c>
      <c r="D39" s="135">
        <v>14.95</v>
      </c>
      <c r="E39" s="135">
        <v>13</v>
      </c>
      <c r="F39" s="135">
        <v>13.49</v>
      </c>
    </row>
    <row r="40" spans="1:6" ht="12.75" customHeight="1" x14ac:dyDescent="0.2">
      <c r="A40" s="172">
        <v>34</v>
      </c>
      <c r="B40" s="135" t="s">
        <v>41</v>
      </c>
      <c r="C40" s="135">
        <v>26166</v>
      </c>
      <c r="D40" s="135">
        <v>8359</v>
      </c>
      <c r="E40" s="135">
        <v>16836</v>
      </c>
      <c r="F40" s="135">
        <v>4161</v>
      </c>
    </row>
    <row r="41" spans="1:6" ht="12.75" customHeight="1" x14ac:dyDescent="0.2">
      <c r="A41" s="161"/>
      <c r="B41" s="143" t="s">
        <v>110</v>
      </c>
      <c r="C41" s="143">
        <f t="shared" ref="C41:F41" si="1">SUM(C19:C40)</f>
        <v>416754</v>
      </c>
      <c r="D41" s="143">
        <f t="shared" si="1"/>
        <v>170381.33</v>
      </c>
      <c r="E41" s="143">
        <f t="shared" si="1"/>
        <v>284248</v>
      </c>
      <c r="F41" s="143">
        <f t="shared" si="1"/>
        <v>4055932.5900000003</v>
      </c>
    </row>
    <row r="42" spans="1:6" ht="12.75" customHeight="1" x14ac:dyDescent="0.2">
      <c r="A42" s="161"/>
      <c r="B42" s="143" t="s">
        <v>43</v>
      </c>
      <c r="C42" s="201">
        <f t="shared" ref="C42:F42" si="2">C41+C18</f>
        <v>752421</v>
      </c>
      <c r="D42" s="201">
        <f t="shared" si="2"/>
        <v>873116.26</v>
      </c>
      <c r="E42" s="201">
        <f t="shared" si="2"/>
        <v>589594</v>
      </c>
      <c r="F42" s="201">
        <f t="shared" si="2"/>
        <v>4713057.84</v>
      </c>
    </row>
    <row r="43" spans="1:6" ht="12.75" customHeight="1" x14ac:dyDescent="0.2">
      <c r="A43" s="172">
        <v>35</v>
      </c>
      <c r="B43" s="135" t="s">
        <v>44</v>
      </c>
      <c r="C43" s="135">
        <v>24414</v>
      </c>
      <c r="D43" s="135">
        <v>29441</v>
      </c>
      <c r="E43" s="135">
        <v>9821</v>
      </c>
      <c r="F43" s="135">
        <v>11150</v>
      </c>
    </row>
    <row r="44" spans="1:6" ht="12.75" customHeight="1" x14ac:dyDescent="0.2">
      <c r="A44" s="172">
        <v>36</v>
      </c>
      <c r="B44" s="135" t="s">
        <v>45</v>
      </c>
      <c r="C44" s="135">
        <v>67713</v>
      </c>
      <c r="D44" s="135">
        <v>57491.19</v>
      </c>
      <c r="E44" s="135">
        <v>128956</v>
      </c>
      <c r="F44" s="135">
        <v>119192.82</v>
      </c>
    </row>
    <row r="45" spans="1:6" ht="12.75" customHeight="1" x14ac:dyDescent="0.2">
      <c r="A45" s="161"/>
      <c r="B45" s="143" t="s">
        <v>46</v>
      </c>
      <c r="C45" s="143">
        <f t="shared" ref="C45:F45" si="3">SUM(C43:C44)</f>
        <v>92127</v>
      </c>
      <c r="D45" s="143">
        <f t="shared" si="3"/>
        <v>86932.19</v>
      </c>
      <c r="E45" s="143">
        <f t="shared" si="3"/>
        <v>138777</v>
      </c>
      <c r="F45" s="143">
        <f t="shared" si="3"/>
        <v>130342.82</v>
      </c>
    </row>
    <row r="46" spans="1:6" ht="12.75" customHeight="1" x14ac:dyDescent="0.2">
      <c r="A46" s="172">
        <v>37</v>
      </c>
      <c r="B46" s="135" t="s">
        <v>47</v>
      </c>
      <c r="C46" s="135">
        <v>403511</v>
      </c>
      <c r="D46" s="135">
        <v>263040</v>
      </c>
      <c r="E46" s="135">
        <v>742125</v>
      </c>
      <c r="F46" s="135">
        <v>442867</v>
      </c>
    </row>
    <row r="47" spans="1:6" ht="12.75" customHeight="1" x14ac:dyDescent="0.2">
      <c r="A47" s="161"/>
      <c r="B47" s="143" t="s">
        <v>48</v>
      </c>
      <c r="C47" s="143">
        <f t="shared" ref="C47:F47" si="4">C46</f>
        <v>403511</v>
      </c>
      <c r="D47" s="143">
        <f t="shared" si="4"/>
        <v>263040</v>
      </c>
      <c r="E47" s="143">
        <f t="shared" si="4"/>
        <v>742125</v>
      </c>
      <c r="F47" s="143">
        <f t="shared" si="4"/>
        <v>442867</v>
      </c>
    </row>
    <row r="48" spans="1:6" ht="12.75" customHeight="1" x14ac:dyDescent="0.2">
      <c r="A48" s="172">
        <v>38</v>
      </c>
      <c r="B48" s="135" t="s">
        <v>49</v>
      </c>
      <c r="C48" s="135">
        <v>1670</v>
      </c>
      <c r="D48" s="135">
        <v>5515.88</v>
      </c>
      <c r="E48" s="135">
        <v>1206</v>
      </c>
      <c r="F48" s="135">
        <v>4254.03</v>
      </c>
    </row>
    <row r="49" spans="1:6" ht="12.75" customHeight="1" x14ac:dyDescent="0.2">
      <c r="A49" s="299">
        <v>39</v>
      </c>
      <c r="B49" s="141" t="s">
        <v>50</v>
      </c>
      <c r="C49" s="141">
        <v>8173</v>
      </c>
      <c r="D49" s="141">
        <v>2530</v>
      </c>
      <c r="E49" s="141">
        <v>3945</v>
      </c>
      <c r="F49" s="141">
        <v>1169</v>
      </c>
    </row>
    <row r="50" spans="1:6" ht="12.75" customHeight="1" x14ac:dyDescent="0.2">
      <c r="A50" s="172">
        <v>40</v>
      </c>
      <c r="B50" s="135" t="s">
        <v>51</v>
      </c>
      <c r="C50" s="135">
        <v>25104</v>
      </c>
      <c r="D50" s="135">
        <v>6613.73</v>
      </c>
      <c r="E50" s="135">
        <v>23996</v>
      </c>
      <c r="F50" s="135">
        <v>6297.75</v>
      </c>
    </row>
    <row r="51" spans="1:6" ht="12.75" customHeight="1" x14ac:dyDescent="0.2">
      <c r="A51" s="172">
        <v>41</v>
      </c>
      <c r="B51" s="135" t="s">
        <v>52</v>
      </c>
      <c r="C51" s="135">
        <v>0</v>
      </c>
      <c r="D51" s="135">
        <v>0</v>
      </c>
      <c r="E51" s="135">
        <v>0</v>
      </c>
      <c r="F51" s="135">
        <v>0</v>
      </c>
    </row>
    <row r="52" spans="1:6" ht="12.75" customHeight="1" x14ac:dyDescent="0.2">
      <c r="A52" s="172">
        <v>42</v>
      </c>
      <c r="B52" s="135" t="s">
        <v>53</v>
      </c>
      <c r="C52" s="135">
        <v>58180</v>
      </c>
      <c r="D52" s="135">
        <v>19469.330000000002</v>
      </c>
      <c r="E52" s="135">
        <v>43046</v>
      </c>
      <c r="F52" s="135">
        <v>13428.93</v>
      </c>
    </row>
    <row r="53" spans="1:6" ht="12.75" customHeight="1" x14ac:dyDescent="0.2">
      <c r="A53" s="172">
        <v>43</v>
      </c>
      <c r="B53" s="135" t="s">
        <v>54</v>
      </c>
      <c r="C53" s="135">
        <v>21593</v>
      </c>
      <c r="D53" s="135">
        <v>4684.91</v>
      </c>
      <c r="E53" s="135">
        <v>13020</v>
      </c>
      <c r="F53" s="135">
        <v>2932.22</v>
      </c>
    </row>
    <row r="54" spans="1:6" ht="12.75" customHeight="1" x14ac:dyDescent="0.2">
      <c r="A54" s="172">
        <v>44</v>
      </c>
      <c r="B54" s="135" t="s">
        <v>55</v>
      </c>
      <c r="C54" s="135">
        <v>21465</v>
      </c>
      <c r="D54" s="135">
        <v>7047</v>
      </c>
      <c r="E54" s="135">
        <v>12877</v>
      </c>
      <c r="F54" s="135">
        <v>4125</v>
      </c>
    </row>
    <row r="55" spans="1:6" ht="12.75" customHeight="1" x14ac:dyDescent="0.2">
      <c r="A55" s="172">
        <v>45</v>
      </c>
      <c r="B55" s="135" t="s">
        <v>56</v>
      </c>
      <c r="C55" s="135">
        <v>31507</v>
      </c>
      <c r="D55" s="135">
        <v>9323.35</v>
      </c>
      <c r="E55" s="135">
        <v>24871</v>
      </c>
      <c r="F55" s="135">
        <v>7285.1</v>
      </c>
    </row>
    <row r="56" spans="1:6" ht="12.75" customHeight="1" x14ac:dyDescent="0.2">
      <c r="A56" s="161"/>
      <c r="B56" s="143" t="s">
        <v>57</v>
      </c>
      <c r="C56" s="143">
        <f>SUM(C48:C55)</f>
        <v>167692</v>
      </c>
      <c r="D56" s="143">
        <f t="shared" ref="D56:F56" si="5">SUM(D48:D55)</f>
        <v>55184.200000000004</v>
      </c>
      <c r="E56" s="143">
        <f t="shared" si="5"/>
        <v>122961</v>
      </c>
      <c r="F56" s="143">
        <f t="shared" si="5"/>
        <v>39492.03</v>
      </c>
    </row>
    <row r="57" spans="1:6" ht="12.75" customHeight="1" x14ac:dyDescent="0.2">
      <c r="A57" s="134"/>
      <c r="B57" s="201" t="s">
        <v>6</v>
      </c>
      <c r="C57" s="143">
        <f t="shared" ref="C57:F57" si="6">C56+C47+C45+C42</f>
        <v>1415751</v>
      </c>
      <c r="D57" s="143">
        <f t="shared" si="6"/>
        <v>1278272.6499999999</v>
      </c>
      <c r="E57" s="143">
        <f t="shared" si="6"/>
        <v>1593457</v>
      </c>
      <c r="F57" s="143">
        <f t="shared" si="6"/>
        <v>5325759.6899999995</v>
      </c>
    </row>
    <row r="58" spans="1:6" ht="12.75" customHeight="1" x14ac:dyDescent="0.2">
      <c r="A58" s="82"/>
      <c r="B58" s="82"/>
      <c r="C58" s="197"/>
      <c r="D58" s="198" t="s">
        <v>60</v>
      </c>
      <c r="E58" s="197"/>
      <c r="F58" s="197"/>
    </row>
    <row r="59" spans="1:6" ht="12.75" customHeight="1" x14ac:dyDescent="0.2">
      <c r="A59" s="82"/>
      <c r="B59" s="82"/>
      <c r="C59" s="197"/>
      <c r="D59" s="197"/>
      <c r="E59" s="197"/>
      <c r="F59" s="197"/>
    </row>
    <row r="60" spans="1:6" ht="12.75" customHeight="1" x14ac:dyDescent="0.2">
      <c r="A60" s="82"/>
      <c r="B60" s="82"/>
      <c r="C60" s="272"/>
      <c r="D60" s="272"/>
      <c r="E60" s="272"/>
      <c r="F60" s="272"/>
    </row>
    <row r="61" spans="1:6" ht="12.75" customHeight="1" x14ac:dyDescent="0.2">
      <c r="A61" s="82"/>
      <c r="B61" s="82"/>
      <c r="C61" s="197"/>
      <c r="D61" s="197"/>
      <c r="E61" s="197"/>
      <c r="F61" s="197"/>
    </row>
    <row r="62" spans="1:6" ht="12.75" customHeight="1" x14ac:dyDescent="0.2">
      <c r="A62" s="82"/>
      <c r="B62" s="82"/>
      <c r="C62" s="199"/>
      <c r="D62" s="199"/>
      <c r="E62" s="199"/>
      <c r="F62" s="199"/>
    </row>
    <row r="63" spans="1:6" ht="12.75" customHeight="1" x14ac:dyDescent="0.2">
      <c r="A63" s="82"/>
      <c r="B63" s="82"/>
      <c r="C63" s="197"/>
      <c r="D63" s="197"/>
      <c r="E63" s="197"/>
      <c r="F63" s="197"/>
    </row>
    <row r="64" spans="1:6" ht="12.75" customHeight="1" x14ac:dyDescent="0.2">
      <c r="A64" s="82"/>
      <c r="B64" s="82"/>
      <c r="C64" s="197"/>
      <c r="D64" s="197"/>
      <c r="E64" s="197"/>
      <c r="F64" s="197"/>
    </row>
    <row r="65" spans="1:6" ht="12.75" customHeight="1" x14ac:dyDescent="0.2">
      <c r="A65" s="82"/>
      <c r="B65" s="82"/>
      <c r="C65" s="197"/>
      <c r="D65" s="197"/>
      <c r="E65" s="197"/>
      <c r="F65" s="197"/>
    </row>
    <row r="66" spans="1:6" ht="12.75" customHeight="1" x14ac:dyDescent="0.2">
      <c r="A66" s="82"/>
      <c r="B66" s="82"/>
      <c r="C66" s="197"/>
      <c r="D66" s="197"/>
      <c r="E66" s="197"/>
      <c r="F66" s="197"/>
    </row>
    <row r="67" spans="1:6" ht="12.75" customHeight="1" x14ac:dyDescent="0.2">
      <c r="A67" s="82"/>
      <c r="B67" s="82"/>
      <c r="C67" s="197"/>
      <c r="D67" s="197"/>
      <c r="E67" s="197"/>
      <c r="F67" s="197"/>
    </row>
    <row r="68" spans="1:6" ht="12.75" customHeight="1" x14ac:dyDescent="0.2">
      <c r="A68" s="82"/>
      <c r="B68" s="82"/>
      <c r="C68" s="197"/>
      <c r="D68" s="197"/>
      <c r="E68" s="197"/>
      <c r="F68" s="197"/>
    </row>
    <row r="69" spans="1:6" ht="12.75" customHeight="1" x14ac:dyDescent="0.2">
      <c r="A69" s="82"/>
      <c r="B69" s="82"/>
      <c r="C69" s="197"/>
      <c r="D69" s="197"/>
      <c r="E69" s="197"/>
      <c r="F69" s="197"/>
    </row>
    <row r="70" spans="1:6" ht="12.75" customHeight="1" x14ac:dyDescent="0.2">
      <c r="A70" s="82"/>
      <c r="B70" s="82"/>
      <c r="C70" s="197"/>
      <c r="D70" s="197"/>
      <c r="E70" s="197"/>
      <c r="F70" s="197"/>
    </row>
    <row r="71" spans="1:6" ht="12.75" customHeight="1" x14ac:dyDescent="0.2">
      <c r="A71" s="82"/>
      <c r="B71" s="82"/>
      <c r="C71" s="197"/>
      <c r="D71" s="197"/>
      <c r="E71" s="197"/>
      <c r="F71" s="197"/>
    </row>
    <row r="72" spans="1:6" ht="12.75" customHeight="1" x14ac:dyDescent="0.2">
      <c r="A72" s="82"/>
      <c r="B72" s="82"/>
      <c r="C72" s="197"/>
      <c r="D72" s="197"/>
      <c r="E72" s="197"/>
      <c r="F72" s="197"/>
    </row>
    <row r="73" spans="1:6" ht="12.75" customHeight="1" x14ac:dyDescent="0.2">
      <c r="A73" s="82"/>
      <c r="B73" s="82"/>
      <c r="C73" s="197"/>
      <c r="D73" s="197"/>
      <c r="E73" s="197"/>
      <c r="F73" s="197"/>
    </row>
    <row r="74" spans="1:6" ht="12.75" customHeight="1" x14ac:dyDescent="0.2">
      <c r="A74" s="82"/>
      <c r="B74" s="82"/>
      <c r="C74" s="197"/>
      <c r="D74" s="197"/>
      <c r="E74" s="197"/>
      <c r="F74" s="197"/>
    </row>
    <row r="75" spans="1:6" ht="12.75" customHeight="1" x14ac:dyDescent="0.2">
      <c r="A75" s="82"/>
      <c r="B75" s="82"/>
      <c r="C75" s="197"/>
      <c r="D75" s="197"/>
      <c r="E75" s="197"/>
      <c r="F75" s="197"/>
    </row>
    <row r="76" spans="1:6" ht="12.75" customHeight="1" x14ac:dyDescent="0.2">
      <c r="A76" s="82"/>
      <c r="B76" s="82"/>
      <c r="C76" s="197"/>
      <c r="D76" s="197"/>
      <c r="E76" s="197"/>
      <c r="F76" s="197"/>
    </row>
    <row r="77" spans="1:6" ht="12.75" customHeight="1" x14ac:dyDescent="0.2">
      <c r="A77" s="82"/>
      <c r="B77" s="82"/>
      <c r="C77" s="197"/>
      <c r="D77" s="197"/>
      <c r="E77" s="197"/>
      <c r="F77" s="197"/>
    </row>
    <row r="78" spans="1:6" ht="12.75" customHeight="1" x14ac:dyDescent="0.2">
      <c r="A78" s="82"/>
      <c r="B78" s="82"/>
      <c r="C78" s="197"/>
      <c r="D78" s="197"/>
      <c r="E78" s="197"/>
      <c r="F78" s="197"/>
    </row>
    <row r="79" spans="1:6" ht="12.75" customHeight="1" x14ac:dyDescent="0.2">
      <c r="A79" s="82"/>
      <c r="B79" s="82"/>
      <c r="C79" s="197"/>
      <c r="D79" s="197"/>
      <c r="E79" s="197"/>
      <c r="F79" s="197"/>
    </row>
    <row r="80" spans="1:6" ht="12.75" customHeight="1" x14ac:dyDescent="0.2">
      <c r="A80" s="82"/>
      <c r="B80" s="82"/>
      <c r="C80" s="197"/>
      <c r="D80" s="197"/>
      <c r="E80" s="197"/>
      <c r="F80" s="197"/>
    </row>
    <row r="81" spans="1:6" ht="12.75" customHeight="1" x14ac:dyDescent="0.2">
      <c r="A81" s="82"/>
      <c r="B81" s="82"/>
      <c r="C81" s="197"/>
      <c r="D81" s="197"/>
      <c r="E81" s="197"/>
      <c r="F81" s="197"/>
    </row>
    <row r="82" spans="1:6" ht="12.75" customHeight="1" x14ac:dyDescent="0.2">
      <c r="A82" s="82"/>
      <c r="B82" s="82"/>
      <c r="C82" s="197"/>
      <c r="D82" s="197"/>
      <c r="E82" s="197"/>
      <c r="F82" s="197"/>
    </row>
    <row r="83" spans="1:6" ht="12.75" customHeight="1" x14ac:dyDescent="0.2">
      <c r="A83" s="82"/>
      <c r="B83" s="82"/>
      <c r="C83" s="197"/>
      <c r="D83" s="197"/>
      <c r="E83" s="197"/>
      <c r="F83" s="197"/>
    </row>
    <row r="84" spans="1:6" ht="12.75" customHeight="1" x14ac:dyDescent="0.2">
      <c r="A84" s="82"/>
      <c r="B84" s="82"/>
      <c r="C84" s="197"/>
      <c r="D84" s="197"/>
      <c r="E84" s="197"/>
      <c r="F84" s="197"/>
    </row>
    <row r="85" spans="1:6" ht="12.75" customHeight="1" x14ac:dyDescent="0.2">
      <c r="A85" s="82"/>
      <c r="B85" s="82"/>
      <c r="C85" s="197"/>
      <c r="D85" s="197"/>
      <c r="E85" s="197"/>
      <c r="F85" s="197"/>
    </row>
    <row r="86" spans="1:6" ht="12.75" customHeight="1" x14ac:dyDescent="0.2">
      <c r="A86" s="82"/>
      <c r="B86" s="82"/>
      <c r="C86" s="197"/>
      <c r="D86" s="197"/>
      <c r="E86" s="197"/>
      <c r="F86" s="197"/>
    </row>
    <row r="87" spans="1:6" ht="12.75" customHeight="1" x14ac:dyDescent="0.2">
      <c r="A87" s="82"/>
      <c r="B87" s="82"/>
      <c r="C87" s="197"/>
      <c r="D87" s="197"/>
      <c r="E87" s="197"/>
      <c r="F87" s="197"/>
    </row>
    <row r="88" spans="1:6" ht="12.75" customHeight="1" x14ac:dyDescent="0.2">
      <c r="A88" s="82"/>
      <c r="B88" s="82"/>
      <c r="C88" s="197"/>
      <c r="D88" s="197"/>
      <c r="E88" s="197"/>
      <c r="F88" s="197"/>
    </row>
    <row r="89" spans="1:6" ht="12.75" customHeight="1" x14ac:dyDescent="0.2">
      <c r="A89" s="82"/>
      <c r="B89" s="82"/>
      <c r="C89" s="197"/>
      <c r="D89" s="197"/>
      <c r="E89" s="197"/>
      <c r="F89" s="197"/>
    </row>
    <row r="90" spans="1:6" ht="12.75" customHeight="1" x14ac:dyDescent="0.2">
      <c r="A90" s="82"/>
      <c r="B90" s="82"/>
      <c r="C90" s="197"/>
      <c r="D90" s="197"/>
      <c r="E90" s="197"/>
      <c r="F90" s="197"/>
    </row>
    <row r="91" spans="1:6" ht="12.75" customHeight="1" x14ac:dyDescent="0.2">
      <c r="A91" s="82"/>
      <c r="B91" s="82"/>
      <c r="C91" s="197"/>
      <c r="D91" s="197"/>
      <c r="E91" s="197"/>
      <c r="F91" s="197"/>
    </row>
    <row r="92" spans="1:6" ht="12.75" customHeight="1" x14ac:dyDescent="0.2">
      <c r="A92" s="82"/>
      <c r="B92" s="82"/>
      <c r="C92" s="197"/>
      <c r="D92" s="197"/>
      <c r="E92" s="197"/>
      <c r="F92" s="197"/>
    </row>
    <row r="93" spans="1:6" ht="12.75" customHeight="1" x14ac:dyDescent="0.2">
      <c r="A93" s="82"/>
      <c r="B93" s="82"/>
      <c r="C93" s="197"/>
      <c r="D93" s="197"/>
      <c r="E93" s="197"/>
      <c r="F93" s="197"/>
    </row>
    <row r="94" spans="1:6" ht="12.75" customHeight="1" x14ac:dyDescent="0.2">
      <c r="A94" s="82"/>
      <c r="B94" s="82"/>
      <c r="C94" s="197"/>
      <c r="D94" s="197"/>
      <c r="E94" s="197"/>
      <c r="F94" s="197"/>
    </row>
    <row r="95" spans="1:6" ht="12.75" customHeight="1" x14ac:dyDescent="0.2">
      <c r="A95" s="82"/>
      <c r="B95" s="82"/>
      <c r="C95" s="197"/>
      <c r="D95" s="197"/>
      <c r="E95" s="197"/>
      <c r="F95" s="197"/>
    </row>
    <row r="96" spans="1:6" ht="12.75" customHeight="1" x14ac:dyDescent="0.2">
      <c r="A96" s="82"/>
      <c r="B96" s="82"/>
      <c r="C96" s="197"/>
      <c r="D96" s="197"/>
      <c r="E96" s="197"/>
      <c r="F96" s="197"/>
    </row>
    <row r="97" spans="1:6" ht="12.75" customHeight="1" x14ac:dyDescent="0.2">
      <c r="A97" s="82"/>
      <c r="B97" s="82"/>
      <c r="C97" s="197"/>
      <c r="D97" s="197"/>
      <c r="E97" s="197"/>
      <c r="F97" s="197"/>
    </row>
    <row r="98" spans="1:6" ht="12.75" customHeight="1" x14ac:dyDescent="0.2">
      <c r="A98" s="82"/>
      <c r="B98" s="82"/>
      <c r="C98" s="197"/>
      <c r="D98" s="197"/>
      <c r="E98" s="197"/>
      <c r="F98" s="197"/>
    </row>
    <row r="99" spans="1:6" ht="12.75" customHeight="1" x14ac:dyDescent="0.2">
      <c r="A99" s="82"/>
      <c r="B99" s="82"/>
      <c r="C99" s="197"/>
      <c r="D99" s="197"/>
      <c r="E99" s="197"/>
      <c r="F99" s="197"/>
    </row>
    <row r="100" spans="1:6" ht="12.75" customHeight="1" x14ac:dyDescent="0.2">
      <c r="A100" s="82"/>
      <c r="B100" s="82"/>
      <c r="C100" s="197"/>
      <c r="D100" s="197"/>
      <c r="E100" s="197"/>
      <c r="F100" s="197"/>
    </row>
  </sheetData>
  <mergeCells count="6">
    <mergeCell ref="A1:F1"/>
    <mergeCell ref="B3:D3"/>
    <mergeCell ref="A4:A5"/>
    <mergeCell ref="B4:B5"/>
    <mergeCell ref="C4:D4"/>
    <mergeCell ref="E4:F4"/>
  </mergeCells>
  <pageMargins left="1.45" right="0.7" top="0.25" bottom="0.25" header="0" footer="0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100"/>
  <sheetViews>
    <sheetView workbookViewId="0">
      <pane xSplit="2" ySplit="5" topLeftCell="C48" activePane="bottomRight" state="frozen"/>
      <selection pane="topRight" activeCell="C1" sqref="C1"/>
      <selection pane="bottomLeft" activeCell="A6" sqref="A6"/>
      <selection pane="bottomRight" activeCell="F59" sqref="F59"/>
    </sheetView>
  </sheetViews>
  <sheetFormatPr defaultColWidth="14.42578125" defaultRowHeight="15" customHeight="1" x14ac:dyDescent="0.2"/>
  <cols>
    <col min="1" max="1" width="5" style="109" customWidth="1"/>
    <col min="2" max="2" width="24.42578125" style="109" customWidth="1"/>
    <col min="3" max="3" width="15" style="109" customWidth="1"/>
    <col min="4" max="4" width="12.42578125" style="109" customWidth="1"/>
    <col min="5" max="5" width="15.85546875" style="109" customWidth="1"/>
    <col min="6" max="6" width="14" style="109" customWidth="1"/>
    <col min="7" max="11" width="9.140625" style="109" customWidth="1"/>
    <col min="12" max="16384" width="14.42578125" style="109"/>
  </cols>
  <sheetData>
    <row r="1" spans="1:11" ht="12.75" customHeight="1" x14ac:dyDescent="0.2">
      <c r="A1" s="457" t="s">
        <v>1053</v>
      </c>
      <c r="B1" s="375"/>
      <c r="C1" s="375"/>
      <c r="D1" s="375"/>
      <c r="E1" s="375"/>
      <c r="F1" s="375"/>
      <c r="G1" s="300"/>
      <c r="H1" s="300"/>
      <c r="I1" s="300"/>
      <c r="J1" s="300"/>
      <c r="K1" s="223"/>
    </row>
    <row r="2" spans="1:11" ht="12.75" customHeight="1" x14ac:dyDescent="0.2">
      <c r="A2" s="269"/>
      <c r="B2" s="269"/>
      <c r="C2" s="298"/>
      <c r="D2" s="298"/>
      <c r="E2" s="298"/>
      <c r="F2" s="298"/>
      <c r="G2" s="300"/>
      <c r="H2" s="300"/>
      <c r="I2" s="300"/>
      <c r="J2" s="300"/>
      <c r="K2" s="223"/>
    </row>
    <row r="3" spans="1:11" ht="12.75" customHeight="1" x14ac:dyDescent="0.2">
      <c r="A3" s="273"/>
      <c r="B3" s="492" t="s">
        <v>62</v>
      </c>
      <c r="C3" s="375"/>
      <c r="D3" s="375"/>
      <c r="E3" s="214"/>
      <c r="F3" s="301" t="s">
        <v>248</v>
      </c>
      <c r="G3" s="300"/>
      <c r="H3" s="300"/>
      <c r="I3" s="300"/>
      <c r="J3" s="300"/>
      <c r="K3" s="223"/>
    </row>
    <row r="4" spans="1:11" ht="15" customHeight="1" x14ac:dyDescent="0.2">
      <c r="A4" s="400" t="s">
        <v>69</v>
      </c>
      <c r="B4" s="400" t="s">
        <v>2</v>
      </c>
      <c r="C4" s="376" t="s">
        <v>246</v>
      </c>
      <c r="D4" s="378"/>
      <c r="E4" s="376" t="s">
        <v>247</v>
      </c>
      <c r="F4" s="378"/>
      <c r="G4" s="300"/>
      <c r="H4" s="300"/>
      <c r="I4" s="300"/>
      <c r="J4" s="300"/>
      <c r="K4" s="223"/>
    </row>
    <row r="5" spans="1:11" ht="15" customHeight="1" x14ac:dyDescent="0.2">
      <c r="A5" s="388"/>
      <c r="B5" s="388"/>
      <c r="C5" s="134" t="s">
        <v>89</v>
      </c>
      <c r="D5" s="134" t="s">
        <v>90</v>
      </c>
      <c r="E5" s="134" t="s">
        <v>89</v>
      </c>
      <c r="F5" s="134" t="s">
        <v>90</v>
      </c>
      <c r="G5" s="300"/>
      <c r="H5" s="300"/>
      <c r="I5" s="300"/>
      <c r="J5" s="300"/>
      <c r="K5" s="223"/>
    </row>
    <row r="6" spans="1:11" ht="12.75" customHeight="1" x14ac:dyDescent="0.2">
      <c r="A6" s="172">
        <v>1</v>
      </c>
      <c r="B6" s="135" t="s">
        <v>8</v>
      </c>
      <c r="C6" s="135">
        <v>1184</v>
      </c>
      <c r="D6" s="135">
        <v>2388.5100000000002</v>
      </c>
      <c r="E6" s="135">
        <v>1332</v>
      </c>
      <c r="F6" s="135">
        <v>3383.73</v>
      </c>
      <c r="G6" s="300"/>
      <c r="H6" s="300"/>
      <c r="I6" s="300"/>
      <c r="J6" s="300"/>
      <c r="K6" s="223"/>
    </row>
    <row r="7" spans="1:11" ht="12.75" customHeight="1" x14ac:dyDescent="0.2">
      <c r="A7" s="172">
        <v>2</v>
      </c>
      <c r="B7" s="135" t="s">
        <v>9</v>
      </c>
      <c r="C7" s="135">
        <v>17371</v>
      </c>
      <c r="D7" s="135">
        <v>28400.13</v>
      </c>
      <c r="E7" s="135">
        <v>26256</v>
      </c>
      <c r="F7" s="135">
        <v>29435.119999999999</v>
      </c>
      <c r="G7" s="300"/>
      <c r="H7" s="300"/>
      <c r="I7" s="300"/>
      <c r="J7" s="300"/>
      <c r="K7" s="223"/>
    </row>
    <row r="8" spans="1:11" ht="12.75" customHeight="1" x14ac:dyDescent="0.2">
      <c r="A8" s="172">
        <v>3</v>
      </c>
      <c r="B8" s="135" t="s">
        <v>10</v>
      </c>
      <c r="C8" s="135">
        <v>3451</v>
      </c>
      <c r="D8" s="135">
        <v>6910</v>
      </c>
      <c r="E8" s="135">
        <v>6119</v>
      </c>
      <c r="F8" s="135">
        <v>12299</v>
      </c>
      <c r="G8" s="300"/>
      <c r="H8" s="300"/>
      <c r="I8" s="300"/>
      <c r="J8" s="300"/>
      <c r="K8" s="223"/>
    </row>
    <row r="9" spans="1:11" ht="12.75" customHeight="1" x14ac:dyDescent="0.2">
      <c r="A9" s="172">
        <v>4</v>
      </c>
      <c r="B9" s="135" t="s">
        <v>11</v>
      </c>
      <c r="C9" s="135">
        <v>1486</v>
      </c>
      <c r="D9" s="135">
        <v>2518.2600000000002</v>
      </c>
      <c r="E9" s="135">
        <v>1058</v>
      </c>
      <c r="F9" s="135">
        <v>2051.27</v>
      </c>
      <c r="G9" s="300"/>
      <c r="H9" s="300"/>
      <c r="I9" s="300"/>
      <c r="J9" s="300"/>
      <c r="K9" s="223"/>
    </row>
    <row r="10" spans="1:11" ht="12.75" customHeight="1" x14ac:dyDescent="0.2">
      <c r="A10" s="172">
        <v>5</v>
      </c>
      <c r="B10" s="135" t="s">
        <v>12</v>
      </c>
      <c r="C10" s="135">
        <v>8532</v>
      </c>
      <c r="D10" s="135">
        <v>10343</v>
      </c>
      <c r="E10" s="135">
        <v>9806</v>
      </c>
      <c r="F10" s="135">
        <v>10446</v>
      </c>
      <c r="G10" s="300"/>
      <c r="H10" s="300"/>
      <c r="I10" s="300"/>
      <c r="J10" s="300"/>
      <c r="K10" s="223"/>
    </row>
    <row r="11" spans="1:11" ht="12.75" customHeight="1" x14ac:dyDescent="0.2">
      <c r="A11" s="172">
        <v>6</v>
      </c>
      <c r="B11" s="135" t="s">
        <v>13</v>
      </c>
      <c r="C11" s="135">
        <v>1966</v>
      </c>
      <c r="D11" s="135">
        <v>3357</v>
      </c>
      <c r="E11" s="135">
        <v>1173</v>
      </c>
      <c r="F11" s="135">
        <v>1838.45</v>
      </c>
      <c r="G11" s="300"/>
      <c r="H11" s="300"/>
      <c r="I11" s="300"/>
      <c r="J11" s="300"/>
      <c r="K11" s="223"/>
    </row>
    <row r="12" spans="1:11" ht="12.75" customHeight="1" x14ac:dyDescent="0.2">
      <c r="A12" s="172">
        <v>7</v>
      </c>
      <c r="B12" s="135" t="s">
        <v>14</v>
      </c>
      <c r="C12" s="135">
        <v>12</v>
      </c>
      <c r="D12" s="135">
        <v>23.08</v>
      </c>
      <c r="E12" s="135">
        <v>4</v>
      </c>
      <c r="F12" s="135">
        <v>33.299999999999997</v>
      </c>
      <c r="G12" s="300"/>
      <c r="H12" s="300"/>
      <c r="I12" s="300"/>
      <c r="J12" s="300"/>
      <c r="K12" s="223"/>
    </row>
    <row r="13" spans="1:11" ht="12.75" customHeight="1" x14ac:dyDescent="0.2">
      <c r="A13" s="172">
        <v>8</v>
      </c>
      <c r="B13" s="135" t="s">
        <v>982</v>
      </c>
      <c r="C13" s="135">
        <v>839</v>
      </c>
      <c r="D13" s="135">
        <v>2322</v>
      </c>
      <c r="E13" s="135">
        <v>334</v>
      </c>
      <c r="F13" s="135">
        <v>925</v>
      </c>
      <c r="G13" s="300"/>
      <c r="H13" s="300"/>
      <c r="I13" s="300"/>
      <c r="J13" s="300"/>
      <c r="K13" s="223"/>
    </row>
    <row r="14" spans="1:11" ht="12.75" customHeight="1" x14ac:dyDescent="0.2">
      <c r="A14" s="172">
        <v>9</v>
      </c>
      <c r="B14" s="135" t="s">
        <v>15</v>
      </c>
      <c r="C14" s="135">
        <v>1889</v>
      </c>
      <c r="D14" s="135">
        <v>3393.62</v>
      </c>
      <c r="E14" s="135">
        <v>940</v>
      </c>
      <c r="F14" s="135">
        <v>1492.71</v>
      </c>
      <c r="G14" s="300"/>
      <c r="H14" s="300"/>
      <c r="I14" s="300"/>
      <c r="J14" s="300"/>
      <c r="K14" s="223"/>
    </row>
    <row r="15" spans="1:11" ht="12.75" customHeight="1" x14ac:dyDescent="0.2">
      <c r="A15" s="172">
        <v>10</v>
      </c>
      <c r="B15" s="135" t="s">
        <v>16</v>
      </c>
      <c r="C15" s="135">
        <v>24838</v>
      </c>
      <c r="D15" s="135">
        <v>60974</v>
      </c>
      <c r="E15" s="135">
        <v>16758</v>
      </c>
      <c r="F15" s="135">
        <v>44291</v>
      </c>
      <c r="G15" s="300"/>
      <c r="H15" s="300"/>
      <c r="I15" s="300"/>
      <c r="J15" s="300"/>
      <c r="K15" s="223"/>
    </row>
    <row r="16" spans="1:11" ht="12.75" customHeight="1" x14ac:dyDescent="0.2">
      <c r="A16" s="172">
        <v>11</v>
      </c>
      <c r="B16" s="135" t="s">
        <v>17</v>
      </c>
      <c r="C16" s="135">
        <v>384</v>
      </c>
      <c r="D16" s="135">
        <v>744</v>
      </c>
      <c r="E16" s="135">
        <v>160</v>
      </c>
      <c r="F16" s="135">
        <v>422</v>
      </c>
      <c r="G16" s="300"/>
      <c r="H16" s="300"/>
      <c r="I16" s="300"/>
      <c r="J16" s="300"/>
      <c r="K16" s="223"/>
    </row>
    <row r="17" spans="1:11" ht="12.75" customHeight="1" x14ac:dyDescent="0.2">
      <c r="A17" s="172">
        <v>12</v>
      </c>
      <c r="B17" s="135" t="s">
        <v>18</v>
      </c>
      <c r="C17" s="135">
        <v>3348</v>
      </c>
      <c r="D17" s="135">
        <v>6378</v>
      </c>
      <c r="E17" s="135">
        <v>2543</v>
      </c>
      <c r="F17" s="135">
        <v>4914</v>
      </c>
      <c r="G17" s="300"/>
      <c r="H17" s="300"/>
      <c r="I17" s="300"/>
      <c r="J17" s="300"/>
      <c r="K17" s="223"/>
    </row>
    <row r="18" spans="1:11" ht="12.75" customHeight="1" x14ac:dyDescent="0.2">
      <c r="A18" s="161"/>
      <c r="B18" s="143" t="s">
        <v>19</v>
      </c>
      <c r="C18" s="143">
        <f t="shared" ref="C18:F18" si="0">SUM(C6:C17)</f>
        <v>65300</v>
      </c>
      <c r="D18" s="143">
        <f t="shared" si="0"/>
        <v>127751.6</v>
      </c>
      <c r="E18" s="143">
        <f t="shared" si="0"/>
        <v>66483</v>
      </c>
      <c r="F18" s="143">
        <f t="shared" si="0"/>
        <v>111531.57999999999</v>
      </c>
      <c r="G18" s="300"/>
      <c r="H18" s="300"/>
      <c r="I18" s="300"/>
      <c r="J18" s="300"/>
      <c r="K18" s="302"/>
    </row>
    <row r="19" spans="1:11" ht="12.75" customHeight="1" x14ac:dyDescent="0.2">
      <c r="A19" s="172">
        <v>13</v>
      </c>
      <c r="B19" s="135" t="s">
        <v>20</v>
      </c>
      <c r="C19" s="135">
        <v>593</v>
      </c>
      <c r="D19" s="135">
        <v>1928.44</v>
      </c>
      <c r="E19" s="135">
        <v>362</v>
      </c>
      <c r="F19" s="135">
        <v>1316.41</v>
      </c>
      <c r="G19" s="300"/>
      <c r="H19" s="300"/>
      <c r="I19" s="300"/>
      <c r="J19" s="300"/>
      <c r="K19" s="223"/>
    </row>
    <row r="20" spans="1:11" ht="12.75" customHeight="1" x14ac:dyDescent="0.2">
      <c r="A20" s="172">
        <v>14</v>
      </c>
      <c r="B20" s="135" t="s">
        <v>21</v>
      </c>
      <c r="C20" s="135">
        <v>6307</v>
      </c>
      <c r="D20" s="135">
        <v>4117.95</v>
      </c>
      <c r="E20" s="135">
        <v>5749</v>
      </c>
      <c r="F20" s="135">
        <v>3377.63</v>
      </c>
      <c r="G20" s="300"/>
      <c r="H20" s="300"/>
      <c r="I20" s="300"/>
      <c r="J20" s="300"/>
      <c r="K20" s="223"/>
    </row>
    <row r="21" spans="1:11" ht="12.75" customHeight="1" x14ac:dyDescent="0.2">
      <c r="A21" s="172">
        <v>15</v>
      </c>
      <c r="B21" s="135" t="s">
        <v>22</v>
      </c>
      <c r="C21" s="135">
        <v>0</v>
      </c>
      <c r="D21" s="135">
        <v>0</v>
      </c>
      <c r="E21" s="135">
        <v>0</v>
      </c>
      <c r="F21" s="135">
        <v>0</v>
      </c>
      <c r="G21" s="300"/>
      <c r="H21" s="300"/>
      <c r="I21" s="300"/>
      <c r="J21" s="300"/>
      <c r="K21" s="223"/>
    </row>
    <row r="22" spans="1:11" ht="12.75" customHeight="1" x14ac:dyDescent="0.2">
      <c r="A22" s="172">
        <v>16</v>
      </c>
      <c r="B22" s="135" t="s">
        <v>23</v>
      </c>
      <c r="C22" s="135">
        <v>0</v>
      </c>
      <c r="D22" s="135">
        <v>0</v>
      </c>
      <c r="E22" s="135">
        <v>0</v>
      </c>
      <c r="F22" s="135">
        <v>0</v>
      </c>
      <c r="G22" s="300"/>
      <c r="H22" s="300"/>
      <c r="I22" s="300"/>
      <c r="J22" s="300"/>
      <c r="K22" s="223"/>
    </row>
    <row r="23" spans="1:11" ht="12.75" customHeight="1" x14ac:dyDescent="0.2">
      <c r="A23" s="172">
        <v>17</v>
      </c>
      <c r="B23" s="135" t="s">
        <v>24</v>
      </c>
      <c r="C23" s="135">
        <v>4</v>
      </c>
      <c r="D23" s="135">
        <v>9</v>
      </c>
      <c r="E23" s="135">
        <v>2</v>
      </c>
      <c r="F23" s="135">
        <v>7</v>
      </c>
      <c r="G23" s="300"/>
      <c r="H23" s="300"/>
      <c r="I23" s="300"/>
      <c r="J23" s="300"/>
      <c r="K23" s="223"/>
    </row>
    <row r="24" spans="1:11" ht="12.75" customHeight="1" x14ac:dyDescent="0.2">
      <c r="A24" s="172">
        <v>18</v>
      </c>
      <c r="B24" s="135" t="s">
        <v>25</v>
      </c>
      <c r="C24" s="135">
        <v>0</v>
      </c>
      <c r="D24" s="135">
        <v>0</v>
      </c>
      <c r="E24" s="135">
        <v>0</v>
      </c>
      <c r="F24" s="135">
        <v>0</v>
      </c>
      <c r="G24" s="300"/>
      <c r="H24" s="300"/>
      <c r="I24" s="300"/>
      <c r="J24" s="300"/>
      <c r="K24" s="223"/>
    </row>
    <row r="25" spans="1:11" ht="12.75" customHeight="1" x14ac:dyDescent="0.2">
      <c r="A25" s="172">
        <v>19</v>
      </c>
      <c r="B25" s="135" t="s">
        <v>26</v>
      </c>
      <c r="C25" s="135">
        <v>13</v>
      </c>
      <c r="D25" s="135">
        <v>14.24</v>
      </c>
      <c r="E25" s="135">
        <v>5</v>
      </c>
      <c r="F25" s="135">
        <v>6.25</v>
      </c>
      <c r="G25" s="300"/>
      <c r="H25" s="300"/>
      <c r="I25" s="300"/>
      <c r="J25" s="300"/>
      <c r="K25" s="223"/>
    </row>
    <row r="26" spans="1:11" ht="12.75" customHeight="1" x14ac:dyDescent="0.2">
      <c r="A26" s="172">
        <v>20</v>
      </c>
      <c r="B26" s="135" t="s">
        <v>27</v>
      </c>
      <c r="C26" s="135">
        <v>170</v>
      </c>
      <c r="D26" s="135">
        <v>816.58</v>
      </c>
      <c r="E26" s="135">
        <v>103</v>
      </c>
      <c r="F26" s="135">
        <v>552.88</v>
      </c>
      <c r="G26" s="300"/>
      <c r="H26" s="300"/>
      <c r="I26" s="300"/>
      <c r="J26" s="300"/>
      <c r="K26" s="223"/>
    </row>
    <row r="27" spans="1:11" ht="12.75" customHeight="1" x14ac:dyDescent="0.2">
      <c r="A27" s="172">
        <v>21</v>
      </c>
      <c r="B27" s="135" t="s">
        <v>28</v>
      </c>
      <c r="C27" s="135">
        <v>3284</v>
      </c>
      <c r="D27" s="135">
        <v>6793</v>
      </c>
      <c r="E27" s="135">
        <v>1531</v>
      </c>
      <c r="F27" s="135">
        <v>6462</v>
      </c>
      <c r="G27" s="300"/>
      <c r="H27" s="300"/>
      <c r="I27" s="300"/>
      <c r="J27" s="300"/>
      <c r="K27" s="223"/>
    </row>
    <row r="28" spans="1:11" ht="12.75" customHeight="1" x14ac:dyDescent="0.2">
      <c r="A28" s="172">
        <v>22</v>
      </c>
      <c r="B28" s="135" t="s">
        <v>29</v>
      </c>
      <c r="C28" s="135">
        <v>504</v>
      </c>
      <c r="D28" s="135">
        <v>853.92</v>
      </c>
      <c r="E28" s="135">
        <v>243</v>
      </c>
      <c r="F28" s="135">
        <v>560.6</v>
      </c>
      <c r="G28" s="300"/>
      <c r="H28" s="300"/>
      <c r="I28" s="300"/>
      <c r="J28" s="300"/>
      <c r="K28" s="223"/>
    </row>
    <row r="29" spans="1:11" ht="12.75" customHeight="1" x14ac:dyDescent="0.2">
      <c r="A29" s="172">
        <v>23</v>
      </c>
      <c r="B29" s="135" t="s">
        <v>30</v>
      </c>
      <c r="C29" s="135">
        <v>6693</v>
      </c>
      <c r="D29" s="135">
        <v>3223</v>
      </c>
      <c r="E29" s="135">
        <v>6268</v>
      </c>
      <c r="F29" s="135">
        <v>2672</v>
      </c>
      <c r="G29" s="300"/>
      <c r="H29" s="300"/>
      <c r="I29" s="300"/>
      <c r="J29" s="300"/>
      <c r="K29" s="223"/>
    </row>
    <row r="30" spans="1:11" ht="12.75" customHeight="1" x14ac:dyDescent="0.2">
      <c r="A30" s="172">
        <v>24</v>
      </c>
      <c r="B30" s="135" t="s">
        <v>31</v>
      </c>
      <c r="C30" s="135">
        <v>45141</v>
      </c>
      <c r="D30" s="135">
        <v>14878</v>
      </c>
      <c r="E30" s="135">
        <v>28021</v>
      </c>
      <c r="F30" s="135">
        <v>10597</v>
      </c>
      <c r="G30" s="300"/>
      <c r="H30" s="300"/>
      <c r="I30" s="300"/>
      <c r="J30" s="300"/>
      <c r="K30" s="223"/>
    </row>
    <row r="31" spans="1:11" ht="12.75" customHeight="1" x14ac:dyDescent="0.2">
      <c r="A31" s="172">
        <v>25</v>
      </c>
      <c r="B31" s="135" t="s">
        <v>32</v>
      </c>
      <c r="C31" s="135">
        <v>2</v>
      </c>
      <c r="D31" s="135">
        <v>0.5</v>
      </c>
      <c r="E31" s="135">
        <v>0</v>
      </c>
      <c r="F31" s="135">
        <v>0</v>
      </c>
      <c r="G31" s="300"/>
      <c r="H31" s="300"/>
      <c r="I31" s="300"/>
      <c r="J31" s="300"/>
      <c r="K31" s="223"/>
    </row>
    <row r="32" spans="1:11" ht="12.75" customHeight="1" x14ac:dyDescent="0.2">
      <c r="A32" s="172">
        <v>26</v>
      </c>
      <c r="B32" s="135" t="s">
        <v>33</v>
      </c>
      <c r="C32" s="135">
        <v>1</v>
      </c>
      <c r="D32" s="135">
        <v>1.5</v>
      </c>
      <c r="E32" s="135">
        <v>0</v>
      </c>
      <c r="F32" s="135">
        <v>0</v>
      </c>
      <c r="G32" s="300"/>
      <c r="H32" s="300"/>
      <c r="I32" s="300"/>
      <c r="J32" s="300"/>
      <c r="K32" s="223"/>
    </row>
    <row r="33" spans="1:11" ht="12.75" customHeight="1" x14ac:dyDescent="0.2">
      <c r="A33" s="172">
        <v>27</v>
      </c>
      <c r="B33" s="135" t="s">
        <v>34</v>
      </c>
      <c r="C33" s="135">
        <v>6</v>
      </c>
      <c r="D33" s="135">
        <v>36.25</v>
      </c>
      <c r="E33" s="135">
        <v>0</v>
      </c>
      <c r="F33" s="135">
        <v>0</v>
      </c>
      <c r="G33" s="300"/>
      <c r="H33" s="300"/>
      <c r="I33" s="300"/>
      <c r="J33" s="300"/>
      <c r="K33" s="223"/>
    </row>
    <row r="34" spans="1:11" ht="12.75" customHeight="1" x14ac:dyDescent="0.2">
      <c r="A34" s="172">
        <v>28</v>
      </c>
      <c r="B34" s="135" t="s">
        <v>35</v>
      </c>
      <c r="C34" s="135">
        <v>0</v>
      </c>
      <c r="D34" s="135">
        <v>0</v>
      </c>
      <c r="E34" s="135">
        <v>0</v>
      </c>
      <c r="F34" s="135">
        <v>0</v>
      </c>
      <c r="G34" s="300"/>
      <c r="H34" s="300"/>
      <c r="I34" s="300"/>
      <c r="J34" s="300"/>
      <c r="K34" s="223"/>
    </row>
    <row r="35" spans="1:11" ht="12.75" customHeight="1" x14ac:dyDescent="0.2">
      <c r="A35" s="172">
        <v>29</v>
      </c>
      <c r="B35" s="135" t="s">
        <v>36</v>
      </c>
      <c r="C35" s="135">
        <v>1</v>
      </c>
      <c r="D35" s="135">
        <v>0.55000000000000004</v>
      </c>
      <c r="E35" s="135">
        <v>0</v>
      </c>
      <c r="F35" s="135">
        <v>0</v>
      </c>
      <c r="G35" s="300"/>
      <c r="H35" s="300"/>
      <c r="I35" s="300"/>
      <c r="J35" s="300"/>
      <c r="K35" s="223"/>
    </row>
    <row r="36" spans="1:11" ht="12.75" customHeight="1" x14ac:dyDescent="0.2">
      <c r="A36" s="172">
        <v>30</v>
      </c>
      <c r="B36" s="135" t="s">
        <v>37</v>
      </c>
      <c r="C36" s="135">
        <v>53</v>
      </c>
      <c r="D36" s="135">
        <v>102.29</v>
      </c>
      <c r="E36" s="135">
        <v>78</v>
      </c>
      <c r="F36" s="135">
        <v>271.32</v>
      </c>
      <c r="G36" s="300"/>
      <c r="H36" s="300"/>
      <c r="I36" s="300"/>
      <c r="J36" s="300"/>
      <c r="K36" s="223"/>
    </row>
    <row r="37" spans="1:11" ht="12.75" customHeight="1" x14ac:dyDescent="0.2">
      <c r="A37" s="172">
        <v>31</v>
      </c>
      <c r="B37" s="135" t="s">
        <v>38</v>
      </c>
      <c r="C37" s="135">
        <v>15</v>
      </c>
      <c r="D37" s="135">
        <v>28</v>
      </c>
      <c r="E37" s="135">
        <v>0</v>
      </c>
      <c r="F37" s="135">
        <v>0</v>
      </c>
      <c r="G37" s="300"/>
      <c r="H37" s="300"/>
      <c r="I37" s="300"/>
      <c r="J37" s="300"/>
      <c r="K37" s="223"/>
    </row>
    <row r="38" spans="1:11" ht="12.75" customHeight="1" x14ac:dyDescent="0.2">
      <c r="A38" s="172">
        <v>32</v>
      </c>
      <c r="B38" s="135" t="s">
        <v>39</v>
      </c>
      <c r="C38" s="135">
        <v>0</v>
      </c>
      <c r="D38" s="135">
        <v>0</v>
      </c>
      <c r="E38" s="135">
        <v>0</v>
      </c>
      <c r="F38" s="135">
        <v>0</v>
      </c>
      <c r="G38" s="300"/>
      <c r="H38" s="300"/>
      <c r="I38" s="300"/>
      <c r="J38" s="300"/>
      <c r="K38" s="223"/>
    </row>
    <row r="39" spans="1:11" ht="12.75" customHeight="1" x14ac:dyDescent="0.2">
      <c r="A39" s="172">
        <v>33</v>
      </c>
      <c r="B39" s="135" t="s">
        <v>40</v>
      </c>
      <c r="C39" s="135">
        <v>1</v>
      </c>
      <c r="D39" s="135">
        <v>0.01</v>
      </c>
      <c r="E39" s="135">
        <v>1</v>
      </c>
      <c r="F39" s="135">
        <v>0.45</v>
      </c>
      <c r="G39" s="300"/>
      <c r="H39" s="300"/>
      <c r="I39" s="300"/>
      <c r="J39" s="300"/>
      <c r="K39" s="223"/>
    </row>
    <row r="40" spans="1:11" ht="12.75" customHeight="1" x14ac:dyDescent="0.2">
      <c r="A40" s="172">
        <v>34</v>
      </c>
      <c r="B40" s="135" t="s">
        <v>41</v>
      </c>
      <c r="C40" s="135">
        <v>1562</v>
      </c>
      <c r="D40" s="135">
        <v>975</v>
      </c>
      <c r="E40" s="135">
        <v>1293</v>
      </c>
      <c r="F40" s="135">
        <v>665</v>
      </c>
      <c r="G40" s="300"/>
      <c r="H40" s="300"/>
      <c r="I40" s="300"/>
      <c r="J40" s="300"/>
      <c r="K40" s="223"/>
    </row>
    <row r="41" spans="1:11" ht="12.75" customHeight="1" x14ac:dyDescent="0.2">
      <c r="A41" s="161"/>
      <c r="B41" s="143" t="s">
        <v>110</v>
      </c>
      <c r="C41" s="143">
        <f t="shared" ref="C41:F41" si="1">SUM(C19:C40)</f>
        <v>64350</v>
      </c>
      <c r="D41" s="143">
        <f t="shared" si="1"/>
        <v>33778.229999999996</v>
      </c>
      <c r="E41" s="143">
        <f t="shared" si="1"/>
        <v>43656</v>
      </c>
      <c r="F41" s="143">
        <f t="shared" si="1"/>
        <v>26488.54</v>
      </c>
      <c r="G41" s="300"/>
      <c r="H41" s="300"/>
      <c r="I41" s="300"/>
      <c r="J41" s="300"/>
      <c r="K41" s="302"/>
    </row>
    <row r="42" spans="1:11" ht="12.75" customHeight="1" x14ac:dyDescent="0.2">
      <c r="A42" s="161"/>
      <c r="B42" s="143" t="s">
        <v>43</v>
      </c>
      <c r="C42" s="201">
        <f t="shared" ref="C42:F42" si="2">C41+C18</f>
        <v>129650</v>
      </c>
      <c r="D42" s="201">
        <f t="shared" si="2"/>
        <v>161529.83000000002</v>
      </c>
      <c r="E42" s="201">
        <f t="shared" si="2"/>
        <v>110139</v>
      </c>
      <c r="F42" s="201">
        <f t="shared" si="2"/>
        <v>138020.12</v>
      </c>
      <c r="G42" s="300"/>
      <c r="H42" s="300"/>
      <c r="I42" s="300"/>
      <c r="J42" s="300"/>
      <c r="K42" s="302"/>
    </row>
    <row r="43" spans="1:11" ht="12.75" customHeight="1" x14ac:dyDescent="0.2">
      <c r="A43" s="172">
        <v>35</v>
      </c>
      <c r="B43" s="135" t="s">
        <v>44</v>
      </c>
      <c r="C43" s="135">
        <v>8600</v>
      </c>
      <c r="D43" s="135">
        <v>3439</v>
      </c>
      <c r="E43" s="135">
        <v>483</v>
      </c>
      <c r="F43" s="135">
        <v>1284</v>
      </c>
      <c r="G43" s="300"/>
      <c r="H43" s="300"/>
      <c r="I43" s="300"/>
      <c r="J43" s="300"/>
      <c r="K43" s="223"/>
    </row>
    <row r="44" spans="1:11" ht="12.75" customHeight="1" x14ac:dyDescent="0.2">
      <c r="A44" s="172">
        <v>36</v>
      </c>
      <c r="B44" s="135" t="s">
        <v>45</v>
      </c>
      <c r="C44" s="135">
        <v>7427</v>
      </c>
      <c r="D44" s="135">
        <v>9782.7900000000009</v>
      </c>
      <c r="E44" s="135">
        <v>10481</v>
      </c>
      <c r="F44" s="135">
        <v>12162.93</v>
      </c>
      <c r="G44" s="300"/>
      <c r="H44" s="300"/>
      <c r="I44" s="300"/>
      <c r="J44" s="300"/>
      <c r="K44" s="223"/>
    </row>
    <row r="45" spans="1:11" ht="12.75" customHeight="1" x14ac:dyDescent="0.2">
      <c r="A45" s="161"/>
      <c r="B45" s="143" t="s">
        <v>46</v>
      </c>
      <c r="C45" s="143">
        <f t="shared" ref="C45:F45" si="3">SUM(C43:C44)</f>
        <v>16027</v>
      </c>
      <c r="D45" s="143">
        <f t="shared" si="3"/>
        <v>13221.79</v>
      </c>
      <c r="E45" s="143">
        <f t="shared" si="3"/>
        <v>10964</v>
      </c>
      <c r="F45" s="143">
        <f t="shared" si="3"/>
        <v>13446.93</v>
      </c>
      <c r="G45" s="300"/>
      <c r="H45" s="300"/>
      <c r="I45" s="300"/>
      <c r="J45" s="300"/>
      <c r="K45" s="302"/>
    </row>
    <row r="46" spans="1:11" ht="12.75" customHeight="1" x14ac:dyDescent="0.2">
      <c r="A46" s="172">
        <v>37</v>
      </c>
      <c r="B46" s="135" t="s">
        <v>47</v>
      </c>
      <c r="C46" s="135">
        <v>268025</v>
      </c>
      <c r="D46" s="135">
        <v>94877</v>
      </c>
      <c r="E46" s="135">
        <v>493061</v>
      </c>
      <c r="F46" s="135">
        <v>197222</v>
      </c>
      <c r="G46" s="300"/>
      <c r="H46" s="300"/>
      <c r="I46" s="300"/>
      <c r="J46" s="300"/>
      <c r="K46" s="223"/>
    </row>
    <row r="47" spans="1:11" ht="12.75" customHeight="1" x14ac:dyDescent="0.2">
      <c r="A47" s="161"/>
      <c r="B47" s="143" t="s">
        <v>48</v>
      </c>
      <c r="C47" s="143">
        <f t="shared" ref="C47:F47" si="4">C46</f>
        <v>268025</v>
      </c>
      <c r="D47" s="143">
        <f t="shared" si="4"/>
        <v>94877</v>
      </c>
      <c r="E47" s="143">
        <f t="shared" si="4"/>
        <v>493061</v>
      </c>
      <c r="F47" s="143">
        <f t="shared" si="4"/>
        <v>197222</v>
      </c>
      <c r="G47" s="300"/>
      <c r="H47" s="300"/>
      <c r="I47" s="300"/>
      <c r="J47" s="300"/>
      <c r="K47" s="302"/>
    </row>
    <row r="48" spans="1:11" ht="12.75" customHeight="1" x14ac:dyDescent="0.2">
      <c r="A48" s="172">
        <v>38</v>
      </c>
      <c r="B48" s="135" t="s">
        <v>49</v>
      </c>
      <c r="C48" s="135">
        <v>233</v>
      </c>
      <c r="D48" s="135">
        <v>998</v>
      </c>
      <c r="E48" s="135">
        <v>198</v>
      </c>
      <c r="F48" s="135">
        <v>929</v>
      </c>
      <c r="G48" s="300"/>
      <c r="H48" s="300"/>
      <c r="I48" s="300"/>
      <c r="J48" s="300"/>
      <c r="K48" s="302"/>
    </row>
    <row r="49" spans="1:11" ht="12.75" customHeight="1" x14ac:dyDescent="0.2">
      <c r="A49" s="172">
        <v>39</v>
      </c>
      <c r="B49" s="135" t="s">
        <v>50</v>
      </c>
      <c r="C49" s="135">
        <v>742</v>
      </c>
      <c r="D49" s="135">
        <v>329</v>
      </c>
      <c r="E49" s="135">
        <v>423</v>
      </c>
      <c r="F49" s="135">
        <v>178</v>
      </c>
      <c r="G49" s="300"/>
      <c r="H49" s="300"/>
      <c r="I49" s="300"/>
      <c r="J49" s="300"/>
      <c r="K49" s="223"/>
    </row>
    <row r="50" spans="1:11" ht="12.75" customHeight="1" x14ac:dyDescent="0.2">
      <c r="A50" s="172">
        <v>40</v>
      </c>
      <c r="B50" s="135" t="s">
        <v>51</v>
      </c>
      <c r="C50" s="135">
        <v>3002</v>
      </c>
      <c r="D50" s="135">
        <v>1095.0999999999999</v>
      </c>
      <c r="E50" s="135">
        <v>2569</v>
      </c>
      <c r="F50" s="135">
        <v>959.29</v>
      </c>
      <c r="G50" s="300"/>
      <c r="H50" s="300"/>
      <c r="I50" s="300"/>
      <c r="J50" s="300"/>
      <c r="K50" s="223"/>
    </row>
    <row r="51" spans="1:11" ht="12.75" customHeight="1" x14ac:dyDescent="0.2">
      <c r="A51" s="172">
        <v>41</v>
      </c>
      <c r="B51" s="135" t="s">
        <v>52</v>
      </c>
      <c r="C51" s="135">
        <v>0</v>
      </c>
      <c r="D51" s="135">
        <v>0</v>
      </c>
      <c r="E51" s="135">
        <v>0</v>
      </c>
      <c r="F51" s="135">
        <v>0</v>
      </c>
      <c r="G51" s="300"/>
      <c r="H51" s="300"/>
      <c r="I51" s="300"/>
      <c r="J51" s="300"/>
      <c r="K51" s="302"/>
    </row>
    <row r="52" spans="1:11" ht="12.75" customHeight="1" x14ac:dyDescent="0.2">
      <c r="A52" s="172">
        <v>42</v>
      </c>
      <c r="B52" s="135" t="s">
        <v>53</v>
      </c>
      <c r="C52" s="135">
        <v>7668</v>
      </c>
      <c r="D52" s="135">
        <v>3571</v>
      </c>
      <c r="E52" s="135">
        <v>6883</v>
      </c>
      <c r="F52" s="135">
        <v>2886</v>
      </c>
      <c r="G52" s="300"/>
      <c r="H52" s="300"/>
      <c r="I52" s="300"/>
      <c r="J52" s="300"/>
      <c r="K52" s="223"/>
    </row>
    <row r="53" spans="1:11" ht="12.75" customHeight="1" x14ac:dyDescent="0.2">
      <c r="A53" s="172">
        <v>43</v>
      </c>
      <c r="B53" s="135" t="s">
        <v>54</v>
      </c>
      <c r="C53" s="135">
        <v>2131</v>
      </c>
      <c r="D53" s="135">
        <v>819.18</v>
      </c>
      <c r="E53" s="135">
        <v>1425</v>
      </c>
      <c r="F53" s="135">
        <v>544.49</v>
      </c>
      <c r="G53" s="300"/>
      <c r="H53" s="300"/>
      <c r="I53" s="300"/>
      <c r="J53" s="300"/>
      <c r="K53" s="302"/>
    </row>
    <row r="54" spans="1:11" ht="12.75" customHeight="1" x14ac:dyDescent="0.2">
      <c r="A54" s="172">
        <v>44</v>
      </c>
      <c r="B54" s="135" t="s">
        <v>55</v>
      </c>
      <c r="C54" s="135">
        <v>2962</v>
      </c>
      <c r="D54" s="135">
        <v>1822.7</v>
      </c>
      <c r="E54" s="135">
        <v>1996</v>
      </c>
      <c r="F54" s="135">
        <v>1183.9100000000001</v>
      </c>
      <c r="G54" s="300"/>
      <c r="H54" s="300"/>
      <c r="I54" s="300"/>
      <c r="J54" s="300"/>
      <c r="K54" s="223"/>
    </row>
    <row r="55" spans="1:11" ht="12.75" customHeight="1" x14ac:dyDescent="0.2">
      <c r="A55" s="172">
        <v>45</v>
      </c>
      <c r="B55" s="135" t="s">
        <v>56</v>
      </c>
      <c r="C55" s="135">
        <v>5088</v>
      </c>
      <c r="D55" s="135">
        <v>2085</v>
      </c>
      <c r="E55" s="135">
        <v>3507</v>
      </c>
      <c r="F55" s="135">
        <v>1562</v>
      </c>
      <c r="G55" s="300"/>
      <c r="H55" s="300"/>
      <c r="I55" s="300"/>
      <c r="J55" s="300"/>
      <c r="K55" s="223"/>
    </row>
    <row r="56" spans="1:11" ht="12.75" customHeight="1" x14ac:dyDescent="0.2">
      <c r="A56" s="161"/>
      <c r="B56" s="143" t="s">
        <v>57</v>
      </c>
      <c r="C56" s="143">
        <f t="shared" ref="C56:F56" si="5">SUM(C48:C55)</f>
        <v>21826</v>
      </c>
      <c r="D56" s="143">
        <f t="shared" si="5"/>
        <v>10719.980000000001</v>
      </c>
      <c r="E56" s="143">
        <f t="shared" si="5"/>
        <v>17001</v>
      </c>
      <c r="F56" s="143">
        <f t="shared" si="5"/>
        <v>8242.6899999999987</v>
      </c>
      <c r="G56" s="300"/>
      <c r="H56" s="300"/>
      <c r="I56" s="300"/>
      <c r="J56" s="300"/>
      <c r="K56" s="302"/>
    </row>
    <row r="57" spans="1:11" ht="12.75" customHeight="1" x14ac:dyDescent="0.2">
      <c r="A57" s="134"/>
      <c r="B57" s="201" t="s">
        <v>6</v>
      </c>
      <c r="C57" s="143">
        <f t="shared" ref="C57:F57" si="6">C56+C47+C45+C42</f>
        <v>435528</v>
      </c>
      <c r="D57" s="143">
        <f t="shared" si="6"/>
        <v>280348.59999999998</v>
      </c>
      <c r="E57" s="143">
        <f t="shared" si="6"/>
        <v>631165</v>
      </c>
      <c r="F57" s="143">
        <f t="shared" si="6"/>
        <v>356931.74</v>
      </c>
      <c r="G57" s="300"/>
      <c r="H57" s="300"/>
      <c r="I57" s="300"/>
      <c r="J57" s="300"/>
      <c r="K57" s="223"/>
    </row>
    <row r="58" spans="1:11" ht="12.75" customHeight="1" x14ac:dyDescent="0.2">
      <c r="A58" s="223"/>
      <c r="B58" s="223"/>
      <c r="C58" s="214"/>
      <c r="D58" s="215" t="s">
        <v>60</v>
      </c>
      <c r="E58" s="214"/>
      <c r="F58" s="214"/>
      <c r="G58" s="300"/>
      <c r="H58" s="300"/>
      <c r="I58" s="300"/>
      <c r="J58" s="300"/>
      <c r="K58" s="223"/>
    </row>
    <row r="59" spans="1:11" ht="12.75" customHeight="1" x14ac:dyDescent="0.2">
      <c r="A59" s="223"/>
      <c r="B59" s="223"/>
      <c r="C59" s="193"/>
      <c r="D59" s="193"/>
      <c r="E59" s="193"/>
      <c r="F59" s="193">
        <f>F57+D57</f>
        <v>637280.34</v>
      </c>
      <c r="G59" s="300"/>
      <c r="H59" s="300"/>
      <c r="I59" s="300"/>
      <c r="J59" s="300"/>
      <c r="K59" s="223"/>
    </row>
    <row r="60" spans="1:11" ht="12.75" customHeight="1" x14ac:dyDescent="0.2">
      <c r="A60" s="223"/>
      <c r="B60" s="223"/>
      <c r="C60" s="214"/>
      <c r="D60" s="214"/>
      <c r="E60" s="214"/>
      <c r="F60" s="214"/>
      <c r="G60" s="300"/>
      <c r="H60" s="300"/>
      <c r="I60" s="300"/>
      <c r="J60" s="300"/>
      <c r="K60" s="223"/>
    </row>
    <row r="61" spans="1:11" ht="12.75" customHeight="1" x14ac:dyDescent="0.2">
      <c r="A61" s="223"/>
      <c r="B61" s="223"/>
      <c r="C61" s="214"/>
      <c r="D61" s="214"/>
      <c r="E61" s="214"/>
      <c r="F61" s="214"/>
      <c r="G61" s="300"/>
      <c r="H61" s="300"/>
      <c r="I61" s="300"/>
      <c r="J61" s="300"/>
      <c r="K61" s="223"/>
    </row>
    <row r="62" spans="1:11" ht="12.75" customHeight="1" x14ac:dyDescent="0.2">
      <c r="A62" s="223"/>
      <c r="B62" s="223"/>
      <c r="C62" s="214"/>
      <c r="D62" s="214"/>
      <c r="E62" s="214"/>
      <c r="F62" s="214"/>
      <c r="G62" s="300"/>
      <c r="H62" s="300"/>
      <c r="I62" s="300"/>
      <c r="J62" s="300"/>
      <c r="K62" s="223"/>
    </row>
    <row r="63" spans="1:11" ht="12.75" customHeight="1" x14ac:dyDescent="0.2">
      <c r="A63" s="223"/>
      <c r="B63" s="223"/>
      <c r="C63" s="214"/>
      <c r="D63" s="214"/>
      <c r="E63" s="214"/>
      <c r="F63" s="214"/>
      <c r="G63" s="300"/>
      <c r="H63" s="300"/>
      <c r="I63" s="300"/>
      <c r="J63" s="300"/>
      <c r="K63" s="223"/>
    </row>
    <row r="64" spans="1:11" ht="12.75" customHeight="1" x14ac:dyDescent="0.2">
      <c r="A64" s="223"/>
      <c r="B64" s="223"/>
      <c r="C64" s="214"/>
      <c r="D64" s="214"/>
      <c r="E64" s="214"/>
      <c r="F64" s="214"/>
      <c r="G64" s="300"/>
      <c r="H64" s="300"/>
      <c r="I64" s="300"/>
      <c r="J64" s="300"/>
      <c r="K64" s="223"/>
    </row>
    <row r="65" spans="1:11" ht="12.75" customHeight="1" x14ac:dyDescent="0.2">
      <c r="A65" s="223"/>
      <c r="B65" s="223"/>
      <c r="C65" s="214"/>
      <c r="D65" s="214"/>
      <c r="E65" s="214"/>
      <c r="F65" s="214"/>
      <c r="G65" s="300"/>
      <c r="H65" s="300"/>
      <c r="I65" s="300"/>
      <c r="J65" s="300"/>
      <c r="K65" s="223"/>
    </row>
    <row r="66" spans="1:11" ht="12.75" customHeight="1" x14ac:dyDescent="0.2">
      <c r="A66" s="223"/>
      <c r="B66" s="223"/>
      <c r="C66" s="214"/>
      <c r="D66" s="214"/>
      <c r="E66" s="214"/>
      <c r="F66" s="214"/>
      <c r="G66" s="300"/>
      <c r="H66" s="300"/>
      <c r="I66" s="300"/>
      <c r="J66" s="300"/>
      <c r="K66" s="223"/>
    </row>
    <row r="67" spans="1:11" ht="12.75" customHeight="1" x14ac:dyDescent="0.2">
      <c r="A67" s="223"/>
      <c r="B67" s="223"/>
      <c r="C67" s="214"/>
      <c r="D67" s="214"/>
      <c r="E67" s="214"/>
      <c r="F67" s="214"/>
      <c r="G67" s="300"/>
      <c r="H67" s="300"/>
      <c r="I67" s="300"/>
      <c r="J67" s="300"/>
      <c r="K67" s="223"/>
    </row>
    <row r="68" spans="1:11" ht="12.75" customHeight="1" x14ac:dyDescent="0.2">
      <c r="A68" s="223"/>
      <c r="B68" s="223"/>
      <c r="C68" s="214"/>
      <c r="D68" s="214"/>
      <c r="E68" s="214"/>
      <c r="F68" s="214"/>
      <c r="G68" s="300"/>
      <c r="H68" s="300"/>
      <c r="I68" s="300"/>
      <c r="J68" s="300"/>
      <c r="K68" s="223"/>
    </row>
    <row r="69" spans="1:11" ht="12.75" customHeight="1" x14ac:dyDescent="0.2">
      <c r="A69" s="223"/>
      <c r="B69" s="223"/>
      <c r="C69" s="214"/>
      <c r="D69" s="214"/>
      <c r="E69" s="214"/>
      <c r="F69" s="214"/>
      <c r="G69" s="300"/>
      <c r="H69" s="300"/>
      <c r="I69" s="300"/>
      <c r="J69" s="300"/>
      <c r="K69" s="223"/>
    </row>
    <row r="70" spans="1:11" ht="12.75" customHeight="1" x14ac:dyDescent="0.2">
      <c r="A70" s="223"/>
      <c r="B70" s="223"/>
      <c r="C70" s="214"/>
      <c r="D70" s="214"/>
      <c r="E70" s="214"/>
      <c r="F70" s="214"/>
      <c r="G70" s="300"/>
      <c r="H70" s="300"/>
      <c r="I70" s="300"/>
      <c r="J70" s="300"/>
      <c r="K70" s="223"/>
    </row>
    <row r="71" spans="1:11" ht="12.75" customHeight="1" x14ac:dyDescent="0.2">
      <c r="A71" s="223"/>
      <c r="B71" s="223"/>
      <c r="C71" s="214"/>
      <c r="D71" s="214"/>
      <c r="E71" s="214"/>
      <c r="F71" s="214"/>
      <c r="G71" s="300"/>
      <c r="H71" s="300"/>
      <c r="I71" s="300"/>
      <c r="J71" s="300"/>
      <c r="K71" s="223"/>
    </row>
    <row r="72" spans="1:11" ht="12.75" customHeight="1" x14ac:dyDescent="0.2">
      <c r="A72" s="223"/>
      <c r="B72" s="223"/>
      <c r="C72" s="214"/>
      <c r="D72" s="214"/>
      <c r="E72" s="214"/>
      <c r="F72" s="214"/>
      <c r="G72" s="300"/>
      <c r="H72" s="300"/>
      <c r="I72" s="300"/>
      <c r="J72" s="300"/>
      <c r="K72" s="223"/>
    </row>
    <row r="73" spans="1:11" ht="12.75" customHeight="1" x14ac:dyDescent="0.2">
      <c r="A73" s="223"/>
      <c r="B73" s="223"/>
      <c r="C73" s="214"/>
      <c r="D73" s="214"/>
      <c r="E73" s="214"/>
      <c r="F73" s="214"/>
      <c r="G73" s="300"/>
      <c r="H73" s="300"/>
      <c r="I73" s="300"/>
      <c r="J73" s="300"/>
      <c r="K73" s="223"/>
    </row>
    <row r="74" spans="1:11" ht="12.75" customHeight="1" x14ac:dyDescent="0.2">
      <c r="A74" s="223"/>
      <c r="B74" s="223"/>
      <c r="C74" s="214"/>
      <c r="D74" s="214"/>
      <c r="E74" s="214"/>
      <c r="F74" s="214"/>
      <c r="G74" s="300"/>
      <c r="H74" s="300"/>
      <c r="I74" s="300"/>
      <c r="J74" s="300"/>
      <c r="K74" s="223"/>
    </row>
    <row r="75" spans="1:11" ht="12.75" customHeight="1" x14ac:dyDescent="0.2">
      <c r="A75" s="223"/>
      <c r="B75" s="223"/>
      <c r="C75" s="214"/>
      <c r="D75" s="214"/>
      <c r="E75" s="214"/>
      <c r="F75" s="214"/>
      <c r="G75" s="300"/>
      <c r="H75" s="300"/>
      <c r="I75" s="300"/>
      <c r="J75" s="300"/>
      <c r="K75" s="223"/>
    </row>
    <row r="76" spans="1:11" ht="12.75" customHeight="1" x14ac:dyDescent="0.2">
      <c r="A76" s="223"/>
      <c r="B76" s="223"/>
      <c r="C76" s="214"/>
      <c r="D76" s="214"/>
      <c r="E76" s="214"/>
      <c r="F76" s="214"/>
      <c r="G76" s="300"/>
      <c r="H76" s="300"/>
      <c r="I76" s="300"/>
      <c r="J76" s="300"/>
      <c r="K76" s="223"/>
    </row>
    <row r="77" spans="1:11" ht="12.75" customHeight="1" x14ac:dyDescent="0.2">
      <c r="A77" s="223"/>
      <c r="B77" s="223"/>
      <c r="C77" s="214"/>
      <c r="D77" s="214"/>
      <c r="E77" s="214"/>
      <c r="F77" s="214"/>
      <c r="G77" s="300"/>
      <c r="H77" s="300"/>
      <c r="I77" s="300"/>
      <c r="J77" s="300"/>
      <c r="K77" s="223"/>
    </row>
    <row r="78" spans="1:11" ht="12.75" customHeight="1" x14ac:dyDescent="0.2">
      <c r="A78" s="223"/>
      <c r="B78" s="223"/>
      <c r="C78" s="214"/>
      <c r="D78" s="214"/>
      <c r="E78" s="214"/>
      <c r="F78" s="214"/>
      <c r="G78" s="300"/>
      <c r="H78" s="300"/>
      <c r="I78" s="300"/>
      <c r="J78" s="300"/>
      <c r="K78" s="223"/>
    </row>
    <row r="79" spans="1:11" ht="12.75" customHeight="1" x14ac:dyDescent="0.2">
      <c r="A79" s="223"/>
      <c r="B79" s="223"/>
      <c r="C79" s="214"/>
      <c r="D79" s="214"/>
      <c r="E79" s="214"/>
      <c r="F79" s="214"/>
      <c r="G79" s="300"/>
      <c r="H79" s="300"/>
      <c r="I79" s="300"/>
      <c r="J79" s="300"/>
      <c r="K79" s="223"/>
    </row>
    <row r="80" spans="1:11" ht="12.75" customHeight="1" x14ac:dyDescent="0.2">
      <c r="A80" s="223"/>
      <c r="B80" s="223"/>
      <c r="C80" s="214"/>
      <c r="D80" s="214"/>
      <c r="E80" s="214"/>
      <c r="F80" s="214"/>
      <c r="G80" s="300"/>
      <c r="H80" s="300"/>
      <c r="I80" s="300"/>
      <c r="J80" s="300"/>
      <c r="K80" s="223"/>
    </row>
    <row r="81" spans="1:11" ht="12.75" customHeight="1" x14ac:dyDescent="0.2">
      <c r="A81" s="223"/>
      <c r="B81" s="223"/>
      <c r="C81" s="214"/>
      <c r="D81" s="214"/>
      <c r="E81" s="214"/>
      <c r="F81" s="214"/>
      <c r="G81" s="300"/>
      <c r="H81" s="300"/>
      <c r="I81" s="300"/>
      <c r="J81" s="300"/>
      <c r="K81" s="223"/>
    </row>
    <row r="82" spans="1:11" ht="12.75" customHeight="1" x14ac:dyDescent="0.2">
      <c r="A82" s="223"/>
      <c r="B82" s="223"/>
      <c r="C82" s="214"/>
      <c r="D82" s="214"/>
      <c r="E82" s="214"/>
      <c r="F82" s="214"/>
      <c r="G82" s="300"/>
      <c r="H82" s="300"/>
      <c r="I82" s="300"/>
      <c r="J82" s="300"/>
      <c r="K82" s="223"/>
    </row>
    <row r="83" spans="1:11" ht="12.75" customHeight="1" x14ac:dyDescent="0.2">
      <c r="A83" s="223"/>
      <c r="B83" s="223"/>
      <c r="C83" s="214"/>
      <c r="D83" s="214"/>
      <c r="E83" s="214"/>
      <c r="F83" s="214"/>
      <c r="G83" s="300"/>
      <c r="H83" s="300"/>
      <c r="I83" s="300"/>
      <c r="J83" s="300"/>
      <c r="K83" s="223"/>
    </row>
    <row r="84" spans="1:11" ht="12.75" customHeight="1" x14ac:dyDescent="0.2">
      <c r="A84" s="223"/>
      <c r="B84" s="223"/>
      <c r="C84" s="214"/>
      <c r="D84" s="214"/>
      <c r="E84" s="214"/>
      <c r="F84" s="214"/>
      <c r="G84" s="300"/>
      <c r="H84" s="300"/>
      <c r="I84" s="300"/>
      <c r="J84" s="300"/>
      <c r="K84" s="223"/>
    </row>
    <row r="85" spans="1:11" ht="12.75" customHeight="1" x14ac:dyDescent="0.2">
      <c r="A85" s="223"/>
      <c r="B85" s="223"/>
      <c r="C85" s="214"/>
      <c r="D85" s="214"/>
      <c r="E85" s="214"/>
      <c r="F85" s="214"/>
      <c r="G85" s="300"/>
      <c r="H85" s="300"/>
      <c r="I85" s="300"/>
      <c r="J85" s="300"/>
      <c r="K85" s="223"/>
    </row>
    <row r="86" spans="1:11" ht="12.75" customHeight="1" x14ac:dyDescent="0.2">
      <c r="A86" s="223"/>
      <c r="B86" s="223"/>
      <c r="C86" s="214"/>
      <c r="D86" s="214"/>
      <c r="E86" s="214"/>
      <c r="F86" s="214"/>
      <c r="G86" s="300"/>
      <c r="H86" s="300"/>
      <c r="I86" s="300"/>
      <c r="J86" s="300"/>
      <c r="K86" s="223"/>
    </row>
    <row r="87" spans="1:11" ht="12.75" customHeight="1" x14ac:dyDescent="0.2">
      <c r="A87" s="223"/>
      <c r="B87" s="223"/>
      <c r="C87" s="214"/>
      <c r="D87" s="214"/>
      <c r="E87" s="214"/>
      <c r="F87" s="214"/>
      <c r="G87" s="300"/>
      <c r="H87" s="300"/>
      <c r="I87" s="300"/>
      <c r="J87" s="300"/>
      <c r="K87" s="223"/>
    </row>
    <row r="88" spans="1:11" ht="12.75" customHeight="1" x14ac:dyDescent="0.2">
      <c r="A88" s="223"/>
      <c r="B88" s="223"/>
      <c r="C88" s="214"/>
      <c r="D88" s="214"/>
      <c r="E88" s="214"/>
      <c r="F88" s="214"/>
      <c r="G88" s="300"/>
      <c r="H88" s="300"/>
      <c r="I88" s="300"/>
      <c r="J88" s="300"/>
      <c r="K88" s="223"/>
    </row>
    <row r="89" spans="1:11" ht="12.75" customHeight="1" x14ac:dyDescent="0.2">
      <c r="A89" s="223"/>
      <c r="B89" s="223"/>
      <c r="C89" s="214"/>
      <c r="D89" s="214"/>
      <c r="E89" s="214"/>
      <c r="F89" s="214"/>
      <c r="G89" s="300"/>
      <c r="H89" s="300"/>
      <c r="I89" s="300"/>
      <c r="J89" s="300"/>
      <c r="K89" s="223"/>
    </row>
    <row r="90" spans="1:11" ht="12.75" customHeight="1" x14ac:dyDescent="0.2">
      <c r="A90" s="223"/>
      <c r="B90" s="223"/>
      <c r="C90" s="214"/>
      <c r="D90" s="214"/>
      <c r="E90" s="214"/>
      <c r="F90" s="214"/>
      <c r="G90" s="300"/>
      <c r="H90" s="300"/>
      <c r="I90" s="300"/>
      <c r="J90" s="300"/>
      <c r="K90" s="223"/>
    </row>
    <row r="91" spans="1:11" ht="12.75" customHeight="1" x14ac:dyDescent="0.2">
      <c r="A91" s="223"/>
      <c r="B91" s="223"/>
      <c r="C91" s="214"/>
      <c r="D91" s="214"/>
      <c r="E91" s="214"/>
      <c r="F91" s="214"/>
      <c r="G91" s="300"/>
      <c r="H91" s="300"/>
      <c r="I91" s="300"/>
      <c r="J91" s="300"/>
      <c r="K91" s="223"/>
    </row>
    <row r="92" spans="1:11" ht="12.75" customHeight="1" x14ac:dyDescent="0.2">
      <c r="A92" s="223"/>
      <c r="B92" s="223"/>
      <c r="C92" s="214"/>
      <c r="D92" s="214"/>
      <c r="E92" s="214"/>
      <c r="F92" s="214"/>
      <c r="G92" s="300"/>
      <c r="H92" s="300"/>
      <c r="I92" s="300"/>
      <c r="J92" s="300"/>
      <c r="K92" s="223"/>
    </row>
    <row r="93" spans="1:11" ht="12.75" customHeight="1" x14ac:dyDescent="0.2">
      <c r="A93" s="223"/>
      <c r="B93" s="223"/>
      <c r="C93" s="214"/>
      <c r="D93" s="214"/>
      <c r="E93" s="214"/>
      <c r="F93" s="214"/>
      <c r="G93" s="300"/>
      <c r="H93" s="300"/>
      <c r="I93" s="300"/>
      <c r="J93" s="300"/>
      <c r="K93" s="223"/>
    </row>
    <row r="94" spans="1:11" ht="12.75" customHeight="1" x14ac:dyDescent="0.2">
      <c r="A94" s="223"/>
      <c r="B94" s="223"/>
      <c r="C94" s="214"/>
      <c r="D94" s="214"/>
      <c r="E94" s="214"/>
      <c r="F94" s="214"/>
      <c r="G94" s="300"/>
      <c r="H94" s="300"/>
      <c r="I94" s="300"/>
      <c r="J94" s="300"/>
      <c r="K94" s="223"/>
    </row>
    <row r="95" spans="1:11" ht="12.75" customHeight="1" x14ac:dyDescent="0.2">
      <c r="A95" s="223"/>
      <c r="B95" s="223"/>
      <c r="C95" s="214"/>
      <c r="D95" s="214"/>
      <c r="E95" s="214"/>
      <c r="F95" s="214"/>
      <c r="G95" s="300"/>
      <c r="H95" s="300"/>
      <c r="I95" s="300"/>
      <c r="J95" s="300"/>
      <c r="K95" s="223"/>
    </row>
    <row r="96" spans="1:11" ht="12.75" customHeight="1" x14ac:dyDescent="0.2">
      <c r="A96" s="223"/>
      <c r="B96" s="223"/>
      <c r="C96" s="214"/>
      <c r="D96" s="214"/>
      <c r="E96" s="214"/>
      <c r="F96" s="214"/>
      <c r="G96" s="300"/>
      <c r="H96" s="300"/>
      <c r="I96" s="300"/>
      <c r="J96" s="300"/>
      <c r="K96" s="223"/>
    </row>
    <row r="97" spans="1:11" ht="12.75" customHeight="1" x14ac:dyDescent="0.2">
      <c r="A97" s="223"/>
      <c r="B97" s="223"/>
      <c r="C97" s="214"/>
      <c r="D97" s="214"/>
      <c r="E97" s="214"/>
      <c r="F97" s="214"/>
      <c r="G97" s="300"/>
      <c r="H97" s="300"/>
      <c r="I97" s="300"/>
      <c r="J97" s="300"/>
      <c r="K97" s="223"/>
    </row>
    <row r="98" spans="1:11" ht="12.75" customHeight="1" x14ac:dyDescent="0.2">
      <c r="A98" s="223"/>
      <c r="B98" s="223"/>
      <c r="C98" s="214"/>
      <c r="D98" s="214"/>
      <c r="E98" s="214"/>
      <c r="F98" s="214"/>
      <c r="G98" s="300"/>
      <c r="H98" s="300"/>
      <c r="I98" s="300"/>
      <c r="J98" s="300"/>
      <c r="K98" s="223"/>
    </row>
    <row r="99" spans="1:11" ht="12.75" customHeight="1" x14ac:dyDescent="0.2">
      <c r="A99" s="223"/>
      <c r="B99" s="223"/>
      <c r="C99" s="214"/>
      <c r="D99" s="214"/>
      <c r="E99" s="214"/>
      <c r="F99" s="214"/>
      <c r="G99" s="300"/>
      <c r="H99" s="300"/>
      <c r="I99" s="300"/>
      <c r="J99" s="300"/>
      <c r="K99" s="223"/>
    </row>
    <row r="100" spans="1:11" ht="12.75" customHeight="1" x14ac:dyDescent="0.2">
      <c r="A100" s="223"/>
      <c r="B100" s="223"/>
      <c r="C100" s="214"/>
      <c r="D100" s="214"/>
      <c r="E100" s="214"/>
      <c r="F100" s="214"/>
      <c r="G100" s="300"/>
      <c r="H100" s="300"/>
      <c r="I100" s="300"/>
      <c r="J100" s="300"/>
      <c r="K100" s="223"/>
    </row>
  </sheetData>
  <mergeCells count="6">
    <mergeCell ref="A1:F1"/>
    <mergeCell ref="B3:D3"/>
    <mergeCell ref="A4:A5"/>
    <mergeCell ref="B4:B5"/>
    <mergeCell ref="C4:D4"/>
    <mergeCell ref="E4:F4"/>
  </mergeCells>
  <conditionalFormatting sqref="H6:J58 G1:H100">
    <cfRule type="cellIs" dxfId="3" priority="2" operator="greaterThan">
      <formula>100</formula>
    </cfRule>
  </conditionalFormatting>
  <conditionalFormatting sqref="H6:J58 G1:H100">
    <cfRule type="cellIs" dxfId="2" priority="3" operator="greaterThan">
      <formula>100</formula>
    </cfRule>
  </conditionalFormatting>
  <conditionalFormatting sqref="G1:J100">
    <cfRule type="cellIs" dxfId="1" priority="4" operator="greaterThan">
      <formula>100</formula>
    </cfRule>
  </conditionalFormatting>
  <conditionalFormatting sqref="G1:H1048576">
    <cfRule type="cellIs" dxfId="0" priority="1" operator="greaterThan">
      <formula>100</formula>
    </cfRule>
  </conditionalFormatting>
  <pageMargins left="1.2" right="0.7" top="0.25" bottom="0.25" header="0" footer="0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100"/>
  <sheetViews>
    <sheetView topLeftCell="A34" workbookViewId="0">
      <selection activeCell="I1" sqref="I1:J1048576"/>
    </sheetView>
  </sheetViews>
  <sheetFormatPr defaultColWidth="14.42578125" defaultRowHeight="15" customHeight="1" x14ac:dyDescent="0.2"/>
  <cols>
    <col min="1" max="1" width="5.140625" style="83" customWidth="1"/>
    <col min="2" max="2" width="36.28515625" style="83" bestFit="1" customWidth="1"/>
    <col min="3" max="3" width="10.5703125" style="83" customWidth="1"/>
    <col min="4" max="4" width="10.28515625" style="83" customWidth="1"/>
    <col min="5" max="5" width="10.42578125" style="83" customWidth="1"/>
    <col min="6" max="6" width="10.7109375" style="83" customWidth="1"/>
    <col min="7" max="7" width="10" style="83" customWidth="1"/>
    <col min="8" max="8" width="10.140625" style="83" customWidth="1"/>
    <col min="9" max="16384" width="14.42578125" style="83"/>
  </cols>
  <sheetData>
    <row r="1" spans="1:8" ht="18.75" customHeight="1" x14ac:dyDescent="0.2">
      <c r="A1" s="457" t="s">
        <v>1054</v>
      </c>
      <c r="B1" s="394"/>
      <c r="C1" s="394"/>
      <c r="D1" s="394"/>
      <c r="E1" s="394"/>
      <c r="F1" s="394"/>
      <c r="G1" s="394"/>
      <c r="H1" s="394"/>
    </row>
    <row r="2" spans="1:8" ht="12.75" customHeight="1" x14ac:dyDescent="0.2">
      <c r="A2" s="269"/>
      <c r="B2" s="269"/>
      <c r="C2" s="269"/>
      <c r="D2" s="269"/>
      <c r="E2" s="269"/>
      <c r="F2" s="269"/>
      <c r="G2" s="269"/>
      <c r="H2" s="269"/>
    </row>
    <row r="3" spans="1:8" ht="12.75" customHeight="1" x14ac:dyDescent="0.2">
      <c r="A3" s="270"/>
      <c r="B3" s="493" t="s">
        <v>62</v>
      </c>
      <c r="C3" s="472"/>
      <c r="D3" s="472"/>
      <c r="E3" s="271"/>
      <c r="F3" s="271"/>
      <c r="G3" s="82"/>
      <c r="H3" s="232" t="s">
        <v>249</v>
      </c>
    </row>
    <row r="4" spans="1:8" ht="54.75" customHeight="1" x14ac:dyDescent="0.2">
      <c r="A4" s="400" t="s">
        <v>69</v>
      </c>
      <c r="B4" s="473" t="s">
        <v>2</v>
      </c>
      <c r="C4" s="473" t="s">
        <v>250</v>
      </c>
      <c r="D4" s="494"/>
      <c r="E4" s="473" t="s">
        <v>251</v>
      </c>
      <c r="F4" s="494"/>
      <c r="G4" s="376" t="s">
        <v>1019</v>
      </c>
      <c r="H4" s="392"/>
    </row>
    <row r="5" spans="1:8" ht="12.75" customHeight="1" x14ac:dyDescent="0.2">
      <c r="A5" s="396"/>
      <c r="B5" s="474"/>
      <c r="C5" s="134" t="s">
        <v>89</v>
      </c>
      <c r="D5" s="134" t="s">
        <v>90</v>
      </c>
      <c r="E5" s="134" t="s">
        <v>89</v>
      </c>
      <c r="F5" s="134" t="s">
        <v>90</v>
      </c>
      <c r="G5" s="134" t="s">
        <v>89</v>
      </c>
      <c r="H5" s="134" t="s">
        <v>90</v>
      </c>
    </row>
    <row r="6" spans="1:8" ht="12.75" customHeight="1" x14ac:dyDescent="0.2">
      <c r="A6" s="172">
        <v>1</v>
      </c>
      <c r="B6" s="135" t="s">
        <v>8</v>
      </c>
      <c r="C6" s="135">
        <v>61666</v>
      </c>
      <c r="D6" s="135">
        <v>171894.67</v>
      </c>
      <c r="E6" s="135">
        <v>29410</v>
      </c>
      <c r="F6" s="135">
        <v>7209.68</v>
      </c>
      <c r="G6" s="135">
        <v>10791</v>
      </c>
      <c r="H6" s="135">
        <v>31160.45</v>
      </c>
    </row>
    <row r="7" spans="1:8" ht="12.75" customHeight="1" x14ac:dyDescent="0.2">
      <c r="A7" s="172">
        <v>2</v>
      </c>
      <c r="B7" s="135" t="s">
        <v>9</v>
      </c>
      <c r="C7" s="135">
        <v>160659</v>
      </c>
      <c r="D7" s="135">
        <v>290208.11</v>
      </c>
      <c r="E7" s="135">
        <v>50060</v>
      </c>
      <c r="F7" s="135">
        <v>14558.43</v>
      </c>
      <c r="G7" s="135">
        <v>74702</v>
      </c>
      <c r="H7" s="135">
        <v>100520.11</v>
      </c>
    </row>
    <row r="8" spans="1:8" ht="12.75" customHeight="1" x14ac:dyDescent="0.2">
      <c r="A8" s="172">
        <v>3</v>
      </c>
      <c r="B8" s="135" t="s">
        <v>10</v>
      </c>
      <c r="C8" s="135">
        <v>37913</v>
      </c>
      <c r="D8" s="135">
        <v>54383</v>
      </c>
      <c r="E8" s="135">
        <v>22625</v>
      </c>
      <c r="F8" s="135">
        <v>3398</v>
      </c>
      <c r="G8" s="135">
        <v>13003</v>
      </c>
      <c r="H8" s="135">
        <v>25460</v>
      </c>
    </row>
    <row r="9" spans="1:8" ht="12.75" customHeight="1" x14ac:dyDescent="0.2">
      <c r="A9" s="172">
        <v>4</v>
      </c>
      <c r="B9" s="135" t="s">
        <v>11</v>
      </c>
      <c r="C9" s="135">
        <v>51065</v>
      </c>
      <c r="D9" s="135">
        <v>163279.22</v>
      </c>
      <c r="E9" s="135">
        <v>18184</v>
      </c>
      <c r="F9" s="135">
        <v>7492.98</v>
      </c>
      <c r="G9" s="135">
        <v>21120</v>
      </c>
      <c r="H9" s="135">
        <v>56248.15</v>
      </c>
    </row>
    <row r="10" spans="1:8" ht="12.75" customHeight="1" x14ac:dyDescent="0.2">
      <c r="A10" s="172">
        <v>5</v>
      </c>
      <c r="B10" s="135" t="s">
        <v>12</v>
      </c>
      <c r="C10" s="135">
        <v>111599</v>
      </c>
      <c r="D10" s="135">
        <v>243281</v>
      </c>
      <c r="E10" s="135">
        <v>854</v>
      </c>
      <c r="F10" s="135">
        <v>328</v>
      </c>
      <c r="G10" s="135">
        <v>45500</v>
      </c>
      <c r="H10" s="135">
        <v>75293</v>
      </c>
    </row>
    <row r="11" spans="1:8" ht="12.75" customHeight="1" x14ac:dyDescent="0.2">
      <c r="A11" s="172">
        <v>6</v>
      </c>
      <c r="B11" s="135" t="s">
        <v>13</v>
      </c>
      <c r="C11" s="135">
        <v>34176</v>
      </c>
      <c r="D11" s="135">
        <v>79662.86</v>
      </c>
      <c r="E11" s="135">
        <v>3540</v>
      </c>
      <c r="F11" s="135">
        <v>12520</v>
      </c>
      <c r="G11" s="135">
        <v>8850</v>
      </c>
      <c r="H11" s="135">
        <v>17444.87</v>
      </c>
    </row>
    <row r="12" spans="1:8" ht="12.75" customHeight="1" x14ac:dyDescent="0.2">
      <c r="A12" s="172">
        <v>7</v>
      </c>
      <c r="B12" s="135" t="s">
        <v>14</v>
      </c>
      <c r="C12" s="135">
        <v>6080</v>
      </c>
      <c r="D12" s="135">
        <v>19886.68</v>
      </c>
      <c r="E12" s="135">
        <v>2056</v>
      </c>
      <c r="F12" s="135">
        <v>1602</v>
      </c>
      <c r="G12" s="135">
        <v>1375</v>
      </c>
      <c r="H12" s="135">
        <v>4244.16</v>
      </c>
    </row>
    <row r="13" spans="1:8" ht="12.75" customHeight="1" x14ac:dyDescent="0.2">
      <c r="A13" s="172">
        <v>8</v>
      </c>
      <c r="B13" s="135" t="s">
        <v>982</v>
      </c>
      <c r="C13" s="135">
        <v>3621</v>
      </c>
      <c r="D13" s="135">
        <v>10078</v>
      </c>
      <c r="E13" s="135">
        <v>12103</v>
      </c>
      <c r="F13" s="135">
        <v>53348</v>
      </c>
      <c r="G13" s="135">
        <v>438</v>
      </c>
      <c r="H13" s="135">
        <v>1744</v>
      </c>
    </row>
    <row r="14" spans="1:8" ht="12.75" customHeight="1" x14ac:dyDescent="0.2">
      <c r="A14" s="172">
        <v>9</v>
      </c>
      <c r="B14" s="135" t="s">
        <v>15</v>
      </c>
      <c r="C14" s="135">
        <v>78516</v>
      </c>
      <c r="D14" s="135">
        <v>239982.22</v>
      </c>
      <c r="E14" s="135">
        <v>3796</v>
      </c>
      <c r="F14" s="135">
        <v>1476.51</v>
      </c>
      <c r="G14" s="135">
        <v>12567</v>
      </c>
      <c r="H14" s="135">
        <v>45801.51</v>
      </c>
    </row>
    <row r="15" spans="1:8" ht="12.75" customHeight="1" x14ac:dyDescent="0.2">
      <c r="A15" s="172">
        <v>10</v>
      </c>
      <c r="B15" s="135" t="s">
        <v>16</v>
      </c>
      <c r="C15" s="135">
        <v>286857</v>
      </c>
      <c r="D15" s="135">
        <v>973075</v>
      </c>
      <c r="E15" s="135">
        <v>27061</v>
      </c>
      <c r="F15" s="135">
        <v>16030</v>
      </c>
      <c r="G15" s="135">
        <v>28412</v>
      </c>
      <c r="H15" s="135">
        <v>103568</v>
      </c>
    </row>
    <row r="16" spans="1:8" ht="12.75" customHeight="1" x14ac:dyDescent="0.2">
      <c r="A16" s="172">
        <v>11</v>
      </c>
      <c r="B16" s="135" t="s">
        <v>17</v>
      </c>
      <c r="C16" s="135">
        <v>19492</v>
      </c>
      <c r="D16" s="135">
        <v>50880</v>
      </c>
      <c r="E16" s="135">
        <v>6291</v>
      </c>
      <c r="F16" s="135">
        <v>2026</v>
      </c>
      <c r="G16" s="135">
        <v>2835</v>
      </c>
      <c r="H16" s="135">
        <v>8647</v>
      </c>
    </row>
    <row r="17" spans="1:8" ht="12.75" customHeight="1" x14ac:dyDescent="0.2">
      <c r="A17" s="172">
        <v>12</v>
      </c>
      <c r="B17" s="135" t="s">
        <v>18</v>
      </c>
      <c r="C17" s="135">
        <v>65293</v>
      </c>
      <c r="D17" s="135">
        <v>165283</v>
      </c>
      <c r="E17" s="135">
        <v>25089</v>
      </c>
      <c r="F17" s="135">
        <v>7566</v>
      </c>
      <c r="G17" s="135">
        <v>15902</v>
      </c>
      <c r="H17" s="135">
        <v>44267</v>
      </c>
    </row>
    <row r="18" spans="1:8" ht="12.75" customHeight="1" x14ac:dyDescent="0.2">
      <c r="A18" s="161"/>
      <c r="B18" s="143" t="s">
        <v>19</v>
      </c>
      <c r="C18" s="143">
        <f t="shared" ref="C18:H18" si="0">SUM(C6:C17)</f>
        <v>916937</v>
      </c>
      <c r="D18" s="143">
        <f t="shared" si="0"/>
        <v>2461893.7599999998</v>
      </c>
      <c r="E18" s="143">
        <f t="shared" si="0"/>
        <v>201069</v>
      </c>
      <c r="F18" s="143">
        <f t="shared" si="0"/>
        <v>127555.59999999999</v>
      </c>
      <c r="G18" s="143">
        <f t="shared" si="0"/>
        <v>235495</v>
      </c>
      <c r="H18" s="143">
        <f t="shared" si="0"/>
        <v>514398.24999999994</v>
      </c>
    </row>
    <row r="19" spans="1:8" ht="12.75" customHeight="1" x14ac:dyDescent="0.2">
      <c r="A19" s="172">
        <v>13</v>
      </c>
      <c r="B19" s="135" t="s">
        <v>20</v>
      </c>
      <c r="C19" s="135">
        <v>132182</v>
      </c>
      <c r="D19" s="135">
        <v>96403.15</v>
      </c>
      <c r="E19" s="135">
        <v>65393</v>
      </c>
      <c r="F19" s="135">
        <v>15165.67</v>
      </c>
      <c r="G19" s="135">
        <v>2809</v>
      </c>
      <c r="H19" s="135">
        <v>12755.61</v>
      </c>
    </row>
    <row r="20" spans="1:8" ht="12.75" customHeight="1" x14ac:dyDescent="0.2">
      <c r="A20" s="172">
        <v>14</v>
      </c>
      <c r="B20" s="135" t="s">
        <v>21</v>
      </c>
      <c r="C20" s="135">
        <v>599949</v>
      </c>
      <c r="D20" s="135">
        <v>295737.21999999997</v>
      </c>
      <c r="E20" s="135">
        <v>0</v>
      </c>
      <c r="F20" s="135">
        <v>0</v>
      </c>
      <c r="G20" s="135">
        <v>204021</v>
      </c>
      <c r="H20" s="135">
        <v>126941.36</v>
      </c>
    </row>
    <row r="21" spans="1:8" ht="12.75" customHeight="1" x14ac:dyDescent="0.2">
      <c r="A21" s="172">
        <v>15</v>
      </c>
      <c r="B21" s="135" t="s">
        <v>22</v>
      </c>
      <c r="C21" s="135">
        <v>0</v>
      </c>
      <c r="D21" s="135">
        <v>0</v>
      </c>
      <c r="E21" s="135">
        <v>0</v>
      </c>
      <c r="F21" s="135">
        <v>0</v>
      </c>
      <c r="G21" s="135">
        <v>0</v>
      </c>
      <c r="H21" s="135">
        <v>0</v>
      </c>
    </row>
    <row r="22" spans="1:8" ht="12.75" customHeight="1" x14ac:dyDescent="0.2">
      <c r="A22" s="172">
        <v>16</v>
      </c>
      <c r="B22" s="135" t="s">
        <v>23</v>
      </c>
      <c r="C22" s="135">
        <v>113</v>
      </c>
      <c r="D22" s="135">
        <v>748</v>
      </c>
      <c r="E22" s="135">
        <v>0</v>
      </c>
      <c r="F22" s="135">
        <v>0</v>
      </c>
      <c r="G22" s="135">
        <v>16</v>
      </c>
      <c r="H22" s="135">
        <v>65</v>
      </c>
    </row>
    <row r="23" spans="1:8" ht="12.75" customHeight="1" x14ac:dyDescent="0.2">
      <c r="A23" s="172">
        <v>17</v>
      </c>
      <c r="B23" s="135" t="s">
        <v>24</v>
      </c>
      <c r="C23" s="135">
        <f>61122-7153</f>
        <v>53969</v>
      </c>
      <c r="D23" s="135">
        <v>13922</v>
      </c>
      <c r="E23" s="135">
        <v>0</v>
      </c>
      <c r="F23" s="135">
        <v>0</v>
      </c>
      <c r="G23" s="135">
        <v>8446</v>
      </c>
      <c r="H23" s="135">
        <v>4916</v>
      </c>
    </row>
    <row r="24" spans="1:8" ht="12.75" customHeight="1" x14ac:dyDescent="0.2">
      <c r="A24" s="172">
        <v>18</v>
      </c>
      <c r="B24" s="135" t="s">
        <v>25</v>
      </c>
      <c r="C24" s="135">
        <v>100</v>
      </c>
      <c r="D24" s="135">
        <v>316</v>
      </c>
      <c r="E24" s="135">
        <v>27</v>
      </c>
      <c r="F24" s="135">
        <v>20</v>
      </c>
      <c r="G24" s="135">
        <v>58</v>
      </c>
      <c r="H24" s="135">
        <v>124</v>
      </c>
    </row>
    <row r="25" spans="1:8" ht="12.75" customHeight="1" x14ac:dyDescent="0.2">
      <c r="A25" s="172">
        <v>19</v>
      </c>
      <c r="B25" s="135" t="s">
        <v>26</v>
      </c>
      <c r="C25" s="135">
        <v>2056</v>
      </c>
      <c r="D25" s="135">
        <v>4827.12</v>
      </c>
      <c r="E25" s="135">
        <v>0</v>
      </c>
      <c r="F25" s="135">
        <v>0</v>
      </c>
      <c r="G25" s="135">
        <v>1349</v>
      </c>
      <c r="H25" s="135">
        <v>2438.83</v>
      </c>
    </row>
    <row r="26" spans="1:8" ht="12.75" customHeight="1" x14ac:dyDescent="0.2">
      <c r="A26" s="172">
        <v>20</v>
      </c>
      <c r="B26" s="135" t="s">
        <v>27</v>
      </c>
      <c r="C26" s="135">
        <v>408215</v>
      </c>
      <c r="D26" s="135">
        <v>142125.28</v>
      </c>
      <c r="E26" s="135">
        <v>233261</v>
      </c>
      <c r="F26" s="135">
        <v>41681.01</v>
      </c>
      <c r="G26" s="135">
        <v>111751</v>
      </c>
      <c r="H26" s="135">
        <v>55512.97</v>
      </c>
    </row>
    <row r="27" spans="1:8" ht="12.75" customHeight="1" x14ac:dyDescent="0.2">
      <c r="A27" s="172">
        <v>21</v>
      </c>
      <c r="B27" s="135" t="s">
        <v>28</v>
      </c>
      <c r="C27" s="135">
        <v>92206</v>
      </c>
      <c r="D27" s="135">
        <v>638375</v>
      </c>
      <c r="E27" s="135">
        <v>0</v>
      </c>
      <c r="F27" s="135">
        <v>0</v>
      </c>
      <c r="G27" s="135">
        <v>46991</v>
      </c>
      <c r="H27" s="135">
        <v>165344</v>
      </c>
    </row>
    <row r="28" spans="1:8" ht="12.75" customHeight="1" x14ac:dyDescent="0.2">
      <c r="A28" s="172">
        <v>22</v>
      </c>
      <c r="B28" s="135" t="s">
        <v>29</v>
      </c>
      <c r="C28" s="135">
        <v>24261</v>
      </c>
      <c r="D28" s="135">
        <v>49529.35</v>
      </c>
      <c r="E28" s="135">
        <v>1584</v>
      </c>
      <c r="F28" s="135">
        <v>348.56</v>
      </c>
      <c r="G28" s="135">
        <v>6495</v>
      </c>
      <c r="H28" s="135">
        <v>14473.8</v>
      </c>
    </row>
    <row r="29" spans="1:8" ht="12.75" customHeight="1" x14ac:dyDescent="0.2">
      <c r="A29" s="172">
        <v>23</v>
      </c>
      <c r="B29" s="135" t="s">
        <v>30</v>
      </c>
      <c r="C29" s="135">
        <v>170275</v>
      </c>
      <c r="D29" s="135">
        <v>59788.55</v>
      </c>
      <c r="E29" s="135">
        <v>118533</v>
      </c>
      <c r="F29" s="135">
        <v>27475.82</v>
      </c>
      <c r="G29" s="135">
        <v>60883</v>
      </c>
      <c r="H29" s="135">
        <v>30130.37</v>
      </c>
    </row>
    <row r="30" spans="1:8" ht="12.75" customHeight="1" x14ac:dyDescent="0.2">
      <c r="A30" s="172">
        <v>24</v>
      </c>
      <c r="B30" s="135" t="s">
        <v>31</v>
      </c>
      <c r="C30" s="135">
        <v>10032</v>
      </c>
      <c r="D30" s="135">
        <v>18797</v>
      </c>
      <c r="E30" s="135">
        <v>0</v>
      </c>
      <c r="F30" s="135">
        <v>0</v>
      </c>
      <c r="G30" s="135">
        <v>2200</v>
      </c>
      <c r="H30" s="135">
        <v>6617</v>
      </c>
    </row>
    <row r="31" spans="1:8" ht="12.75" customHeight="1" x14ac:dyDescent="0.2">
      <c r="A31" s="172">
        <v>25</v>
      </c>
      <c r="B31" s="135" t="s">
        <v>32</v>
      </c>
      <c r="C31" s="135">
        <v>182</v>
      </c>
      <c r="D31" s="135">
        <v>722.09</v>
      </c>
      <c r="E31" s="135">
        <v>140</v>
      </c>
      <c r="F31" s="135">
        <v>510</v>
      </c>
      <c r="G31" s="135">
        <v>42</v>
      </c>
      <c r="H31" s="135">
        <v>212.09</v>
      </c>
    </row>
    <row r="32" spans="1:8" ht="12.75" customHeight="1" x14ac:dyDescent="0.2">
      <c r="A32" s="172">
        <v>26</v>
      </c>
      <c r="B32" s="135" t="s">
        <v>33</v>
      </c>
      <c r="C32" s="135">
        <v>348</v>
      </c>
      <c r="D32" s="135">
        <v>2527</v>
      </c>
      <c r="E32" s="135">
        <v>0</v>
      </c>
      <c r="F32" s="135">
        <v>0</v>
      </c>
      <c r="G32" s="135">
        <v>47</v>
      </c>
      <c r="H32" s="135">
        <v>222</v>
      </c>
    </row>
    <row r="33" spans="1:8" ht="12.75" customHeight="1" x14ac:dyDescent="0.2">
      <c r="A33" s="172">
        <v>27</v>
      </c>
      <c r="B33" s="135" t="s">
        <v>34</v>
      </c>
      <c r="C33" s="135">
        <v>0</v>
      </c>
      <c r="D33" s="135">
        <v>0</v>
      </c>
      <c r="E33" s="135">
        <v>0</v>
      </c>
      <c r="F33" s="135">
        <v>0</v>
      </c>
      <c r="G33" s="135">
        <v>0</v>
      </c>
      <c r="H33" s="135">
        <v>0</v>
      </c>
    </row>
    <row r="34" spans="1:8" ht="12.75" customHeight="1" x14ac:dyDescent="0.2">
      <c r="A34" s="172">
        <v>28</v>
      </c>
      <c r="B34" s="135" t="s">
        <v>35</v>
      </c>
      <c r="C34" s="135">
        <v>0</v>
      </c>
      <c r="D34" s="135">
        <v>0</v>
      </c>
      <c r="E34" s="135">
        <v>0</v>
      </c>
      <c r="F34" s="135">
        <v>0</v>
      </c>
      <c r="G34" s="135">
        <v>0</v>
      </c>
      <c r="H34" s="135">
        <v>0</v>
      </c>
    </row>
    <row r="35" spans="1:8" ht="12.75" customHeight="1" x14ac:dyDescent="0.2">
      <c r="A35" s="172">
        <v>29</v>
      </c>
      <c r="B35" s="135" t="s">
        <v>36</v>
      </c>
      <c r="C35" s="135">
        <v>0</v>
      </c>
      <c r="D35" s="135">
        <v>0</v>
      </c>
      <c r="E35" s="135">
        <v>0</v>
      </c>
      <c r="F35" s="135">
        <v>0</v>
      </c>
      <c r="G35" s="135">
        <v>0</v>
      </c>
      <c r="H35" s="135">
        <v>0</v>
      </c>
    </row>
    <row r="36" spans="1:8" ht="12.75" customHeight="1" x14ac:dyDescent="0.2">
      <c r="A36" s="172">
        <v>30</v>
      </c>
      <c r="B36" s="135" t="s">
        <v>37</v>
      </c>
      <c r="C36" s="135">
        <v>128129</v>
      </c>
      <c r="D36" s="135">
        <v>25494.55</v>
      </c>
      <c r="E36" s="135">
        <v>128129</v>
      </c>
      <c r="F36" s="135">
        <v>25494.55</v>
      </c>
      <c r="G36" s="135">
        <v>19337</v>
      </c>
      <c r="H36" s="135">
        <v>8876.83</v>
      </c>
    </row>
    <row r="37" spans="1:8" ht="12.75" customHeight="1" x14ac:dyDescent="0.2">
      <c r="A37" s="172">
        <v>31</v>
      </c>
      <c r="B37" s="135" t="s">
        <v>38</v>
      </c>
      <c r="C37" s="135">
        <v>0</v>
      </c>
      <c r="D37" s="135">
        <v>0</v>
      </c>
      <c r="E37" s="135">
        <v>0</v>
      </c>
      <c r="F37" s="135">
        <v>0</v>
      </c>
      <c r="G37" s="135">
        <v>0</v>
      </c>
      <c r="H37" s="135">
        <v>0</v>
      </c>
    </row>
    <row r="38" spans="1:8" ht="12.75" customHeight="1" x14ac:dyDescent="0.2">
      <c r="A38" s="172">
        <v>32</v>
      </c>
      <c r="B38" s="135" t="s">
        <v>39</v>
      </c>
      <c r="C38" s="135">
        <v>0</v>
      </c>
      <c r="D38" s="135">
        <v>0</v>
      </c>
      <c r="E38" s="135">
        <v>0</v>
      </c>
      <c r="F38" s="135">
        <v>0</v>
      </c>
      <c r="G38" s="135">
        <v>0</v>
      </c>
      <c r="H38" s="135">
        <v>0</v>
      </c>
    </row>
    <row r="39" spans="1:8" ht="12.75" customHeight="1" x14ac:dyDescent="0.2">
      <c r="A39" s="172">
        <v>33</v>
      </c>
      <c r="B39" s="135" t="s">
        <v>40</v>
      </c>
      <c r="C39" s="135">
        <v>81</v>
      </c>
      <c r="D39" s="135">
        <v>320.07</v>
      </c>
      <c r="E39" s="135">
        <v>4</v>
      </c>
      <c r="F39" s="135">
        <v>2.04</v>
      </c>
      <c r="G39" s="135">
        <v>30</v>
      </c>
      <c r="H39" s="135">
        <v>37.229999999999997</v>
      </c>
    </row>
    <row r="40" spans="1:8" ht="12.75" customHeight="1" x14ac:dyDescent="0.2">
      <c r="A40" s="172">
        <v>34</v>
      </c>
      <c r="B40" s="135" t="s">
        <v>41</v>
      </c>
      <c r="C40" s="135">
        <v>56679</v>
      </c>
      <c r="D40" s="135">
        <v>11768</v>
      </c>
      <c r="E40" s="135">
        <v>0</v>
      </c>
      <c r="F40" s="135">
        <v>0</v>
      </c>
      <c r="G40" s="135">
        <v>0</v>
      </c>
      <c r="H40" s="135">
        <v>0</v>
      </c>
    </row>
    <row r="41" spans="1:8" ht="12.75" customHeight="1" x14ac:dyDescent="0.2">
      <c r="A41" s="161"/>
      <c r="B41" s="143" t="s">
        <v>110</v>
      </c>
      <c r="C41" s="143">
        <f t="shared" ref="C41:H41" si="1">SUM(C19:C40)</f>
        <v>1678777</v>
      </c>
      <c r="D41" s="143">
        <f t="shared" si="1"/>
        <v>1361400.3800000004</v>
      </c>
      <c r="E41" s="143">
        <f t="shared" si="1"/>
        <v>547071</v>
      </c>
      <c r="F41" s="143">
        <f t="shared" si="1"/>
        <v>110697.65</v>
      </c>
      <c r="G41" s="143">
        <f t="shared" si="1"/>
        <v>464475</v>
      </c>
      <c r="H41" s="143">
        <f t="shared" si="1"/>
        <v>428667.09</v>
      </c>
    </row>
    <row r="42" spans="1:8" ht="12.75" customHeight="1" x14ac:dyDescent="0.2">
      <c r="A42" s="161"/>
      <c r="B42" s="143" t="s">
        <v>43</v>
      </c>
      <c r="C42" s="201">
        <f t="shared" ref="C42:H42" si="2">C41+C18</f>
        <v>2595714</v>
      </c>
      <c r="D42" s="201">
        <f t="shared" si="2"/>
        <v>3823294.14</v>
      </c>
      <c r="E42" s="201">
        <f t="shared" si="2"/>
        <v>748140</v>
      </c>
      <c r="F42" s="201">
        <f t="shared" si="2"/>
        <v>238253.25</v>
      </c>
      <c r="G42" s="201">
        <f t="shared" si="2"/>
        <v>699970</v>
      </c>
      <c r="H42" s="201">
        <f t="shared" si="2"/>
        <v>943065.34</v>
      </c>
    </row>
    <row r="43" spans="1:8" ht="12.75" customHeight="1" x14ac:dyDescent="0.2">
      <c r="A43" s="172">
        <v>35</v>
      </c>
      <c r="B43" s="135" t="s">
        <v>44</v>
      </c>
      <c r="C43" s="135">
        <v>33715</v>
      </c>
      <c r="D43" s="135">
        <v>21841</v>
      </c>
      <c r="E43" s="135">
        <v>5880</v>
      </c>
      <c r="F43" s="135">
        <v>4862</v>
      </c>
      <c r="G43" s="135">
        <v>2307</v>
      </c>
      <c r="H43" s="135">
        <v>8955</v>
      </c>
    </row>
    <row r="44" spans="1:8" ht="12.75" customHeight="1" x14ac:dyDescent="0.2">
      <c r="A44" s="172">
        <v>36</v>
      </c>
      <c r="B44" s="135" t="s">
        <v>45</v>
      </c>
      <c r="C44" s="135">
        <v>193559</v>
      </c>
      <c r="D44" s="135">
        <v>229442.92</v>
      </c>
      <c r="E44" s="135">
        <v>128922</v>
      </c>
      <c r="F44" s="135">
        <v>46648.28</v>
      </c>
      <c r="G44" s="135">
        <v>20661</v>
      </c>
      <c r="H44" s="135">
        <v>30147.35</v>
      </c>
    </row>
    <row r="45" spans="1:8" ht="12.75" customHeight="1" x14ac:dyDescent="0.2">
      <c r="A45" s="161"/>
      <c r="B45" s="143" t="s">
        <v>46</v>
      </c>
      <c r="C45" s="143">
        <f t="shared" ref="C45:H45" si="3">C44+C43</f>
        <v>227274</v>
      </c>
      <c r="D45" s="143">
        <f t="shared" si="3"/>
        <v>251283.92</v>
      </c>
      <c r="E45" s="143">
        <f t="shared" si="3"/>
        <v>134802</v>
      </c>
      <c r="F45" s="143">
        <f t="shared" si="3"/>
        <v>51510.28</v>
      </c>
      <c r="G45" s="143">
        <f t="shared" si="3"/>
        <v>22968</v>
      </c>
      <c r="H45" s="143">
        <f t="shared" si="3"/>
        <v>39102.35</v>
      </c>
    </row>
    <row r="46" spans="1:8" ht="12.75" customHeight="1" x14ac:dyDescent="0.2">
      <c r="A46" s="172">
        <v>37</v>
      </c>
      <c r="B46" s="135" t="s">
        <v>47</v>
      </c>
      <c r="C46" s="135">
        <v>193544</v>
      </c>
      <c r="D46" s="135">
        <v>52246</v>
      </c>
      <c r="E46" s="135">
        <v>25102</v>
      </c>
      <c r="F46" s="135">
        <v>11430</v>
      </c>
      <c r="G46" s="135">
        <v>122171</v>
      </c>
      <c r="H46" s="135">
        <v>48869</v>
      </c>
    </row>
    <row r="47" spans="1:8" ht="12.75" customHeight="1" x14ac:dyDescent="0.2">
      <c r="A47" s="161"/>
      <c r="B47" s="143" t="s">
        <v>48</v>
      </c>
      <c r="C47" s="143">
        <f t="shared" ref="C47:H47" si="4">C46</f>
        <v>193544</v>
      </c>
      <c r="D47" s="143">
        <f t="shared" si="4"/>
        <v>52246</v>
      </c>
      <c r="E47" s="143">
        <f t="shared" si="4"/>
        <v>25102</v>
      </c>
      <c r="F47" s="143">
        <f t="shared" si="4"/>
        <v>11430</v>
      </c>
      <c r="G47" s="143">
        <f t="shared" si="4"/>
        <v>122171</v>
      </c>
      <c r="H47" s="143">
        <f t="shared" si="4"/>
        <v>48869</v>
      </c>
    </row>
    <row r="48" spans="1:8" ht="12.75" customHeight="1" x14ac:dyDescent="0.2">
      <c r="A48" s="172">
        <v>38</v>
      </c>
      <c r="B48" s="135" t="s">
        <v>49</v>
      </c>
      <c r="C48" s="135">
        <v>6473</v>
      </c>
      <c r="D48" s="135">
        <v>24370.38</v>
      </c>
      <c r="E48" s="135">
        <v>61</v>
      </c>
      <c r="F48" s="135">
        <v>11.67</v>
      </c>
      <c r="G48" s="135">
        <v>1553</v>
      </c>
      <c r="H48" s="135">
        <v>7704.15</v>
      </c>
    </row>
    <row r="49" spans="1:8" ht="12.75" customHeight="1" x14ac:dyDescent="0.2">
      <c r="A49" s="172">
        <v>39</v>
      </c>
      <c r="B49" s="135" t="s">
        <v>50</v>
      </c>
      <c r="C49" s="135">
        <f>57655-9495</f>
        <v>48160</v>
      </c>
      <c r="D49" s="135">
        <v>14713</v>
      </c>
      <c r="E49" s="135">
        <v>10936</v>
      </c>
      <c r="F49" s="135">
        <v>4300</v>
      </c>
      <c r="G49" s="135">
        <v>11092</v>
      </c>
      <c r="H49" s="135">
        <v>5334</v>
      </c>
    </row>
    <row r="50" spans="1:8" ht="12.75" customHeight="1" x14ac:dyDescent="0.2">
      <c r="A50" s="172">
        <v>40</v>
      </c>
      <c r="B50" s="135" t="s">
        <v>51</v>
      </c>
      <c r="C50" s="135">
        <f>371239-182476</f>
        <v>188763</v>
      </c>
      <c r="D50" s="135">
        <v>95371.08</v>
      </c>
      <c r="E50" s="135">
        <v>371239</v>
      </c>
      <c r="F50" s="135">
        <v>95371.08</v>
      </c>
      <c r="G50" s="135">
        <v>79083</v>
      </c>
      <c r="H50" s="135">
        <v>31301.040000000001</v>
      </c>
    </row>
    <row r="51" spans="1:8" ht="12.75" customHeight="1" x14ac:dyDescent="0.2">
      <c r="A51" s="172">
        <v>41</v>
      </c>
      <c r="B51" s="135" t="s">
        <v>52</v>
      </c>
      <c r="C51" s="135">
        <v>0</v>
      </c>
      <c r="D51" s="135">
        <v>0</v>
      </c>
      <c r="E51" s="135">
        <v>0</v>
      </c>
      <c r="F51" s="135">
        <v>0</v>
      </c>
      <c r="G51" s="135">
        <v>0</v>
      </c>
      <c r="H51" s="135">
        <v>0</v>
      </c>
    </row>
    <row r="52" spans="1:8" ht="12.75" customHeight="1" x14ac:dyDescent="0.2">
      <c r="A52" s="172">
        <v>42</v>
      </c>
      <c r="B52" s="135" t="s">
        <v>53</v>
      </c>
      <c r="C52" s="135">
        <f>225662-90892</f>
        <v>134770</v>
      </c>
      <c r="D52" s="135">
        <v>72319.69</v>
      </c>
      <c r="E52" s="135">
        <v>0</v>
      </c>
      <c r="F52" s="135">
        <v>0</v>
      </c>
      <c r="G52" s="135">
        <v>0</v>
      </c>
      <c r="H52" s="135">
        <v>0</v>
      </c>
    </row>
    <row r="53" spans="1:8" ht="12.75" customHeight="1" x14ac:dyDescent="0.2">
      <c r="A53" s="172">
        <v>43</v>
      </c>
      <c r="B53" s="135" t="s">
        <v>54</v>
      </c>
      <c r="C53" s="135">
        <f>103715-50611</f>
        <v>53104</v>
      </c>
      <c r="D53" s="135">
        <v>23963.17</v>
      </c>
      <c r="E53" s="135">
        <v>99979</v>
      </c>
      <c r="F53" s="135">
        <v>23476.11</v>
      </c>
      <c r="G53" s="135">
        <v>20169</v>
      </c>
      <c r="H53" s="135">
        <v>9001.98</v>
      </c>
    </row>
    <row r="54" spans="1:8" ht="12.75" customHeight="1" x14ac:dyDescent="0.2">
      <c r="A54" s="172">
        <v>44</v>
      </c>
      <c r="B54" s="135" t="s">
        <v>55</v>
      </c>
      <c r="C54" s="135">
        <f>68752-40539</f>
        <v>28213</v>
      </c>
      <c r="D54" s="135">
        <v>22590</v>
      </c>
      <c r="E54" s="135">
        <v>0</v>
      </c>
      <c r="F54" s="135">
        <v>0</v>
      </c>
      <c r="G54" s="135">
        <v>18595</v>
      </c>
      <c r="H54" s="135">
        <v>11316</v>
      </c>
    </row>
    <row r="55" spans="1:8" ht="12.75" customHeight="1" x14ac:dyDescent="0.2">
      <c r="A55" s="172">
        <v>45</v>
      </c>
      <c r="B55" s="135" t="s">
        <v>56</v>
      </c>
      <c r="C55" s="135">
        <f>111940-2654</f>
        <v>109286</v>
      </c>
      <c r="D55" s="135">
        <v>34995</v>
      </c>
      <c r="E55" s="135">
        <v>111940</v>
      </c>
      <c r="F55" s="135">
        <v>34995</v>
      </c>
      <c r="G55" s="135">
        <v>42902</v>
      </c>
      <c r="H55" s="135">
        <v>18448</v>
      </c>
    </row>
    <row r="56" spans="1:8" ht="12.75" customHeight="1" x14ac:dyDescent="0.2">
      <c r="A56" s="161"/>
      <c r="B56" s="143" t="s">
        <v>57</v>
      </c>
      <c r="C56" s="143">
        <f t="shared" ref="C56:H56" si="5">SUM(C48:C55)</f>
        <v>568769</v>
      </c>
      <c r="D56" s="143">
        <f t="shared" si="5"/>
        <v>288322.32</v>
      </c>
      <c r="E56" s="143">
        <f t="shared" si="5"/>
        <v>594155</v>
      </c>
      <c r="F56" s="143">
        <f t="shared" si="5"/>
        <v>158153.85999999999</v>
      </c>
      <c r="G56" s="143">
        <f t="shared" si="5"/>
        <v>173394</v>
      </c>
      <c r="H56" s="143">
        <f t="shared" si="5"/>
        <v>83105.17</v>
      </c>
    </row>
    <row r="57" spans="1:8" ht="12.75" customHeight="1" x14ac:dyDescent="0.2">
      <c r="A57" s="134"/>
      <c r="B57" s="201" t="s">
        <v>6</v>
      </c>
      <c r="C57" s="143">
        <f t="shared" ref="C57:H57" si="6">C56+C47+C45+C42</f>
        <v>3585301</v>
      </c>
      <c r="D57" s="143">
        <f t="shared" si="6"/>
        <v>4415146.38</v>
      </c>
      <c r="E57" s="143">
        <f t="shared" si="6"/>
        <v>1502199</v>
      </c>
      <c r="F57" s="143">
        <f t="shared" si="6"/>
        <v>459347.39</v>
      </c>
      <c r="G57" s="143">
        <f t="shared" si="6"/>
        <v>1018503</v>
      </c>
      <c r="H57" s="143">
        <f t="shared" si="6"/>
        <v>1114141.8599999999</v>
      </c>
    </row>
    <row r="58" spans="1:8" ht="12.75" customHeight="1" x14ac:dyDescent="0.2">
      <c r="A58" s="82"/>
      <c r="B58" s="82"/>
      <c r="C58" s="82"/>
      <c r="D58" s="87" t="s">
        <v>60</v>
      </c>
      <c r="E58" s="82"/>
      <c r="F58" s="82"/>
      <c r="G58" s="82"/>
      <c r="H58" s="82"/>
    </row>
    <row r="59" spans="1:8" ht="12.75" customHeight="1" x14ac:dyDescent="0.2">
      <c r="A59" s="82"/>
      <c r="B59" s="82"/>
      <c r="C59" s="82"/>
      <c r="D59" s="82"/>
      <c r="E59" s="82"/>
      <c r="F59" s="82"/>
      <c r="G59" s="82"/>
      <c r="H59" s="82"/>
    </row>
    <row r="60" spans="1:8" ht="12.75" customHeight="1" x14ac:dyDescent="0.2">
      <c r="A60" s="82"/>
      <c r="B60" s="82"/>
      <c r="C60" s="272"/>
      <c r="D60" s="272"/>
      <c r="E60" s="272"/>
      <c r="F60" s="272"/>
      <c r="G60" s="272"/>
      <c r="H60" s="272"/>
    </row>
    <row r="61" spans="1:8" ht="12.75" customHeight="1" x14ac:dyDescent="0.2">
      <c r="A61" s="82"/>
      <c r="B61" s="82"/>
      <c r="C61" s="82"/>
      <c r="D61" s="82"/>
      <c r="E61" s="82"/>
      <c r="F61" s="82"/>
      <c r="G61" s="82"/>
      <c r="H61" s="82"/>
    </row>
    <row r="62" spans="1:8" ht="12.75" customHeight="1" x14ac:dyDescent="0.2">
      <c r="A62" s="82"/>
      <c r="B62" s="82"/>
      <c r="C62" s="198"/>
      <c r="D62" s="198"/>
      <c r="E62" s="198"/>
      <c r="F62" s="198"/>
      <c r="G62" s="198"/>
      <c r="H62" s="198"/>
    </row>
    <row r="63" spans="1:8" ht="12.75" customHeight="1" x14ac:dyDescent="0.2">
      <c r="A63" s="82"/>
      <c r="B63" s="82"/>
      <c r="C63" s="82"/>
      <c r="D63" s="82"/>
      <c r="E63" s="82"/>
      <c r="F63" s="82"/>
      <c r="G63" s="82"/>
      <c r="H63" s="82"/>
    </row>
    <row r="64" spans="1:8" ht="12.75" customHeight="1" x14ac:dyDescent="0.2">
      <c r="A64" s="82"/>
      <c r="B64" s="82"/>
      <c r="C64" s="82"/>
      <c r="D64" s="82"/>
      <c r="E64" s="82"/>
      <c r="F64" s="82"/>
      <c r="G64" s="82"/>
      <c r="H64" s="82"/>
    </row>
    <row r="65" spans="1:8" ht="12.75" customHeight="1" x14ac:dyDescent="0.2">
      <c r="A65" s="82"/>
      <c r="B65" s="82"/>
      <c r="C65" s="82"/>
      <c r="D65" s="82"/>
      <c r="E65" s="82"/>
      <c r="F65" s="82"/>
      <c r="G65" s="82"/>
      <c r="H65" s="82"/>
    </row>
    <row r="66" spans="1:8" ht="12.75" customHeight="1" x14ac:dyDescent="0.2">
      <c r="A66" s="82"/>
      <c r="B66" s="82"/>
      <c r="C66" s="82"/>
      <c r="D66" s="82"/>
      <c r="E66" s="82"/>
      <c r="F66" s="82"/>
      <c r="G66" s="82"/>
      <c r="H66" s="82"/>
    </row>
    <row r="67" spans="1:8" ht="12.75" customHeight="1" x14ac:dyDescent="0.2">
      <c r="A67" s="82"/>
      <c r="B67" s="82"/>
      <c r="C67" s="82"/>
      <c r="D67" s="82"/>
      <c r="E67" s="82"/>
      <c r="F67" s="82"/>
      <c r="G67" s="82"/>
      <c r="H67" s="82"/>
    </row>
    <row r="68" spans="1:8" ht="12.75" customHeight="1" x14ac:dyDescent="0.2">
      <c r="A68" s="82"/>
      <c r="B68" s="82"/>
      <c r="C68" s="82"/>
      <c r="D68" s="82"/>
      <c r="E68" s="82"/>
      <c r="F68" s="82"/>
      <c r="G68" s="82"/>
      <c r="H68" s="82"/>
    </row>
    <row r="69" spans="1:8" ht="12.75" customHeight="1" x14ac:dyDescent="0.2">
      <c r="A69" s="82"/>
      <c r="B69" s="82"/>
      <c r="C69" s="82"/>
      <c r="D69" s="82"/>
      <c r="E69" s="82"/>
      <c r="F69" s="82"/>
      <c r="G69" s="82"/>
      <c r="H69" s="82"/>
    </row>
    <row r="70" spans="1:8" ht="12.75" customHeight="1" x14ac:dyDescent="0.2">
      <c r="A70" s="82"/>
      <c r="B70" s="82"/>
      <c r="C70" s="82"/>
      <c r="D70" s="82"/>
      <c r="E70" s="82"/>
      <c r="F70" s="82"/>
      <c r="G70" s="82"/>
      <c r="H70" s="82"/>
    </row>
    <row r="71" spans="1:8" ht="12.75" customHeight="1" x14ac:dyDescent="0.2">
      <c r="A71" s="82"/>
      <c r="B71" s="82"/>
      <c r="C71" s="82"/>
      <c r="D71" s="82"/>
      <c r="E71" s="82"/>
      <c r="F71" s="82"/>
      <c r="G71" s="82"/>
      <c r="H71" s="82"/>
    </row>
    <row r="72" spans="1:8" ht="12.75" customHeight="1" x14ac:dyDescent="0.2">
      <c r="A72" s="82"/>
      <c r="B72" s="82"/>
      <c r="C72" s="82"/>
      <c r="D72" s="82"/>
      <c r="E72" s="82"/>
      <c r="F72" s="82"/>
      <c r="G72" s="82"/>
      <c r="H72" s="82"/>
    </row>
    <row r="73" spans="1:8" ht="12.75" customHeight="1" x14ac:dyDescent="0.2">
      <c r="A73" s="82"/>
      <c r="B73" s="82"/>
      <c r="C73" s="82"/>
      <c r="D73" s="82"/>
      <c r="E73" s="82"/>
      <c r="F73" s="82"/>
      <c r="G73" s="82"/>
      <c r="H73" s="82"/>
    </row>
    <row r="74" spans="1:8" ht="12.75" customHeight="1" x14ac:dyDescent="0.2">
      <c r="A74" s="82"/>
      <c r="B74" s="82"/>
      <c r="C74" s="82"/>
      <c r="D74" s="82"/>
      <c r="E74" s="82"/>
      <c r="F74" s="82"/>
      <c r="G74" s="82"/>
      <c r="H74" s="82"/>
    </row>
    <row r="75" spans="1:8" ht="12.75" customHeight="1" x14ac:dyDescent="0.2">
      <c r="A75" s="82"/>
      <c r="B75" s="82"/>
      <c r="C75" s="82"/>
      <c r="D75" s="82"/>
      <c r="E75" s="82"/>
      <c r="F75" s="82"/>
      <c r="G75" s="82"/>
      <c r="H75" s="82"/>
    </row>
    <row r="76" spans="1:8" ht="12.75" customHeight="1" x14ac:dyDescent="0.2">
      <c r="A76" s="82"/>
      <c r="B76" s="82"/>
      <c r="C76" s="82"/>
      <c r="D76" s="82"/>
      <c r="E76" s="82"/>
      <c r="F76" s="82"/>
      <c r="G76" s="82"/>
      <c r="H76" s="82"/>
    </row>
    <row r="77" spans="1:8" ht="12.75" customHeight="1" x14ac:dyDescent="0.2">
      <c r="A77" s="82"/>
      <c r="B77" s="82"/>
      <c r="C77" s="82"/>
      <c r="D77" s="82"/>
      <c r="E77" s="82"/>
      <c r="F77" s="82"/>
      <c r="G77" s="82"/>
      <c r="H77" s="82"/>
    </row>
    <row r="78" spans="1:8" ht="12.75" customHeight="1" x14ac:dyDescent="0.2">
      <c r="A78" s="82"/>
      <c r="B78" s="82"/>
      <c r="C78" s="82"/>
      <c r="D78" s="82"/>
      <c r="E78" s="82"/>
      <c r="F78" s="82"/>
      <c r="G78" s="82"/>
      <c r="H78" s="82"/>
    </row>
    <row r="79" spans="1:8" ht="12.75" customHeight="1" x14ac:dyDescent="0.2">
      <c r="A79" s="82"/>
      <c r="B79" s="82"/>
      <c r="C79" s="82"/>
      <c r="D79" s="82"/>
      <c r="E79" s="82"/>
      <c r="F79" s="82"/>
      <c r="G79" s="82"/>
      <c r="H79" s="82"/>
    </row>
    <row r="80" spans="1:8" ht="12.75" customHeight="1" x14ac:dyDescent="0.2">
      <c r="A80" s="82"/>
      <c r="B80" s="82"/>
      <c r="C80" s="82"/>
      <c r="D80" s="82"/>
      <c r="E80" s="82"/>
      <c r="F80" s="82"/>
      <c r="G80" s="82"/>
      <c r="H80" s="82"/>
    </row>
    <row r="81" spans="1:8" ht="12.75" customHeight="1" x14ac:dyDescent="0.2">
      <c r="A81" s="82"/>
      <c r="B81" s="82"/>
      <c r="C81" s="82"/>
      <c r="D81" s="82"/>
      <c r="E81" s="82"/>
      <c r="F81" s="82"/>
      <c r="G81" s="82"/>
      <c r="H81" s="82"/>
    </row>
    <row r="82" spans="1:8" ht="12.75" customHeight="1" x14ac:dyDescent="0.2">
      <c r="A82" s="82"/>
      <c r="B82" s="82"/>
      <c r="C82" s="82"/>
      <c r="D82" s="82"/>
      <c r="E82" s="82"/>
      <c r="F82" s="82"/>
      <c r="G82" s="82"/>
      <c r="H82" s="82"/>
    </row>
    <row r="83" spans="1:8" ht="12.75" customHeight="1" x14ac:dyDescent="0.2">
      <c r="A83" s="82"/>
      <c r="B83" s="82"/>
      <c r="C83" s="82"/>
      <c r="D83" s="82"/>
      <c r="E83" s="82"/>
      <c r="F83" s="82"/>
      <c r="G83" s="82"/>
      <c r="H83" s="82"/>
    </row>
    <row r="84" spans="1:8" ht="12.75" customHeight="1" x14ac:dyDescent="0.2">
      <c r="A84" s="82"/>
      <c r="B84" s="82"/>
      <c r="C84" s="82"/>
      <c r="D84" s="82"/>
      <c r="E84" s="82"/>
      <c r="F84" s="82"/>
      <c r="G84" s="82"/>
      <c r="H84" s="82"/>
    </row>
    <row r="85" spans="1:8" ht="12.75" customHeight="1" x14ac:dyDescent="0.2">
      <c r="A85" s="82"/>
      <c r="B85" s="82"/>
      <c r="C85" s="82"/>
      <c r="D85" s="82"/>
      <c r="E85" s="82"/>
      <c r="F85" s="82"/>
      <c r="G85" s="82"/>
      <c r="H85" s="82"/>
    </row>
    <row r="86" spans="1:8" ht="12.75" customHeight="1" x14ac:dyDescent="0.2">
      <c r="A86" s="82"/>
      <c r="B86" s="82"/>
      <c r="C86" s="82"/>
      <c r="D86" s="82"/>
      <c r="E86" s="82"/>
      <c r="F86" s="82"/>
      <c r="G86" s="82"/>
      <c r="H86" s="82"/>
    </row>
    <row r="87" spans="1:8" ht="12.75" customHeight="1" x14ac:dyDescent="0.2">
      <c r="A87" s="82"/>
      <c r="B87" s="82"/>
      <c r="C87" s="82"/>
      <c r="D87" s="82"/>
      <c r="E87" s="82"/>
      <c r="F87" s="82"/>
      <c r="G87" s="82"/>
      <c r="H87" s="82"/>
    </row>
    <row r="88" spans="1:8" ht="12.75" customHeight="1" x14ac:dyDescent="0.2">
      <c r="A88" s="82"/>
      <c r="B88" s="82"/>
      <c r="C88" s="82"/>
      <c r="D88" s="82"/>
      <c r="E88" s="82"/>
      <c r="F88" s="82"/>
      <c r="G88" s="82"/>
      <c r="H88" s="82"/>
    </row>
    <row r="89" spans="1:8" ht="12.75" customHeight="1" x14ac:dyDescent="0.2">
      <c r="A89" s="82"/>
      <c r="B89" s="82"/>
      <c r="C89" s="82"/>
      <c r="D89" s="82"/>
      <c r="E89" s="82"/>
      <c r="F89" s="82"/>
      <c r="G89" s="82"/>
      <c r="H89" s="82"/>
    </row>
    <row r="90" spans="1:8" ht="12.75" customHeight="1" x14ac:dyDescent="0.2">
      <c r="A90" s="82"/>
      <c r="B90" s="82"/>
      <c r="C90" s="82"/>
      <c r="D90" s="82"/>
      <c r="E90" s="82"/>
      <c r="F90" s="82"/>
      <c r="G90" s="82"/>
      <c r="H90" s="82"/>
    </row>
    <row r="91" spans="1:8" ht="12.75" customHeight="1" x14ac:dyDescent="0.2">
      <c r="A91" s="82"/>
      <c r="B91" s="82"/>
      <c r="C91" s="82"/>
      <c r="D91" s="82"/>
      <c r="E91" s="82"/>
      <c r="F91" s="82"/>
      <c r="G91" s="82"/>
      <c r="H91" s="82"/>
    </row>
    <row r="92" spans="1:8" ht="12.75" customHeight="1" x14ac:dyDescent="0.2">
      <c r="A92" s="82"/>
      <c r="B92" s="82"/>
      <c r="C92" s="82"/>
      <c r="D92" s="82"/>
      <c r="E92" s="82"/>
      <c r="F92" s="82"/>
      <c r="G92" s="82"/>
      <c r="H92" s="82"/>
    </row>
    <row r="93" spans="1:8" ht="12.75" customHeight="1" x14ac:dyDescent="0.2">
      <c r="A93" s="82"/>
      <c r="B93" s="82"/>
      <c r="C93" s="82"/>
      <c r="D93" s="82"/>
      <c r="E93" s="82"/>
      <c r="F93" s="82"/>
      <c r="G93" s="82"/>
      <c r="H93" s="82"/>
    </row>
    <row r="94" spans="1:8" ht="12.75" customHeight="1" x14ac:dyDescent="0.2">
      <c r="A94" s="82"/>
      <c r="B94" s="82"/>
      <c r="C94" s="82"/>
      <c r="D94" s="82"/>
      <c r="E94" s="82"/>
      <c r="F94" s="82"/>
      <c r="G94" s="82"/>
      <c r="H94" s="82"/>
    </row>
    <row r="95" spans="1:8" ht="12.75" customHeight="1" x14ac:dyDescent="0.2">
      <c r="A95" s="82"/>
      <c r="B95" s="82"/>
      <c r="C95" s="82"/>
      <c r="D95" s="82"/>
      <c r="E95" s="82"/>
      <c r="F95" s="82"/>
      <c r="G95" s="82"/>
      <c r="H95" s="82"/>
    </row>
    <row r="96" spans="1:8" ht="12.75" customHeight="1" x14ac:dyDescent="0.2">
      <c r="A96" s="82"/>
      <c r="B96" s="82"/>
      <c r="C96" s="82"/>
      <c r="D96" s="82"/>
      <c r="E96" s="82"/>
      <c r="F96" s="82"/>
      <c r="G96" s="82"/>
      <c r="H96" s="82"/>
    </row>
    <row r="97" spans="1:8" ht="12.75" customHeight="1" x14ac:dyDescent="0.2">
      <c r="A97" s="82"/>
      <c r="B97" s="82"/>
      <c r="C97" s="82"/>
      <c r="D97" s="82"/>
      <c r="E97" s="82"/>
      <c r="F97" s="82"/>
      <c r="G97" s="82"/>
      <c r="H97" s="82"/>
    </row>
    <row r="98" spans="1:8" ht="12.75" customHeight="1" x14ac:dyDescent="0.2">
      <c r="A98" s="82"/>
      <c r="B98" s="82"/>
      <c r="C98" s="82"/>
      <c r="D98" s="82"/>
      <c r="E98" s="82"/>
      <c r="F98" s="82"/>
      <c r="G98" s="82"/>
      <c r="H98" s="82"/>
    </row>
    <row r="99" spans="1:8" ht="12.75" customHeight="1" x14ac:dyDescent="0.2">
      <c r="A99" s="82"/>
      <c r="B99" s="82"/>
      <c r="C99" s="82"/>
      <c r="D99" s="82"/>
      <c r="E99" s="82"/>
      <c r="F99" s="82"/>
      <c r="G99" s="82"/>
      <c r="H99" s="82"/>
    </row>
    <row r="100" spans="1:8" ht="12.75" customHeight="1" x14ac:dyDescent="0.2">
      <c r="A100" s="82"/>
      <c r="B100" s="82"/>
      <c r="C100" s="82"/>
      <c r="D100" s="82"/>
      <c r="E100" s="82"/>
      <c r="F100" s="82"/>
      <c r="G100" s="82"/>
      <c r="H100" s="82"/>
    </row>
  </sheetData>
  <mergeCells count="7">
    <mergeCell ref="A1:H1"/>
    <mergeCell ref="B3:D3"/>
    <mergeCell ref="A4:A5"/>
    <mergeCell ref="B4:B5"/>
    <mergeCell ref="C4:D4"/>
    <mergeCell ref="G4:H4"/>
    <mergeCell ref="E4:F4"/>
  </mergeCells>
  <pageMargins left="1.1811023622047245" right="0.43307086614173229" top="0.74803149606299213" bottom="0.51181102362204722" header="0" footer="0"/>
  <pageSetup paperSize="9" scale="9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14.42578125" defaultRowHeight="15" customHeight="1" x14ac:dyDescent="0.2"/>
  <cols>
    <col min="1" max="1" width="4.140625" customWidth="1"/>
    <col min="2" max="2" width="26" customWidth="1"/>
    <col min="3" max="6" width="10.140625" customWidth="1"/>
    <col min="7" max="7" width="9" customWidth="1"/>
    <col min="8" max="8" width="12" customWidth="1"/>
    <col min="9" max="11" width="9.140625" customWidth="1"/>
  </cols>
  <sheetData>
    <row r="1" spans="1:11" ht="34.5" customHeight="1" x14ac:dyDescent="0.2">
      <c r="A1" s="495" t="s">
        <v>252</v>
      </c>
      <c r="B1" s="496"/>
      <c r="C1" s="496"/>
      <c r="D1" s="496"/>
      <c r="E1" s="496"/>
      <c r="F1" s="496"/>
      <c r="G1" s="496"/>
      <c r="H1" s="496"/>
      <c r="I1" s="39"/>
      <c r="J1" s="39"/>
      <c r="K1" s="39"/>
    </row>
    <row r="2" spans="1:11" ht="13.5" customHeight="1" x14ac:dyDescent="0.2">
      <c r="A2" s="6"/>
      <c r="B2" s="6"/>
      <c r="C2" s="6"/>
      <c r="D2" s="6"/>
      <c r="E2" s="6"/>
      <c r="F2" s="6"/>
      <c r="G2" s="6"/>
      <c r="H2" s="6"/>
      <c r="I2" s="39"/>
      <c r="J2" s="39"/>
      <c r="K2" s="39"/>
    </row>
    <row r="3" spans="1:11" ht="13.5" customHeight="1" x14ac:dyDescent="0.2">
      <c r="A3" s="18"/>
      <c r="B3" s="13"/>
      <c r="C3" s="13"/>
      <c r="D3" s="13"/>
      <c r="E3" s="13"/>
      <c r="F3" s="13" t="s">
        <v>253</v>
      </c>
      <c r="G3" s="13"/>
      <c r="H3" s="40"/>
      <c r="I3" s="13"/>
      <c r="J3" s="13"/>
      <c r="K3" s="13"/>
    </row>
    <row r="4" spans="1:11" ht="13.5" customHeight="1" x14ac:dyDescent="0.2">
      <c r="A4" s="41" t="s">
        <v>1</v>
      </c>
      <c r="B4" s="41" t="s">
        <v>254</v>
      </c>
      <c r="C4" s="41" t="s">
        <v>255</v>
      </c>
      <c r="D4" s="41" t="s">
        <v>256</v>
      </c>
      <c r="E4" s="41" t="s">
        <v>257</v>
      </c>
      <c r="F4" s="41" t="s">
        <v>258</v>
      </c>
      <c r="G4" s="41" t="s">
        <v>259</v>
      </c>
      <c r="H4" s="27" t="s">
        <v>260</v>
      </c>
      <c r="I4" s="42"/>
      <c r="J4" s="42"/>
      <c r="K4" s="42"/>
    </row>
    <row r="5" spans="1:11" ht="13.5" customHeight="1" x14ac:dyDescent="0.2">
      <c r="A5" s="9">
        <v>1</v>
      </c>
      <c r="B5" s="3" t="s">
        <v>8</v>
      </c>
      <c r="C5" s="3">
        <v>3143526</v>
      </c>
      <c r="D5" s="3">
        <v>1660004</v>
      </c>
      <c r="E5" s="3">
        <v>2911946</v>
      </c>
      <c r="F5" s="3">
        <v>2998891</v>
      </c>
      <c r="G5" s="3">
        <v>217916</v>
      </c>
      <c r="H5" s="25">
        <v>755.12851192299979</v>
      </c>
      <c r="I5" s="13"/>
      <c r="J5" s="13"/>
      <c r="K5" s="13"/>
    </row>
    <row r="6" spans="1:11" ht="13.5" customHeight="1" x14ac:dyDescent="0.2">
      <c r="A6" s="9">
        <v>2</v>
      </c>
      <c r="B6" s="3" t="s">
        <v>9</v>
      </c>
      <c r="C6" s="3">
        <v>4203843</v>
      </c>
      <c r="D6" s="3">
        <v>2308317</v>
      </c>
      <c r="E6" s="3">
        <v>3739084</v>
      </c>
      <c r="F6" s="3">
        <v>3654063</v>
      </c>
      <c r="G6" s="3">
        <v>350836</v>
      </c>
      <c r="H6" s="25">
        <v>1036.034843138</v>
      </c>
      <c r="I6" s="13"/>
      <c r="J6" s="13"/>
      <c r="K6" s="13"/>
    </row>
    <row r="7" spans="1:11" ht="13.5" customHeight="1" x14ac:dyDescent="0.2">
      <c r="A7" s="9">
        <v>3</v>
      </c>
      <c r="B7" s="3" t="s">
        <v>10</v>
      </c>
      <c r="C7" s="3">
        <v>633301</v>
      </c>
      <c r="D7" s="3">
        <v>334447</v>
      </c>
      <c r="E7" s="3">
        <v>245993</v>
      </c>
      <c r="F7" s="3">
        <v>579744</v>
      </c>
      <c r="G7" s="3">
        <v>93441</v>
      </c>
      <c r="H7" s="25">
        <v>232.9194305</v>
      </c>
      <c r="I7" s="13"/>
      <c r="J7" s="13"/>
      <c r="K7" s="13"/>
    </row>
    <row r="8" spans="1:11" ht="13.5" customHeight="1" x14ac:dyDescent="0.2">
      <c r="A8" s="9">
        <v>4</v>
      </c>
      <c r="B8" s="3" t="s">
        <v>11</v>
      </c>
      <c r="C8" s="3">
        <v>435224</v>
      </c>
      <c r="D8" s="3">
        <v>211148</v>
      </c>
      <c r="E8" s="3">
        <v>260514</v>
      </c>
      <c r="F8" s="3">
        <v>388403</v>
      </c>
      <c r="G8" s="3">
        <v>60511</v>
      </c>
      <c r="H8" s="25">
        <v>195.99498820599999</v>
      </c>
      <c r="I8" s="13"/>
      <c r="J8" s="13"/>
      <c r="K8" s="13"/>
    </row>
    <row r="9" spans="1:11" ht="13.5" customHeight="1" x14ac:dyDescent="0.2">
      <c r="A9" s="9">
        <v>5</v>
      </c>
      <c r="B9" s="3" t="s">
        <v>12</v>
      </c>
      <c r="C9" s="3">
        <v>2337134</v>
      </c>
      <c r="D9" s="3">
        <v>1225784</v>
      </c>
      <c r="E9" s="3">
        <v>1282239</v>
      </c>
      <c r="F9" s="3">
        <v>2030481</v>
      </c>
      <c r="G9" s="3">
        <v>291247</v>
      </c>
      <c r="H9" s="25">
        <v>595.18224493399998</v>
      </c>
      <c r="I9" s="13"/>
      <c r="J9" s="13"/>
      <c r="K9" s="13"/>
    </row>
    <row r="10" spans="1:11" ht="13.5" customHeight="1" x14ac:dyDescent="0.2">
      <c r="A10" s="9">
        <v>6</v>
      </c>
      <c r="B10" s="3" t="s">
        <v>13</v>
      </c>
      <c r="C10" s="3">
        <v>1059986</v>
      </c>
      <c r="D10" s="3">
        <v>589555</v>
      </c>
      <c r="E10" s="3">
        <v>552260</v>
      </c>
      <c r="F10" s="3">
        <v>923879</v>
      </c>
      <c r="G10" s="3">
        <v>14202</v>
      </c>
      <c r="H10" s="25">
        <v>376.52000569199998</v>
      </c>
      <c r="I10" s="13"/>
      <c r="J10" s="13"/>
      <c r="K10" s="13"/>
    </row>
    <row r="11" spans="1:11" ht="13.5" customHeight="1" x14ac:dyDescent="0.2">
      <c r="A11" s="9">
        <v>7</v>
      </c>
      <c r="B11" s="3" t="s">
        <v>14</v>
      </c>
      <c r="C11" s="3">
        <v>76930</v>
      </c>
      <c r="D11" s="3">
        <v>37954</v>
      </c>
      <c r="E11" s="3">
        <v>72500</v>
      </c>
      <c r="F11" s="3">
        <v>62798</v>
      </c>
      <c r="G11" s="3">
        <v>10837</v>
      </c>
      <c r="H11" s="25">
        <v>24.652056096999996</v>
      </c>
      <c r="I11" s="13"/>
      <c r="J11" s="13"/>
      <c r="K11" s="13"/>
    </row>
    <row r="12" spans="1:11" ht="13.5" customHeight="1" x14ac:dyDescent="0.2">
      <c r="A12" s="9">
        <v>8</v>
      </c>
      <c r="B12" s="3" t="s">
        <v>209</v>
      </c>
      <c r="C12" s="3">
        <v>48381</v>
      </c>
      <c r="D12" s="3">
        <v>22947</v>
      </c>
      <c r="E12" s="3">
        <v>33398</v>
      </c>
      <c r="F12" s="3">
        <v>33464</v>
      </c>
      <c r="G12" s="3">
        <v>474</v>
      </c>
      <c r="H12" s="25">
        <v>10.0713945</v>
      </c>
      <c r="I12" s="13"/>
      <c r="J12" s="13"/>
      <c r="K12" s="13"/>
    </row>
    <row r="13" spans="1:11" ht="13.5" customHeight="1" x14ac:dyDescent="0.2">
      <c r="A13" s="9">
        <v>9</v>
      </c>
      <c r="B13" s="3" t="s">
        <v>15</v>
      </c>
      <c r="C13" s="3">
        <v>1780845</v>
      </c>
      <c r="D13" s="3">
        <v>915401</v>
      </c>
      <c r="E13" s="3">
        <v>1641407</v>
      </c>
      <c r="F13" s="3">
        <v>1561278</v>
      </c>
      <c r="G13" s="3">
        <v>139297</v>
      </c>
      <c r="H13" s="25">
        <v>530.36227009400011</v>
      </c>
      <c r="I13" s="13"/>
      <c r="J13" s="13"/>
      <c r="K13" s="13"/>
    </row>
    <row r="14" spans="1:11" ht="13.5" customHeight="1" x14ac:dyDescent="0.2">
      <c r="A14" s="9">
        <v>10</v>
      </c>
      <c r="B14" s="3" t="s">
        <v>16</v>
      </c>
      <c r="C14" s="3">
        <v>13600781</v>
      </c>
      <c r="D14" s="3">
        <v>7157604</v>
      </c>
      <c r="E14" s="3">
        <v>12799846</v>
      </c>
      <c r="F14" s="3">
        <v>10372609</v>
      </c>
      <c r="G14" s="3">
        <v>307933</v>
      </c>
      <c r="H14" s="25">
        <v>2582.5796721569995</v>
      </c>
      <c r="I14" s="13"/>
      <c r="J14" s="13"/>
      <c r="K14" s="13"/>
    </row>
    <row r="15" spans="1:11" ht="13.5" customHeight="1" x14ac:dyDescent="0.2">
      <c r="A15" s="9">
        <v>11</v>
      </c>
      <c r="B15" s="3" t="s">
        <v>17</v>
      </c>
      <c r="C15" s="3">
        <v>666403</v>
      </c>
      <c r="D15" s="3">
        <v>322863</v>
      </c>
      <c r="E15" s="3">
        <v>333246</v>
      </c>
      <c r="F15" s="3">
        <v>554705</v>
      </c>
      <c r="G15" s="3">
        <v>67817</v>
      </c>
      <c r="H15" s="25">
        <v>206.57589948399996</v>
      </c>
      <c r="I15" s="13"/>
      <c r="J15" s="13"/>
      <c r="K15" s="13"/>
    </row>
    <row r="16" spans="1:11" ht="13.5" customHeight="1" x14ac:dyDescent="0.2">
      <c r="A16" s="9">
        <v>12</v>
      </c>
      <c r="B16" s="3" t="s">
        <v>18</v>
      </c>
      <c r="C16" s="3">
        <v>1544420</v>
      </c>
      <c r="D16" s="3">
        <v>792904</v>
      </c>
      <c r="E16" s="3">
        <v>783137</v>
      </c>
      <c r="F16" s="3">
        <v>1352473</v>
      </c>
      <c r="G16" s="3">
        <v>225854</v>
      </c>
      <c r="H16" s="25">
        <v>469.48417396200017</v>
      </c>
      <c r="I16" s="13"/>
      <c r="J16" s="13"/>
      <c r="K16" s="13"/>
    </row>
    <row r="17" spans="1:11" ht="13.5" customHeight="1" x14ac:dyDescent="0.2">
      <c r="A17" s="11"/>
      <c r="B17" s="4" t="s">
        <v>261</v>
      </c>
      <c r="C17" s="4">
        <f t="shared" ref="C17:H17" si="0">SUM(C5:C16)</f>
        <v>29530774</v>
      </c>
      <c r="D17" s="4">
        <f t="shared" si="0"/>
        <v>15578928</v>
      </c>
      <c r="E17" s="4">
        <f t="shared" si="0"/>
        <v>24655570</v>
      </c>
      <c r="F17" s="4">
        <f t="shared" si="0"/>
        <v>24512788</v>
      </c>
      <c r="G17" s="4">
        <f t="shared" si="0"/>
        <v>1780365</v>
      </c>
      <c r="H17" s="26">
        <f t="shared" si="0"/>
        <v>7015.505490687</v>
      </c>
      <c r="I17" s="13"/>
      <c r="J17" s="15"/>
      <c r="K17" s="15"/>
    </row>
    <row r="18" spans="1:11" ht="13.5" customHeight="1" x14ac:dyDescent="0.2">
      <c r="A18" s="9">
        <v>13</v>
      </c>
      <c r="B18" s="3" t="s">
        <v>262</v>
      </c>
      <c r="C18" s="3">
        <v>44823</v>
      </c>
      <c r="D18" s="3">
        <v>16449</v>
      </c>
      <c r="E18" s="3">
        <v>34857</v>
      </c>
      <c r="F18" s="3">
        <v>35019</v>
      </c>
      <c r="G18" s="3">
        <v>10724</v>
      </c>
      <c r="H18" s="25">
        <v>19.775404298000005</v>
      </c>
      <c r="I18" s="13"/>
      <c r="J18" s="13"/>
      <c r="K18" s="13"/>
    </row>
    <row r="19" spans="1:11" ht="13.5" customHeight="1" x14ac:dyDescent="0.2">
      <c r="A19" s="9">
        <v>14</v>
      </c>
      <c r="B19" s="3" t="s">
        <v>263</v>
      </c>
      <c r="C19" s="3">
        <v>344</v>
      </c>
      <c r="D19" s="3">
        <v>163</v>
      </c>
      <c r="E19" s="3">
        <v>235</v>
      </c>
      <c r="F19" s="3">
        <v>273</v>
      </c>
      <c r="G19" s="3">
        <v>52</v>
      </c>
      <c r="H19" s="25">
        <v>6.4718795999999995E-2</v>
      </c>
      <c r="I19" s="13"/>
      <c r="J19" s="13"/>
      <c r="K19" s="13"/>
    </row>
    <row r="20" spans="1:11" ht="13.5" customHeight="1" x14ac:dyDescent="0.2">
      <c r="A20" s="9">
        <v>15</v>
      </c>
      <c r="B20" s="3" t="s">
        <v>264</v>
      </c>
      <c r="C20" s="3">
        <v>1354</v>
      </c>
      <c r="D20" s="3">
        <v>597</v>
      </c>
      <c r="E20" s="3">
        <v>631</v>
      </c>
      <c r="F20" s="3">
        <v>1053</v>
      </c>
      <c r="G20" s="3">
        <v>224</v>
      </c>
      <c r="H20" s="25">
        <v>0.88389345899999994</v>
      </c>
      <c r="I20" s="13"/>
      <c r="J20" s="13"/>
      <c r="K20" s="13"/>
    </row>
    <row r="21" spans="1:11" ht="13.5" customHeight="1" x14ac:dyDescent="0.2">
      <c r="A21" s="9">
        <v>16</v>
      </c>
      <c r="B21" s="3" t="s">
        <v>265</v>
      </c>
      <c r="C21" s="3">
        <v>111399</v>
      </c>
      <c r="D21" s="3">
        <v>71533</v>
      </c>
      <c r="E21" s="3">
        <v>111385</v>
      </c>
      <c r="F21" s="3">
        <v>61614</v>
      </c>
      <c r="G21" s="3">
        <v>24000</v>
      </c>
      <c r="H21" s="25">
        <v>29.016565468000007</v>
      </c>
      <c r="I21" s="13"/>
      <c r="J21" s="13"/>
      <c r="K21" s="13"/>
    </row>
    <row r="22" spans="1:11" ht="13.5" customHeight="1" x14ac:dyDescent="0.2">
      <c r="A22" s="9">
        <v>17</v>
      </c>
      <c r="B22" s="3" t="s">
        <v>266</v>
      </c>
      <c r="C22" s="3">
        <v>329337</v>
      </c>
      <c r="D22" s="3">
        <v>150074</v>
      </c>
      <c r="E22" s="3">
        <v>329337</v>
      </c>
      <c r="F22" s="3">
        <v>244511</v>
      </c>
      <c r="G22" s="3">
        <v>136239</v>
      </c>
      <c r="H22" s="25">
        <v>25.148095504</v>
      </c>
      <c r="I22" s="13"/>
      <c r="J22" s="13"/>
      <c r="K22" s="13"/>
    </row>
    <row r="23" spans="1:11" ht="13.5" customHeight="1" x14ac:dyDescent="0.2">
      <c r="A23" s="9">
        <v>18</v>
      </c>
      <c r="B23" s="3" t="s">
        <v>267</v>
      </c>
      <c r="C23" s="3">
        <v>44602</v>
      </c>
      <c r="D23" s="3">
        <v>20217</v>
      </c>
      <c r="E23" s="3">
        <v>36178</v>
      </c>
      <c r="F23" s="3">
        <v>36076</v>
      </c>
      <c r="G23" s="3">
        <v>5132</v>
      </c>
      <c r="H23" s="25">
        <v>17.450387033000002</v>
      </c>
      <c r="I23" s="13"/>
      <c r="J23" s="13"/>
      <c r="K23" s="13"/>
    </row>
    <row r="24" spans="1:11" ht="13.5" customHeight="1" x14ac:dyDescent="0.2">
      <c r="A24" s="9">
        <v>19</v>
      </c>
      <c r="B24" s="3" t="s">
        <v>268</v>
      </c>
      <c r="C24" s="3">
        <v>23197</v>
      </c>
      <c r="D24" s="3">
        <v>5974</v>
      </c>
      <c r="E24" s="3">
        <v>20023</v>
      </c>
      <c r="F24" s="3">
        <v>20103</v>
      </c>
      <c r="G24" s="3">
        <v>2879</v>
      </c>
      <c r="H24" s="25">
        <v>3.5048478109999999</v>
      </c>
      <c r="I24" s="13"/>
      <c r="J24" s="13"/>
      <c r="K24" s="13"/>
    </row>
    <row r="25" spans="1:11" ht="13.5" customHeight="1" x14ac:dyDescent="0.2">
      <c r="A25" s="9">
        <v>20</v>
      </c>
      <c r="B25" s="3" t="s">
        <v>269</v>
      </c>
      <c r="C25" s="3">
        <v>138</v>
      </c>
      <c r="D25" s="3">
        <v>60</v>
      </c>
      <c r="E25" s="3">
        <v>118</v>
      </c>
      <c r="F25" s="3">
        <v>89</v>
      </c>
      <c r="G25" s="3">
        <v>14</v>
      </c>
      <c r="H25" s="25">
        <v>2.4704E-2</v>
      </c>
      <c r="I25" s="13"/>
      <c r="J25" s="13"/>
      <c r="K25" s="13"/>
    </row>
    <row r="26" spans="1:11" ht="13.5" customHeight="1" x14ac:dyDescent="0.2">
      <c r="A26" s="9">
        <v>21</v>
      </c>
      <c r="B26" s="3" t="s">
        <v>227</v>
      </c>
      <c r="C26" s="3">
        <v>164</v>
      </c>
      <c r="D26" s="3">
        <v>73</v>
      </c>
      <c r="E26" s="3">
        <v>158</v>
      </c>
      <c r="F26" s="3">
        <v>135</v>
      </c>
      <c r="G26" s="3">
        <v>22</v>
      </c>
      <c r="H26" s="25">
        <v>2.2283476999999999E-2</v>
      </c>
      <c r="I26" s="13"/>
      <c r="J26" s="13"/>
      <c r="K26" s="13"/>
    </row>
    <row r="27" spans="1:11" ht="13.5" customHeight="1" x14ac:dyDescent="0.2">
      <c r="A27" s="9">
        <v>22</v>
      </c>
      <c r="B27" s="3" t="s">
        <v>270</v>
      </c>
      <c r="C27" s="3">
        <v>6945</v>
      </c>
      <c r="D27" s="3">
        <v>2565</v>
      </c>
      <c r="E27" s="3">
        <v>438</v>
      </c>
      <c r="F27" s="3">
        <v>4564</v>
      </c>
      <c r="G27" s="3">
        <v>2610</v>
      </c>
      <c r="H27" s="25">
        <v>0.83683861700000006</v>
      </c>
      <c r="I27" s="13"/>
      <c r="J27" s="13"/>
      <c r="K27" s="13"/>
    </row>
    <row r="28" spans="1:11" ht="13.5" customHeight="1" x14ac:dyDescent="0.2">
      <c r="A28" s="9">
        <v>23</v>
      </c>
      <c r="B28" s="3" t="s">
        <v>271</v>
      </c>
      <c r="C28" s="3">
        <v>515</v>
      </c>
      <c r="D28" s="3">
        <v>200</v>
      </c>
      <c r="E28" s="3">
        <v>391</v>
      </c>
      <c r="F28" s="3">
        <v>274</v>
      </c>
      <c r="G28" s="3">
        <v>51</v>
      </c>
      <c r="H28" s="25">
        <v>8.1170551000000007E-2</v>
      </c>
      <c r="I28" s="13"/>
      <c r="J28" s="13"/>
      <c r="K28" s="13"/>
    </row>
    <row r="29" spans="1:11" ht="13.5" customHeight="1" x14ac:dyDescent="0.2">
      <c r="A29" s="9">
        <v>24</v>
      </c>
      <c r="B29" s="3" t="s">
        <v>272</v>
      </c>
      <c r="C29" s="3">
        <v>17524</v>
      </c>
      <c r="D29" s="3">
        <v>17519</v>
      </c>
      <c r="E29" s="3">
        <v>17524</v>
      </c>
      <c r="F29" s="3">
        <v>9812</v>
      </c>
      <c r="G29" s="3">
        <v>7</v>
      </c>
      <c r="H29" s="25">
        <v>2.6601652809999998</v>
      </c>
      <c r="I29" s="13"/>
      <c r="J29" s="13"/>
      <c r="K29" s="13"/>
    </row>
    <row r="30" spans="1:11" ht="13.5" customHeight="1" x14ac:dyDescent="0.2">
      <c r="A30" s="9">
        <v>25</v>
      </c>
      <c r="B30" s="3" t="s">
        <v>273</v>
      </c>
      <c r="C30" s="3">
        <v>189</v>
      </c>
      <c r="D30" s="3">
        <v>78</v>
      </c>
      <c r="E30" s="3">
        <v>102</v>
      </c>
      <c r="F30" s="3">
        <v>166</v>
      </c>
      <c r="G30" s="3">
        <v>51</v>
      </c>
      <c r="H30" s="25">
        <v>4.6350026000000003E-2</v>
      </c>
      <c r="I30" s="13"/>
      <c r="J30" s="13"/>
      <c r="K30" s="13"/>
    </row>
    <row r="31" spans="1:11" ht="13.5" customHeight="1" x14ac:dyDescent="0.2">
      <c r="A31" s="9">
        <v>26</v>
      </c>
      <c r="B31" s="3" t="s">
        <v>274</v>
      </c>
      <c r="C31" s="3">
        <v>848</v>
      </c>
      <c r="D31" s="3">
        <v>518</v>
      </c>
      <c r="E31" s="3">
        <v>796</v>
      </c>
      <c r="F31" s="3">
        <v>624</v>
      </c>
      <c r="G31" s="3">
        <v>216</v>
      </c>
      <c r="H31" s="25">
        <v>0.10564800100000001</v>
      </c>
      <c r="I31" s="13"/>
      <c r="J31" s="13"/>
      <c r="K31" s="13"/>
    </row>
    <row r="32" spans="1:11" ht="13.5" customHeight="1" x14ac:dyDescent="0.2">
      <c r="A32" s="11"/>
      <c r="B32" s="4" t="s">
        <v>275</v>
      </c>
      <c r="C32" s="4">
        <f t="shared" ref="C32:H32" si="1">SUM(C18:C31)</f>
        <v>581379</v>
      </c>
      <c r="D32" s="4">
        <f t="shared" si="1"/>
        <v>286020</v>
      </c>
      <c r="E32" s="4">
        <f t="shared" si="1"/>
        <v>552173</v>
      </c>
      <c r="F32" s="4">
        <f t="shared" si="1"/>
        <v>414313</v>
      </c>
      <c r="G32" s="4">
        <f t="shared" si="1"/>
        <v>182221</v>
      </c>
      <c r="H32" s="26">
        <f t="shared" si="1"/>
        <v>99.621072322000018</v>
      </c>
      <c r="I32" s="15"/>
      <c r="J32" s="15"/>
      <c r="K32" s="15"/>
    </row>
    <row r="33" spans="1:11" ht="13.5" customHeight="1" x14ac:dyDescent="0.2">
      <c r="A33" s="9">
        <v>27</v>
      </c>
      <c r="B33" s="3" t="s">
        <v>276</v>
      </c>
      <c r="C33" s="3">
        <v>3620472</v>
      </c>
      <c r="D33" s="3">
        <v>2052854</v>
      </c>
      <c r="E33" s="3">
        <v>3329296</v>
      </c>
      <c r="F33" s="3">
        <v>2964861</v>
      </c>
      <c r="G33" s="3">
        <v>476085</v>
      </c>
      <c r="H33" s="25">
        <v>739.07520395100005</v>
      </c>
      <c r="I33" s="13"/>
      <c r="J33" s="13"/>
      <c r="K33" s="13"/>
    </row>
    <row r="34" spans="1:11" ht="13.5" customHeight="1" x14ac:dyDescent="0.2">
      <c r="A34" s="9">
        <v>28</v>
      </c>
      <c r="B34" s="3" t="s">
        <v>277</v>
      </c>
      <c r="C34" s="3">
        <v>1664391</v>
      </c>
      <c r="D34" s="3">
        <v>908177</v>
      </c>
      <c r="E34" s="3">
        <v>603833</v>
      </c>
      <c r="F34" s="3">
        <v>1555592</v>
      </c>
      <c r="G34" s="3">
        <v>323245</v>
      </c>
      <c r="H34" s="25">
        <v>403.18394470499993</v>
      </c>
      <c r="I34" s="13"/>
      <c r="J34" s="13"/>
      <c r="K34" s="13"/>
    </row>
    <row r="35" spans="1:11" ht="13.5" customHeight="1" x14ac:dyDescent="0.2">
      <c r="A35" s="11"/>
      <c r="B35" s="4" t="s">
        <v>278</v>
      </c>
      <c r="C35" s="4">
        <f t="shared" ref="C35:H35" si="2">C34+C33</f>
        <v>5284863</v>
      </c>
      <c r="D35" s="4">
        <f t="shared" si="2"/>
        <v>2961031</v>
      </c>
      <c r="E35" s="4">
        <f t="shared" si="2"/>
        <v>3933129</v>
      </c>
      <c r="F35" s="4">
        <f t="shared" si="2"/>
        <v>4520453</v>
      </c>
      <c r="G35" s="4">
        <f t="shared" si="2"/>
        <v>799330</v>
      </c>
      <c r="H35" s="26">
        <f t="shared" si="2"/>
        <v>1142.259148656</v>
      </c>
      <c r="I35" s="15"/>
      <c r="J35" s="15"/>
      <c r="K35" s="15"/>
    </row>
    <row r="36" spans="1:11" ht="13.5" customHeight="1" x14ac:dyDescent="0.2">
      <c r="A36" s="11"/>
      <c r="B36" s="4" t="s">
        <v>279</v>
      </c>
      <c r="C36" s="4">
        <f t="shared" ref="C36:H36" si="3">C35+C32+C17</f>
        <v>35397016</v>
      </c>
      <c r="D36" s="4">
        <f t="shared" si="3"/>
        <v>18825979</v>
      </c>
      <c r="E36" s="4">
        <f t="shared" si="3"/>
        <v>29140872</v>
      </c>
      <c r="F36" s="4">
        <f t="shared" si="3"/>
        <v>29447554</v>
      </c>
      <c r="G36" s="4">
        <f t="shared" si="3"/>
        <v>2761916</v>
      </c>
      <c r="H36" s="26">
        <f t="shared" si="3"/>
        <v>8257.3857116649997</v>
      </c>
      <c r="I36" s="15"/>
      <c r="J36" s="15"/>
      <c r="K36" s="15"/>
    </row>
    <row r="37" spans="1:11" ht="13.5" customHeight="1" x14ac:dyDescent="0.2">
      <c r="A37" s="18"/>
      <c r="B37" s="13"/>
      <c r="C37" s="13"/>
      <c r="D37" s="15" t="s">
        <v>149</v>
      </c>
      <c r="E37" s="13"/>
      <c r="F37" s="13"/>
      <c r="G37" s="13"/>
      <c r="H37" s="40"/>
      <c r="I37" s="13"/>
      <c r="J37" s="13"/>
      <c r="K37" s="13"/>
    </row>
    <row r="38" spans="1:11" ht="13.5" customHeight="1" x14ac:dyDescent="0.2">
      <c r="A38" s="18"/>
      <c r="B38" s="13"/>
      <c r="C38" s="13"/>
      <c r="D38" s="13"/>
      <c r="E38" s="13"/>
      <c r="F38" s="13"/>
      <c r="G38" s="13"/>
      <c r="H38" s="40"/>
      <c r="I38" s="13"/>
      <c r="J38" s="13"/>
      <c r="K38" s="13"/>
    </row>
    <row r="39" spans="1:11" ht="13.5" customHeight="1" x14ac:dyDescent="0.2">
      <c r="A39" s="18"/>
      <c r="B39" s="13"/>
      <c r="C39" s="13"/>
      <c r="D39" s="13"/>
      <c r="E39" s="13"/>
      <c r="F39" s="13"/>
      <c r="G39" s="13"/>
      <c r="H39" s="40"/>
      <c r="I39" s="13"/>
      <c r="J39" s="13"/>
      <c r="K39" s="13"/>
    </row>
    <row r="40" spans="1:11" ht="13.5" customHeight="1" x14ac:dyDescent="0.2">
      <c r="A40" s="18"/>
      <c r="B40" s="13"/>
      <c r="C40" s="13"/>
      <c r="D40" s="13"/>
      <c r="E40" s="13"/>
      <c r="F40" s="13"/>
      <c r="G40" s="13"/>
      <c r="H40" s="40"/>
      <c r="I40" s="13"/>
      <c r="J40" s="13"/>
      <c r="K40" s="13"/>
    </row>
    <row r="41" spans="1:11" ht="13.5" customHeight="1" x14ac:dyDescent="0.2">
      <c r="A41" s="18"/>
      <c r="B41" s="13"/>
      <c r="C41" s="13"/>
      <c r="D41" s="13"/>
      <c r="E41" s="13"/>
      <c r="F41" s="13"/>
      <c r="G41" s="13"/>
      <c r="H41" s="40"/>
      <c r="I41" s="13"/>
      <c r="J41" s="13"/>
      <c r="K41" s="13"/>
    </row>
    <row r="42" spans="1:11" ht="13.5" customHeight="1" x14ac:dyDescent="0.2">
      <c r="A42" s="18"/>
      <c r="B42" s="13"/>
      <c r="C42" s="13"/>
      <c r="D42" s="13"/>
      <c r="E42" s="13"/>
      <c r="F42" s="13"/>
      <c r="G42" s="13"/>
      <c r="H42" s="40"/>
      <c r="I42" s="13"/>
      <c r="J42" s="13"/>
      <c r="K42" s="13"/>
    </row>
    <row r="43" spans="1:11" ht="13.5" customHeight="1" x14ac:dyDescent="0.2">
      <c r="A43" s="18"/>
      <c r="B43" s="13"/>
      <c r="C43" s="13"/>
      <c r="D43" s="13"/>
      <c r="E43" s="13"/>
      <c r="F43" s="13"/>
      <c r="G43" s="13"/>
      <c r="H43" s="40"/>
      <c r="I43" s="13"/>
      <c r="J43" s="13"/>
      <c r="K43" s="13"/>
    </row>
    <row r="44" spans="1:11" ht="13.5" customHeight="1" x14ac:dyDescent="0.2">
      <c r="A44" s="18"/>
      <c r="B44" s="13"/>
      <c r="C44" s="13"/>
      <c r="D44" s="13"/>
      <c r="E44" s="13"/>
      <c r="F44" s="13"/>
      <c r="G44" s="13"/>
      <c r="H44" s="40"/>
      <c r="I44" s="13"/>
      <c r="J44" s="13"/>
      <c r="K44" s="13"/>
    </row>
    <row r="45" spans="1:11" ht="13.5" customHeight="1" x14ac:dyDescent="0.2">
      <c r="A45" s="18"/>
      <c r="B45" s="13"/>
      <c r="C45" s="13"/>
      <c r="D45" s="13"/>
      <c r="E45" s="13"/>
      <c r="F45" s="13"/>
      <c r="G45" s="13"/>
      <c r="H45" s="40"/>
      <c r="I45" s="13"/>
      <c r="J45" s="13"/>
      <c r="K45" s="13"/>
    </row>
    <row r="46" spans="1:11" ht="13.5" customHeight="1" x14ac:dyDescent="0.2">
      <c r="A46" s="18"/>
      <c r="B46" s="13"/>
      <c r="C46" s="13"/>
      <c r="D46" s="13"/>
      <c r="E46" s="13"/>
      <c r="F46" s="13"/>
      <c r="G46" s="13"/>
      <c r="H46" s="40"/>
      <c r="I46" s="13"/>
      <c r="J46" s="13"/>
      <c r="K46" s="13"/>
    </row>
    <row r="47" spans="1:11" ht="13.5" customHeight="1" x14ac:dyDescent="0.2">
      <c r="A47" s="18"/>
      <c r="B47" s="13"/>
      <c r="C47" s="13"/>
      <c r="D47" s="13"/>
      <c r="E47" s="13"/>
      <c r="F47" s="13"/>
      <c r="G47" s="13"/>
      <c r="H47" s="40"/>
      <c r="I47" s="13"/>
      <c r="J47" s="13"/>
      <c r="K47" s="13"/>
    </row>
    <row r="48" spans="1:11" ht="13.5" customHeight="1" x14ac:dyDescent="0.2">
      <c r="A48" s="18"/>
      <c r="B48" s="13"/>
      <c r="C48" s="13"/>
      <c r="D48" s="13"/>
      <c r="E48" s="13"/>
      <c r="F48" s="13"/>
      <c r="G48" s="13"/>
      <c r="H48" s="40"/>
      <c r="I48" s="13"/>
      <c r="J48" s="13"/>
      <c r="K48" s="13"/>
    </row>
    <row r="49" spans="1:11" ht="13.5" customHeight="1" x14ac:dyDescent="0.2">
      <c r="A49" s="18"/>
      <c r="B49" s="13"/>
      <c r="C49" s="13"/>
      <c r="D49" s="13"/>
      <c r="E49" s="13"/>
      <c r="F49" s="13"/>
      <c r="G49" s="13"/>
      <c r="H49" s="40"/>
      <c r="I49" s="13"/>
      <c r="J49" s="13"/>
      <c r="K49" s="13"/>
    </row>
    <row r="50" spans="1:11" ht="13.5" customHeight="1" x14ac:dyDescent="0.2">
      <c r="A50" s="18"/>
      <c r="B50" s="13"/>
      <c r="C50" s="13"/>
      <c r="D50" s="13"/>
      <c r="E50" s="13"/>
      <c r="F50" s="13"/>
      <c r="G50" s="13"/>
      <c r="H50" s="40"/>
      <c r="I50" s="13"/>
      <c r="J50" s="13"/>
      <c r="K50" s="13"/>
    </row>
    <row r="51" spans="1:11" ht="13.5" customHeight="1" x14ac:dyDescent="0.2">
      <c r="A51" s="18"/>
      <c r="B51" s="13"/>
      <c r="C51" s="13"/>
      <c r="D51" s="13"/>
      <c r="E51" s="13"/>
      <c r="F51" s="13"/>
      <c r="G51" s="13"/>
      <c r="H51" s="40"/>
      <c r="I51" s="13"/>
      <c r="J51" s="13"/>
      <c r="K51" s="13"/>
    </row>
    <row r="52" spans="1:11" ht="13.5" customHeight="1" x14ac:dyDescent="0.2">
      <c r="A52" s="18"/>
      <c r="B52" s="13"/>
      <c r="C52" s="13"/>
      <c r="D52" s="13"/>
      <c r="E52" s="13"/>
      <c r="F52" s="13"/>
      <c r="G52" s="13"/>
      <c r="H52" s="40"/>
      <c r="I52" s="13"/>
      <c r="J52" s="13"/>
      <c r="K52" s="13"/>
    </row>
    <row r="53" spans="1:11" ht="13.5" customHeight="1" x14ac:dyDescent="0.2">
      <c r="A53" s="18"/>
      <c r="B53" s="13"/>
      <c r="C53" s="13"/>
      <c r="D53" s="13"/>
      <c r="E53" s="13"/>
      <c r="F53" s="13"/>
      <c r="G53" s="13"/>
      <c r="H53" s="40"/>
      <c r="I53" s="13"/>
      <c r="J53" s="13"/>
      <c r="K53" s="13"/>
    </row>
    <row r="54" spans="1:11" ht="13.5" customHeight="1" x14ac:dyDescent="0.2">
      <c r="A54" s="18"/>
      <c r="B54" s="13"/>
      <c r="C54" s="13"/>
      <c r="D54" s="13"/>
      <c r="E54" s="13"/>
      <c r="F54" s="13"/>
      <c r="G54" s="13"/>
      <c r="H54" s="40"/>
      <c r="I54" s="13"/>
      <c r="J54" s="13"/>
      <c r="K54" s="13"/>
    </row>
    <row r="55" spans="1:11" ht="13.5" customHeight="1" x14ac:dyDescent="0.2">
      <c r="A55" s="18"/>
      <c r="B55" s="13"/>
      <c r="C55" s="13"/>
      <c r="D55" s="13"/>
      <c r="E55" s="13"/>
      <c r="F55" s="13"/>
      <c r="G55" s="13"/>
      <c r="H55" s="40"/>
      <c r="I55" s="13"/>
      <c r="J55" s="13"/>
      <c r="K55" s="13"/>
    </row>
    <row r="56" spans="1:11" ht="13.5" customHeight="1" x14ac:dyDescent="0.2">
      <c r="A56" s="18"/>
      <c r="B56" s="13"/>
      <c r="C56" s="13"/>
      <c r="D56" s="13"/>
      <c r="E56" s="13"/>
      <c r="F56" s="13"/>
      <c r="G56" s="13"/>
      <c r="H56" s="40"/>
      <c r="I56" s="13"/>
      <c r="J56" s="13"/>
      <c r="K56" s="13"/>
    </row>
    <row r="57" spans="1:11" ht="13.5" customHeight="1" x14ac:dyDescent="0.2">
      <c r="A57" s="18"/>
      <c r="B57" s="13"/>
      <c r="C57" s="13"/>
      <c r="D57" s="13"/>
      <c r="E57" s="13"/>
      <c r="F57" s="13"/>
      <c r="G57" s="13"/>
      <c r="H57" s="40"/>
      <c r="I57" s="13"/>
      <c r="J57" s="13"/>
      <c r="K57" s="13"/>
    </row>
    <row r="58" spans="1:11" ht="13.5" customHeight="1" x14ac:dyDescent="0.2">
      <c r="A58" s="18"/>
      <c r="B58" s="13"/>
      <c r="C58" s="13"/>
      <c r="D58" s="13"/>
      <c r="E58" s="13"/>
      <c r="F58" s="13"/>
      <c r="G58" s="13"/>
      <c r="H58" s="40"/>
      <c r="I58" s="13"/>
      <c r="J58" s="13"/>
      <c r="K58" s="13"/>
    </row>
    <row r="59" spans="1:11" ht="13.5" customHeight="1" x14ac:dyDescent="0.2">
      <c r="A59" s="18"/>
      <c r="B59" s="13"/>
      <c r="C59" s="13"/>
      <c r="D59" s="13"/>
      <c r="E59" s="13"/>
      <c r="F59" s="13"/>
      <c r="G59" s="13"/>
      <c r="H59" s="40"/>
      <c r="I59" s="13"/>
      <c r="J59" s="13"/>
      <c r="K59" s="13"/>
    </row>
    <row r="60" spans="1:11" ht="13.5" customHeight="1" x14ac:dyDescent="0.2">
      <c r="A60" s="18"/>
      <c r="B60" s="13"/>
      <c r="C60" s="13"/>
      <c r="D60" s="13"/>
      <c r="E60" s="13"/>
      <c r="F60" s="13"/>
      <c r="G60" s="13"/>
      <c r="H60" s="40"/>
      <c r="I60" s="13"/>
      <c r="J60" s="13"/>
      <c r="K60" s="13"/>
    </row>
    <row r="61" spans="1:11" ht="13.5" customHeight="1" x14ac:dyDescent="0.2">
      <c r="A61" s="18"/>
      <c r="B61" s="13"/>
      <c r="C61" s="13"/>
      <c r="D61" s="13"/>
      <c r="E61" s="13"/>
      <c r="F61" s="13"/>
      <c r="G61" s="13"/>
      <c r="H61" s="40"/>
      <c r="I61" s="13"/>
      <c r="J61" s="13"/>
      <c r="K61" s="13"/>
    </row>
    <row r="62" spans="1:11" ht="13.5" customHeight="1" x14ac:dyDescent="0.2">
      <c r="A62" s="18"/>
      <c r="B62" s="13"/>
      <c r="C62" s="13"/>
      <c r="D62" s="13"/>
      <c r="E62" s="13"/>
      <c r="F62" s="13"/>
      <c r="G62" s="13"/>
      <c r="H62" s="40"/>
      <c r="I62" s="13"/>
      <c r="J62" s="13"/>
      <c r="K62" s="13"/>
    </row>
    <row r="63" spans="1:11" ht="13.5" customHeight="1" x14ac:dyDescent="0.2">
      <c r="A63" s="18"/>
      <c r="B63" s="13"/>
      <c r="C63" s="13"/>
      <c r="D63" s="13"/>
      <c r="E63" s="13"/>
      <c r="F63" s="13"/>
      <c r="G63" s="13"/>
      <c r="H63" s="40"/>
      <c r="I63" s="13"/>
      <c r="J63" s="13"/>
      <c r="K63" s="13"/>
    </row>
    <row r="64" spans="1:11" ht="13.5" customHeight="1" x14ac:dyDescent="0.2">
      <c r="A64" s="18"/>
      <c r="B64" s="13"/>
      <c r="C64" s="13"/>
      <c r="D64" s="13"/>
      <c r="E64" s="13"/>
      <c r="F64" s="13"/>
      <c r="G64" s="13"/>
      <c r="H64" s="40"/>
      <c r="I64" s="13"/>
      <c r="J64" s="13"/>
      <c r="K64" s="13"/>
    </row>
    <row r="65" spans="1:11" ht="13.5" customHeight="1" x14ac:dyDescent="0.2">
      <c r="A65" s="18"/>
      <c r="B65" s="13"/>
      <c r="C65" s="13"/>
      <c r="D65" s="13"/>
      <c r="E65" s="13"/>
      <c r="F65" s="13"/>
      <c r="G65" s="13"/>
      <c r="H65" s="40"/>
      <c r="I65" s="13"/>
      <c r="J65" s="13"/>
      <c r="K65" s="13"/>
    </row>
    <row r="66" spans="1:11" ht="13.5" customHeight="1" x14ac:dyDescent="0.2">
      <c r="A66" s="18"/>
      <c r="B66" s="13"/>
      <c r="C66" s="13"/>
      <c r="D66" s="13"/>
      <c r="E66" s="13"/>
      <c r="F66" s="13"/>
      <c r="G66" s="13"/>
      <c r="H66" s="40"/>
      <c r="I66" s="13"/>
      <c r="J66" s="13"/>
      <c r="K66" s="13"/>
    </row>
    <row r="67" spans="1:11" ht="13.5" customHeight="1" x14ac:dyDescent="0.2">
      <c r="A67" s="18"/>
      <c r="B67" s="13"/>
      <c r="C67" s="13"/>
      <c r="D67" s="13"/>
      <c r="E67" s="13"/>
      <c r="F67" s="13"/>
      <c r="G67" s="13"/>
      <c r="H67" s="40"/>
      <c r="I67" s="13"/>
      <c r="J67" s="13"/>
      <c r="K67" s="13"/>
    </row>
    <row r="68" spans="1:11" ht="13.5" customHeight="1" x14ac:dyDescent="0.2">
      <c r="A68" s="18"/>
      <c r="B68" s="13"/>
      <c r="C68" s="13"/>
      <c r="D68" s="13"/>
      <c r="E68" s="13"/>
      <c r="F68" s="13"/>
      <c r="G68" s="13"/>
      <c r="H68" s="40"/>
      <c r="I68" s="13"/>
      <c r="J68" s="13"/>
      <c r="K68" s="13"/>
    </row>
    <row r="69" spans="1:11" ht="13.5" customHeight="1" x14ac:dyDescent="0.2">
      <c r="A69" s="18"/>
      <c r="B69" s="13"/>
      <c r="C69" s="13"/>
      <c r="D69" s="13"/>
      <c r="E69" s="13"/>
      <c r="F69" s="13"/>
      <c r="G69" s="13"/>
      <c r="H69" s="40"/>
      <c r="I69" s="13"/>
      <c r="J69" s="13"/>
      <c r="K69" s="13"/>
    </row>
    <row r="70" spans="1:11" ht="13.5" customHeight="1" x14ac:dyDescent="0.2">
      <c r="A70" s="18"/>
      <c r="B70" s="13"/>
      <c r="C70" s="13"/>
      <c r="D70" s="13"/>
      <c r="E70" s="13"/>
      <c r="F70" s="13"/>
      <c r="G70" s="13"/>
      <c r="H70" s="40"/>
      <c r="I70" s="13"/>
      <c r="J70" s="13"/>
      <c r="K70" s="13"/>
    </row>
    <row r="71" spans="1:11" ht="13.5" customHeight="1" x14ac:dyDescent="0.2">
      <c r="A71" s="18"/>
      <c r="B71" s="13"/>
      <c r="C71" s="13"/>
      <c r="D71" s="13"/>
      <c r="E71" s="13"/>
      <c r="F71" s="13"/>
      <c r="G71" s="13"/>
      <c r="H71" s="40"/>
      <c r="I71" s="13"/>
      <c r="J71" s="13"/>
      <c r="K71" s="13"/>
    </row>
    <row r="72" spans="1:11" ht="13.5" customHeight="1" x14ac:dyDescent="0.2">
      <c r="A72" s="18"/>
      <c r="B72" s="13"/>
      <c r="C72" s="13"/>
      <c r="D72" s="13"/>
      <c r="E72" s="13"/>
      <c r="F72" s="13"/>
      <c r="G72" s="13"/>
      <c r="H72" s="40"/>
      <c r="I72" s="13"/>
      <c r="J72" s="13"/>
      <c r="K72" s="13"/>
    </row>
    <row r="73" spans="1:11" ht="13.5" customHeight="1" x14ac:dyDescent="0.2">
      <c r="A73" s="18"/>
      <c r="B73" s="13"/>
      <c r="C73" s="13"/>
      <c r="D73" s="13"/>
      <c r="E73" s="13"/>
      <c r="F73" s="13"/>
      <c r="G73" s="13"/>
      <c r="H73" s="40"/>
      <c r="I73" s="13"/>
      <c r="J73" s="13"/>
      <c r="K73" s="13"/>
    </row>
    <row r="74" spans="1:11" ht="13.5" customHeight="1" x14ac:dyDescent="0.2">
      <c r="A74" s="18"/>
      <c r="B74" s="13"/>
      <c r="C74" s="13"/>
      <c r="D74" s="13"/>
      <c r="E74" s="13"/>
      <c r="F74" s="13"/>
      <c r="G74" s="13"/>
      <c r="H74" s="40"/>
      <c r="I74" s="13"/>
      <c r="J74" s="13"/>
      <c r="K74" s="13"/>
    </row>
    <row r="75" spans="1:11" ht="13.5" customHeight="1" x14ac:dyDescent="0.2">
      <c r="A75" s="18"/>
      <c r="B75" s="13"/>
      <c r="C75" s="13"/>
      <c r="D75" s="13"/>
      <c r="E75" s="13"/>
      <c r="F75" s="13"/>
      <c r="G75" s="13"/>
      <c r="H75" s="40"/>
      <c r="I75" s="13"/>
      <c r="J75" s="13"/>
      <c r="K75" s="13"/>
    </row>
    <row r="76" spans="1:11" ht="13.5" customHeight="1" x14ac:dyDescent="0.2">
      <c r="A76" s="18"/>
      <c r="B76" s="13"/>
      <c r="C76" s="13"/>
      <c r="D76" s="13"/>
      <c r="E76" s="13"/>
      <c r="F76" s="13"/>
      <c r="G76" s="13"/>
      <c r="H76" s="40"/>
      <c r="I76" s="13"/>
      <c r="J76" s="13"/>
      <c r="K76" s="13"/>
    </row>
    <row r="77" spans="1:11" ht="13.5" customHeight="1" x14ac:dyDescent="0.2">
      <c r="A77" s="18"/>
      <c r="B77" s="13"/>
      <c r="C77" s="13"/>
      <c r="D77" s="13"/>
      <c r="E77" s="13"/>
      <c r="F77" s="13"/>
      <c r="G77" s="13"/>
      <c r="H77" s="40"/>
      <c r="I77" s="13"/>
      <c r="J77" s="13"/>
      <c r="K77" s="13"/>
    </row>
    <row r="78" spans="1:11" ht="13.5" customHeight="1" x14ac:dyDescent="0.2">
      <c r="A78" s="18"/>
      <c r="B78" s="13"/>
      <c r="C78" s="13"/>
      <c r="D78" s="13"/>
      <c r="E78" s="13"/>
      <c r="F78" s="13"/>
      <c r="G78" s="13"/>
      <c r="H78" s="40"/>
      <c r="I78" s="13"/>
      <c r="J78" s="13"/>
      <c r="K78" s="13"/>
    </row>
    <row r="79" spans="1:11" ht="13.5" customHeight="1" x14ac:dyDescent="0.2">
      <c r="A79" s="18"/>
      <c r="B79" s="13"/>
      <c r="C79" s="13"/>
      <c r="D79" s="13"/>
      <c r="E79" s="13"/>
      <c r="F79" s="13"/>
      <c r="G79" s="13"/>
      <c r="H79" s="40"/>
      <c r="I79" s="13"/>
      <c r="J79" s="13"/>
      <c r="K79" s="13"/>
    </row>
    <row r="80" spans="1:11" ht="13.5" customHeight="1" x14ac:dyDescent="0.2">
      <c r="A80" s="18"/>
      <c r="B80" s="13"/>
      <c r="C80" s="13"/>
      <c r="D80" s="13"/>
      <c r="E80" s="13"/>
      <c r="F80" s="13"/>
      <c r="G80" s="13"/>
      <c r="H80" s="40"/>
      <c r="I80" s="13"/>
      <c r="J80" s="13"/>
      <c r="K80" s="13"/>
    </row>
    <row r="81" spans="1:11" ht="13.5" customHeight="1" x14ac:dyDescent="0.2">
      <c r="A81" s="18"/>
      <c r="B81" s="13"/>
      <c r="C81" s="13"/>
      <c r="D81" s="13"/>
      <c r="E81" s="13"/>
      <c r="F81" s="13"/>
      <c r="G81" s="13"/>
      <c r="H81" s="40"/>
      <c r="I81" s="13"/>
      <c r="J81" s="13"/>
      <c r="K81" s="13"/>
    </row>
    <row r="82" spans="1:11" ht="13.5" customHeight="1" x14ac:dyDescent="0.2">
      <c r="A82" s="18"/>
      <c r="B82" s="13"/>
      <c r="C82" s="13"/>
      <c r="D82" s="13"/>
      <c r="E82" s="13"/>
      <c r="F82" s="13"/>
      <c r="G82" s="13"/>
      <c r="H82" s="40"/>
      <c r="I82" s="13"/>
      <c r="J82" s="13"/>
      <c r="K82" s="13"/>
    </row>
    <row r="83" spans="1:11" ht="13.5" customHeight="1" x14ac:dyDescent="0.2">
      <c r="A83" s="18"/>
      <c r="B83" s="13"/>
      <c r="C83" s="13"/>
      <c r="D83" s="13"/>
      <c r="E83" s="13"/>
      <c r="F83" s="13"/>
      <c r="G83" s="13"/>
      <c r="H83" s="40"/>
      <c r="I83" s="13"/>
      <c r="J83" s="13"/>
      <c r="K83" s="13"/>
    </row>
    <row r="84" spans="1:11" ht="13.5" customHeight="1" x14ac:dyDescent="0.2">
      <c r="A84" s="18"/>
      <c r="B84" s="13"/>
      <c r="C84" s="13"/>
      <c r="D84" s="13"/>
      <c r="E84" s="13"/>
      <c r="F84" s="13"/>
      <c r="G84" s="13"/>
      <c r="H84" s="40"/>
      <c r="I84" s="13"/>
      <c r="J84" s="13"/>
      <c r="K84" s="13"/>
    </row>
    <row r="85" spans="1:11" ht="13.5" customHeight="1" x14ac:dyDescent="0.2">
      <c r="A85" s="18"/>
      <c r="B85" s="13"/>
      <c r="C85" s="13"/>
      <c r="D85" s="13"/>
      <c r="E85" s="13"/>
      <c r="F85" s="13"/>
      <c r="G85" s="13"/>
      <c r="H85" s="40"/>
      <c r="I85" s="13"/>
      <c r="J85" s="13"/>
      <c r="K85" s="13"/>
    </row>
    <row r="86" spans="1:11" ht="13.5" customHeight="1" x14ac:dyDescent="0.2">
      <c r="A86" s="18"/>
      <c r="B86" s="13"/>
      <c r="C86" s="13"/>
      <c r="D86" s="13"/>
      <c r="E86" s="13"/>
      <c r="F86" s="13"/>
      <c r="G86" s="13"/>
      <c r="H86" s="40"/>
      <c r="I86" s="13"/>
      <c r="J86" s="13"/>
      <c r="K86" s="13"/>
    </row>
    <row r="87" spans="1:11" ht="13.5" customHeight="1" x14ac:dyDescent="0.2">
      <c r="A87" s="18"/>
      <c r="B87" s="13"/>
      <c r="C87" s="13"/>
      <c r="D87" s="13"/>
      <c r="E87" s="13"/>
      <c r="F87" s="13"/>
      <c r="G87" s="13"/>
      <c r="H87" s="40"/>
      <c r="I87" s="13"/>
      <c r="J87" s="13"/>
      <c r="K87" s="13"/>
    </row>
    <row r="88" spans="1:11" ht="13.5" customHeight="1" x14ac:dyDescent="0.2">
      <c r="A88" s="18"/>
      <c r="B88" s="13"/>
      <c r="C88" s="13"/>
      <c r="D88" s="13"/>
      <c r="E88" s="13"/>
      <c r="F88" s="13"/>
      <c r="G88" s="13"/>
      <c r="H88" s="40"/>
      <c r="I88" s="13"/>
      <c r="J88" s="13"/>
      <c r="K88" s="13"/>
    </row>
    <row r="89" spans="1:11" ht="13.5" customHeight="1" x14ac:dyDescent="0.2">
      <c r="A89" s="18"/>
      <c r="B89" s="13"/>
      <c r="C89" s="13"/>
      <c r="D89" s="13"/>
      <c r="E89" s="13"/>
      <c r="F89" s="13"/>
      <c r="G89" s="13"/>
      <c r="H89" s="40"/>
      <c r="I89" s="13"/>
      <c r="J89" s="13"/>
      <c r="K89" s="13"/>
    </row>
    <row r="90" spans="1:11" ht="13.5" customHeight="1" x14ac:dyDescent="0.2">
      <c r="A90" s="18"/>
      <c r="B90" s="13"/>
      <c r="C90" s="13"/>
      <c r="D90" s="13"/>
      <c r="E90" s="13"/>
      <c r="F90" s="13"/>
      <c r="G90" s="13"/>
      <c r="H90" s="40"/>
      <c r="I90" s="13"/>
      <c r="J90" s="13"/>
      <c r="K90" s="13"/>
    </row>
    <row r="91" spans="1:11" ht="13.5" customHeight="1" x14ac:dyDescent="0.2">
      <c r="A91" s="18"/>
      <c r="B91" s="13"/>
      <c r="C91" s="13"/>
      <c r="D91" s="13"/>
      <c r="E91" s="13"/>
      <c r="F91" s="13"/>
      <c r="G91" s="13"/>
      <c r="H91" s="40"/>
      <c r="I91" s="13"/>
      <c r="J91" s="13"/>
      <c r="K91" s="13"/>
    </row>
    <row r="92" spans="1:11" ht="13.5" customHeight="1" x14ac:dyDescent="0.2">
      <c r="A92" s="18"/>
      <c r="B92" s="13"/>
      <c r="C92" s="13"/>
      <c r="D92" s="13"/>
      <c r="E92" s="13"/>
      <c r="F92" s="13"/>
      <c r="G92" s="13"/>
      <c r="H92" s="40"/>
      <c r="I92" s="13"/>
      <c r="J92" s="13"/>
      <c r="K92" s="13"/>
    </row>
    <row r="93" spans="1:11" ht="13.5" customHeight="1" x14ac:dyDescent="0.2">
      <c r="A93" s="18"/>
      <c r="B93" s="13"/>
      <c r="C93" s="13"/>
      <c r="D93" s="13"/>
      <c r="E93" s="13"/>
      <c r="F93" s="13"/>
      <c r="G93" s="13"/>
      <c r="H93" s="40"/>
      <c r="I93" s="13"/>
      <c r="J93" s="13"/>
      <c r="K93" s="13"/>
    </row>
    <row r="94" spans="1:11" ht="13.5" customHeight="1" x14ac:dyDescent="0.2">
      <c r="A94" s="18"/>
      <c r="B94" s="13"/>
      <c r="C94" s="13"/>
      <c r="D94" s="13"/>
      <c r="E94" s="13"/>
      <c r="F94" s="13"/>
      <c r="G94" s="13"/>
      <c r="H94" s="40"/>
      <c r="I94" s="13"/>
      <c r="J94" s="13"/>
      <c r="K94" s="13"/>
    </row>
    <row r="95" spans="1:11" ht="13.5" customHeight="1" x14ac:dyDescent="0.2">
      <c r="A95" s="18"/>
      <c r="B95" s="13"/>
      <c r="C95" s="13"/>
      <c r="D95" s="13"/>
      <c r="E95" s="13"/>
      <c r="F95" s="13"/>
      <c r="G95" s="13"/>
      <c r="H95" s="40"/>
      <c r="I95" s="13"/>
      <c r="J95" s="13"/>
      <c r="K95" s="13"/>
    </row>
    <row r="96" spans="1:11" ht="13.5" customHeight="1" x14ac:dyDescent="0.2">
      <c r="A96" s="18"/>
      <c r="B96" s="13"/>
      <c r="C96" s="13"/>
      <c r="D96" s="13"/>
      <c r="E96" s="13"/>
      <c r="F96" s="13"/>
      <c r="G96" s="13"/>
      <c r="H96" s="40"/>
      <c r="I96" s="13"/>
      <c r="J96" s="13"/>
      <c r="K96" s="13"/>
    </row>
    <row r="97" spans="1:11" ht="13.5" customHeight="1" x14ac:dyDescent="0.2">
      <c r="A97" s="18"/>
      <c r="B97" s="13"/>
      <c r="C97" s="13"/>
      <c r="D97" s="13"/>
      <c r="E97" s="13"/>
      <c r="F97" s="13"/>
      <c r="G97" s="13"/>
      <c r="H97" s="40"/>
      <c r="I97" s="13"/>
      <c r="J97" s="13"/>
      <c r="K97" s="13"/>
    </row>
    <row r="98" spans="1:11" ht="13.5" customHeight="1" x14ac:dyDescent="0.2">
      <c r="A98" s="18"/>
      <c r="B98" s="13"/>
      <c r="C98" s="13"/>
      <c r="D98" s="13"/>
      <c r="E98" s="13"/>
      <c r="F98" s="13"/>
      <c r="G98" s="13"/>
      <c r="H98" s="40"/>
      <c r="I98" s="13"/>
      <c r="J98" s="13"/>
      <c r="K98" s="13"/>
    </row>
    <row r="99" spans="1:11" ht="13.5" customHeight="1" x14ac:dyDescent="0.2">
      <c r="A99" s="18"/>
      <c r="B99" s="13"/>
      <c r="C99" s="13"/>
      <c r="D99" s="13"/>
      <c r="E99" s="13"/>
      <c r="F99" s="13"/>
      <c r="G99" s="13"/>
      <c r="H99" s="40"/>
      <c r="I99" s="13"/>
      <c r="J99" s="13"/>
      <c r="K99" s="13"/>
    </row>
    <row r="100" spans="1:11" ht="13.5" customHeight="1" x14ac:dyDescent="0.2">
      <c r="A100" s="18"/>
      <c r="B100" s="13"/>
      <c r="C100" s="13"/>
      <c r="D100" s="13"/>
      <c r="E100" s="13"/>
      <c r="F100" s="13"/>
      <c r="G100" s="13"/>
      <c r="H100" s="40"/>
      <c r="I100" s="13"/>
      <c r="J100" s="13"/>
      <c r="K100" s="13"/>
    </row>
  </sheetData>
  <mergeCells count="1">
    <mergeCell ref="A1:H1"/>
  </mergeCells>
  <pageMargins left="1.2" right="0.45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FADCC"/>
  </sheetPr>
  <dimension ref="A1:N95"/>
  <sheetViews>
    <sheetView zoomScale="85" zoomScaleNormal="85" workbookViewId="0">
      <pane xSplit="3" ySplit="5" topLeftCell="D53" activePane="bottomRight" state="frozen"/>
      <selection pane="topRight" activeCell="D1" sqref="D1"/>
      <selection pane="bottomLeft" activeCell="A6" sqref="A6"/>
      <selection pane="bottomRight" activeCell="F6" sqref="F6"/>
    </sheetView>
  </sheetViews>
  <sheetFormatPr defaultColWidth="14.42578125" defaultRowHeight="15" customHeight="1" x14ac:dyDescent="0.2"/>
  <cols>
    <col min="1" max="1" width="4.85546875" style="109" customWidth="1"/>
    <col min="2" max="2" width="27.42578125" style="109" customWidth="1"/>
    <col min="3" max="3" width="12.42578125" style="109" customWidth="1"/>
    <col min="4" max="4" width="12" style="109" customWidth="1"/>
    <col min="5" max="6" width="11.42578125" style="109" customWidth="1"/>
    <col min="7" max="7" width="11.140625" style="109" customWidth="1"/>
    <col min="8" max="8" width="11.7109375" style="109" customWidth="1"/>
    <col min="9" max="9" width="11.28515625" style="109" customWidth="1"/>
    <col min="10" max="10" width="11.85546875" style="109" customWidth="1"/>
    <col min="11" max="11" width="10.140625" style="109" hidden="1" customWidth="1"/>
    <col min="12" max="12" width="10.28515625" style="109" hidden="1" customWidth="1"/>
    <col min="13" max="13" width="8.5703125" style="109" hidden="1" customWidth="1"/>
    <col min="14" max="14" width="8.140625" style="109" hidden="1" customWidth="1"/>
    <col min="15" max="16384" width="14.42578125" style="109"/>
  </cols>
  <sheetData>
    <row r="1" spans="1:14" ht="12.75" customHeight="1" x14ac:dyDescent="0.2">
      <c r="A1" s="379" t="s">
        <v>1027</v>
      </c>
      <c r="B1" s="375"/>
      <c r="C1" s="375"/>
      <c r="D1" s="375"/>
      <c r="E1" s="375"/>
      <c r="F1" s="375"/>
      <c r="G1" s="375"/>
      <c r="H1" s="375"/>
      <c r="I1" s="375"/>
      <c r="J1" s="375"/>
      <c r="K1" s="144"/>
      <c r="L1" s="144"/>
      <c r="M1" s="144"/>
      <c r="N1" s="144"/>
    </row>
    <row r="2" spans="1:14" ht="18" customHeight="1" x14ac:dyDescent="0.2">
      <c r="A2" s="387" t="s">
        <v>67</v>
      </c>
      <c r="B2" s="375"/>
      <c r="C2" s="375"/>
      <c r="D2" s="375"/>
      <c r="E2" s="375"/>
      <c r="F2" s="375"/>
      <c r="G2" s="375"/>
      <c r="H2" s="375"/>
      <c r="I2" s="375"/>
      <c r="J2" s="375"/>
      <c r="K2" s="144"/>
      <c r="L2" s="144"/>
      <c r="M2" s="144"/>
      <c r="N2" s="144"/>
    </row>
    <row r="3" spans="1:14" ht="14.25" customHeight="1" x14ac:dyDescent="0.2">
      <c r="A3" s="146"/>
      <c r="B3" s="111" t="s">
        <v>62</v>
      </c>
      <c r="C3" s="147"/>
      <c r="D3" s="148"/>
      <c r="E3" s="147"/>
      <c r="F3" s="149"/>
      <c r="G3" s="149"/>
      <c r="H3" s="389" t="s">
        <v>68</v>
      </c>
      <c r="I3" s="375"/>
      <c r="J3" s="375"/>
      <c r="K3" s="144"/>
      <c r="L3" s="144"/>
      <c r="M3" s="144"/>
      <c r="N3" s="144"/>
    </row>
    <row r="4" spans="1:14" ht="18" customHeight="1" x14ac:dyDescent="0.2">
      <c r="A4" s="380" t="s">
        <v>69</v>
      </c>
      <c r="B4" s="380" t="s">
        <v>2</v>
      </c>
      <c r="C4" s="376" t="s">
        <v>70</v>
      </c>
      <c r="D4" s="378"/>
      <c r="E4" s="376" t="s">
        <v>65</v>
      </c>
      <c r="F4" s="377"/>
      <c r="G4" s="378"/>
      <c r="H4" s="390" t="s">
        <v>66</v>
      </c>
      <c r="I4" s="377"/>
      <c r="J4" s="378"/>
      <c r="K4" s="386"/>
      <c r="L4" s="375"/>
      <c r="M4" s="385" t="s">
        <v>71</v>
      </c>
      <c r="N4" s="375"/>
    </row>
    <row r="5" spans="1:14" ht="69.75" customHeight="1" x14ac:dyDescent="0.2">
      <c r="A5" s="388"/>
      <c r="B5" s="388"/>
      <c r="C5" s="134" t="s">
        <v>1023</v>
      </c>
      <c r="D5" s="134" t="s">
        <v>1024</v>
      </c>
      <c r="E5" s="134" t="s">
        <v>1023</v>
      </c>
      <c r="F5" s="134" t="s">
        <v>1024</v>
      </c>
      <c r="G5" s="134" t="s">
        <v>1025</v>
      </c>
      <c r="H5" s="134" t="s">
        <v>1023</v>
      </c>
      <c r="I5" s="134" t="s">
        <v>1024</v>
      </c>
      <c r="J5" s="134" t="s">
        <v>1026</v>
      </c>
      <c r="K5" s="150" t="s">
        <v>72</v>
      </c>
      <c r="L5" s="150" t="s">
        <v>73</v>
      </c>
      <c r="M5" s="150" t="s">
        <v>72</v>
      </c>
      <c r="N5" s="150" t="s">
        <v>73</v>
      </c>
    </row>
    <row r="6" spans="1:14" ht="13.5" customHeight="1" x14ac:dyDescent="0.2">
      <c r="A6" s="116">
        <v>1</v>
      </c>
      <c r="B6" s="117" t="s">
        <v>8</v>
      </c>
      <c r="C6" s="135">
        <v>2214937.1800000002</v>
      </c>
      <c r="D6" s="135">
        <v>2340972.1882600002</v>
      </c>
      <c r="E6" s="135">
        <v>1609319.11</v>
      </c>
      <c r="F6" s="135">
        <v>1666572.4670936</v>
      </c>
      <c r="G6" s="135"/>
      <c r="H6" s="136">
        <f t="shared" ref="H6:I21" si="0">E6*100/C6</f>
        <v>72.657550946885095</v>
      </c>
      <c r="I6" s="136">
        <f t="shared" si="0"/>
        <v>71.191468034155989</v>
      </c>
      <c r="J6" s="136">
        <f>(F6+G6)*100/D6</f>
        <v>71.191468034155989</v>
      </c>
      <c r="K6" s="144">
        <f>'CD Ratio_2'!C6+'CD Ratio_2'!D6+'CD Ratio_2'!E6</f>
        <v>2340971.9194999998</v>
      </c>
      <c r="L6" s="144">
        <f>'CD Ratio_2'!F6+'CD Ratio_2'!G6+'CD Ratio_2'!H6</f>
        <v>1666572.1477999999</v>
      </c>
      <c r="M6" s="144">
        <f t="shared" ref="M6:M58" si="1">D6-K6</f>
        <v>0.26876000035554171</v>
      </c>
      <c r="N6" s="144">
        <f t="shared" ref="N6:N58" si="2">F6-L6</f>
        <v>0.31929360004141927</v>
      </c>
    </row>
    <row r="7" spans="1:14" ht="13.5" customHeight="1" x14ac:dyDescent="0.2">
      <c r="A7" s="137">
        <v>2</v>
      </c>
      <c r="B7" s="125" t="s">
        <v>9</v>
      </c>
      <c r="C7" s="135">
        <v>3410263</v>
      </c>
      <c r="D7" s="135">
        <v>3410321.7987255012</v>
      </c>
      <c r="E7" s="135">
        <v>2793320</v>
      </c>
      <c r="F7" s="135">
        <v>2815565.8101444002</v>
      </c>
      <c r="G7" s="135"/>
      <c r="H7" s="136">
        <f t="shared" si="0"/>
        <v>81.90922518292578</v>
      </c>
      <c r="I7" s="136">
        <f t="shared" si="0"/>
        <v>82.560121194329156</v>
      </c>
      <c r="J7" s="136">
        <f t="shared" ref="J7:J55" si="3">(F7+G7)*100/D7</f>
        <v>82.560121194329156</v>
      </c>
      <c r="K7" s="144">
        <f>'CD Ratio_2'!C7+'CD Ratio_2'!D7+'CD Ratio_2'!E7</f>
        <v>3410321.8604000001</v>
      </c>
      <c r="L7" s="144">
        <f>'CD Ratio_2'!F7+'CD Ratio_2'!G7+'CD Ratio_2'!H7</f>
        <v>2815565.5788599998</v>
      </c>
      <c r="M7" s="144">
        <f t="shared" si="1"/>
        <v>-6.1674498952925205E-2</v>
      </c>
      <c r="N7" s="144">
        <f t="shared" si="2"/>
        <v>0.23128440044820309</v>
      </c>
    </row>
    <row r="8" spans="1:14" ht="13.5" customHeight="1" x14ac:dyDescent="0.2">
      <c r="A8" s="116">
        <v>3</v>
      </c>
      <c r="B8" s="125" t="s">
        <v>10</v>
      </c>
      <c r="C8" s="135">
        <v>852483</v>
      </c>
      <c r="D8" s="135">
        <v>861235.98190999997</v>
      </c>
      <c r="E8" s="135">
        <v>642630</v>
      </c>
      <c r="F8" s="135">
        <v>686926.44648000004</v>
      </c>
      <c r="G8" s="135"/>
      <c r="H8" s="136">
        <f t="shared" si="0"/>
        <v>75.383321426937542</v>
      </c>
      <c r="I8" s="136">
        <f t="shared" si="0"/>
        <v>79.76053728695517</v>
      </c>
      <c r="J8" s="136">
        <f t="shared" si="3"/>
        <v>79.76053728695517</v>
      </c>
      <c r="K8" s="144">
        <f>'CD Ratio_2'!C8+'CD Ratio_2'!D8+'CD Ratio_2'!E8</f>
        <v>861235.98191000009</v>
      </c>
      <c r="L8" s="144">
        <f>'CD Ratio_2'!F8+'CD Ratio_2'!G8+'CD Ratio_2'!H8</f>
        <v>686926.44647999993</v>
      </c>
      <c r="M8" s="144">
        <f t="shared" si="1"/>
        <v>0</v>
      </c>
      <c r="N8" s="144">
        <f t="shared" si="2"/>
        <v>0</v>
      </c>
    </row>
    <row r="9" spans="1:14" ht="13.5" customHeight="1" x14ac:dyDescent="0.2">
      <c r="A9" s="137">
        <v>4</v>
      </c>
      <c r="B9" s="125" t="s">
        <v>11</v>
      </c>
      <c r="C9" s="135">
        <v>1811557</v>
      </c>
      <c r="D9" s="135">
        <v>1789026.0361531998</v>
      </c>
      <c r="E9" s="135">
        <v>1699861</v>
      </c>
      <c r="F9" s="135">
        <v>1741733.5280549999</v>
      </c>
      <c r="G9" s="135"/>
      <c r="H9" s="136">
        <f t="shared" si="0"/>
        <v>93.834254180243846</v>
      </c>
      <c r="I9" s="136">
        <f t="shared" si="0"/>
        <v>97.356522088415815</v>
      </c>
      <c r="J9" s="136">
        <f t="shared" si="3"/>
        <v>97.356522088415815</v>
      </c>
      <c r="K9" s="144">
        <f>'CD Ratio_2'!C9+'CD Ratio_2'!D9+'CD Ratio_2'!E9</f>
        <v>1789025.8421100001</v>
      </c>
      <c r="L9" s="144">
        <f>'CD Ratio_2'!F9+'CD Ratio_2'!G9+'CD Ratio_2'!H9</f>
        <v>1741733.6802600001</v>
      </c>
      <c r="M9" s="144">
        <f t="shared" si="1"/>
        <v>0.19404319976456463</v>
      </c>
      <c r="N9" s="144">
        <f t="shared" si="2"/>
        <v>-0.15220500016584992</v>
      </c>
    </row>
    <row r="10" spans="1:14" ht="13.5" customHeight="1" x14ac:dyDescent="0.2">
      <c r="A10" s="116">
        <v>5</v>
      </c>
      <c r="B10" s="125" t="s">
        <v>12</v>
      </c>
      <c r="C10" s="135">
        <v>3742122</v>
      </c>
      <c r="D10" s="135">
        <v>3788990.9969778997</v>
      </c>
      <c r="E10" s="135">
        <v>1828285</v>
      </c>
      <c r="F10" s="135">
        <v>1901857.3558799997</v>
      </c>
      <c r="G10" s="135"/>
      <c r="H10" s="136">
        <f t="shared" si="0"/>
        <v>48.856905253222635</v>
      </c>
      <c r="I10" s="136">
        <f t="shared" si="0"/>
        <v>50.194295985314341</v>
      </c>
      <c r="J10" s="136">
        <f t="shared" si="3"/>
        <v>50.194295985314341</v>
      </c>
      <c r="K10" s="144">
        <f>'CD Ratio_2'!C10+'CD Ratio_2'!D10+'CD Ratio_2'!E10</f>
        <v>3788991.3855300001</v>
      </c>
      <c r="L10" s="144">
        <f>'CD Ratio_2'!F10+'CD Ratio_2'!G10+'CD Ratio_2'!H10</f>
        <v>1901857.3558799999</v>
      </c>
      <c r="M10" s="144">
        <f t="shared" si="1"/>
        <v>-0.38855210039764643</v>
      </c>
      <c r="N10" s="144">
        <f t="shared" si="2"/>
        <v>0</v>
      </c>
    </row>
    <row r="11" spans="1:14" ht="13.5" customHeight="1" x14ac:dyDescent="0.2">
      <c r="A11" s="137">
        <v>6</v>
      </c>
      <c r="B11" s="125" t="s">
        <v>13</v>
      </c>
      <c r="C11" s="135">
        <v>1648909</v>
      </c>
      <c r="D11" s="135">
        <v>1662307.0798606002</v>
      </c>
      <c r="E11" s="135">
        <v>1083946</v>
      </c>
      <c r="F11" s="135">
        <v>1065268.9487690001</v>
      </c>
      <c r="G11" s="135"/>
      <c r="H11" s="136">
        <f t="shared" si="0"/>
        <v>65.737163178804892</v>
      </c>
      <c r="I11" s="136">
        <f t="shared" si="0"/>
        <v>64.083764165784146</v>
      </c>
      <c r="J11" s="136">
        <f t="shared" si="3"/>
        <v>64.083764165784146</v>
      </c>
      <c r="K11" s="144">
        <f>'CD Ratio_2'!C11+'CD Ratio_2'!D11+'CD Ratio_2'!E11</f>
        <v>1662307.08971</v>
      </c>
      <c r="L11" s="144">
        <f>'CD Ratio_2'!F11+'CD Ratio_2'!G11+'CD Ratio_2'!H11</f>
        <v>1065268.9487699999</v>
      </c>
      <c r="M11" s="144">
        <f t="shared" si="1"/>
        <v>-9.8493997938930988E-3</v>
      </c>
      <c r="N11" s="144">
        <f t="shared" si="2"/>
        <v>-9.9977478384971619E-7</v>
      </c>
    </row>
    <row r="12" spans="1:14" ht="13.5" customHeight="1" x14ac:dyDescent="0.2">
      <c r="A12" s="116">
        <v>7</v>
      </c>
      <c r="B12" s="125" t="s">
        <v>14</v>
      </c>
      <c r="C12" s="135">
        <v>220679.11</v>
      </c>
      <c r="D12" s="135">
        <v>221545.93788499999</v>
      </c>
      <c r="E12" s="135">
        <v>132976.91</v>
      </c>
      <c r="F12" s="135">
        <v>132770.02595539999</v>
      </c>
      <c r="G12" s="135"/>
      <c r="H12" s="136">
        <f t="shared" si="0"/>
        <v>60.258041642455424</v>
      </c>
      <c r="I12" s="136">
        <f t="shared" si="0"/>
        <v>59.928892049611051</v>
      </c>
      <c r="J12" s="136">
        <f t="shared" si="3"/>
        <v>59.928892049611051</v>
      </c>
      <c r="K12" s="144">
        <f>'CD Ratio_2'!C12+'CD Ratio_2'!D12+'CD Ratio_2'!E12</f>
        <v>221545.937882</v>
      </c>
      <c r="L12" s="144">
        <f>'CD Ratio_2'!F12+'CD Ratio_2'!G12+'CD Ratio_2'!H12</f>
        <v>132770.02595700001</v>
      </c>
      <c r="M12" s="144">
        <f t="shared" si="1"/>
        <v>2.9999937396496534E-6</v>
      </c>
      <c r="N12" s="144">
        <f t="shared" si="2"/>
        <v>-1.6000121831893921E-6</v>
      </c>
    </row>
    <row r="13" spans="1:14" ht="13.5" customHeight="1" x14ac:dyDescent="0.2">
      <c r="A13" s="137">
        <v>8</v>
      </c>
      <c r="B13" s="125" t="s">
        <v>982</v>
      </c>
      <c r="C13" s="135">
        <v>179733</v>
      </c>
      <c r="D13" s="135">
        <v>124269.01928179996</v>
      </c>
      <c r="E13" s="135">
        <v>100442</v>
      </c>
      <c r="F13" s="135">
        <v>59579</v>
      </c>
      <c r="G13" s="135"/>
      <c r="H13" s="136">
        <f t="shared" si="0"/>
        <v>55.88400571959518</v>
      </c>
      <c r="I13" s="136">
        <f t="shared" si="0"/>
        <v>47.943566581864658</v>
      </c>
      <c r="J13" s="136">
        <f t="shared" si="3"/>
        <v>47.943566581864658</v>
      </c>
      <c r="K13" s="144">
        <f>'CD Ratio_2'!C13+'CD Ratio_2'!D13+'CD Ratio_2'!E13</f>
        <v>124269.019283</v>
      </c>
      <c r="L13" s="144">
        <f>'CD Ratio_2'!F13+'CD Ratio_2'!G13+'CD Ratio_2'!H13</f>
        <v>59578.716074999997</v>
      </c>
      <c r="M13" s="144">
        <f t="shared" si="1"/>
        <v>-1.2000382412225008E-6</v>
      </c>
      <c r="N13" s="144">
        <f t="shared" si="2"/>
        <v>0.2839250000033644</v>
      </c>
    </row>
    <row r="14" spans="1:14" ht="13.5" customHeight="1" x14ac:dyDescent="0.2">
      <c r="A14" s="116">
        <v>9</v>
      </c>
      <c r="B14" s="125" t="s">
        <v>15</v>
      </c>
      <c r="C14" s="135">
        <v>3479767</v>
      </c>
      <c r="D14" s="135">
        <v>3524232.0800739001</v>
      </c>
      <c r="E14" s="135">
        <v>2693164</v>
      </c>
      <c r="F14" s="135">
        <v>2742338.0093187015</v>
      </c>
      <c r="G14" s="135"/>
      <c r="H14" s="136">
        <f t="shared" si="0"/>
        <v>77.394952018339154</v>
      </c>
      <c r="I14" s="136">
        <f t="shared" si="0"/>
        <v>77.813774660980812</v>
      </c>
      <c r="J14" s="136">
        <f t="shared" si="3"/>
        <v>77.813774660980812</v>
      </c>
      <c r="K14" s="144">
        <f>'CD Ratio_2'!C14+'CD Ratio_2'!D14+'CD Ratio_2'!E14</f>
        <v>3524232.3039799999</v>
      </c>
      <c r="L14" s="144">
        <f>'CD Ratio_2'!F14+'CD Ratio_2'!G14+'CD Ratio_2'!H14</f>
        <v>2742337.5160599998</v>
      </c>
      <c r="M14" s="144">
        <f t="shared" si="1"/>
        <v>-0.22390609979629517</v>
      </c>
      <c r="N14" s="144">
        <f t="shared" si="2"/>
        <v>0.49325870163738728</v>
      </c>
    </row>
    <row r="15" spans="1:14" ht="13.5" customHeight="1" x14ac:dyDescent="0.2">
      <c r="A15" s="137">
        <v>10</v>
      </c>
      <c r="B15" s="125" t="s">
        <v>16</v>
      </c>
      <c r="C15" s="135">
        <v>16629933</v>
      </c>
      <c r="D15" s="135">
        <v>17269887.853454597</v>
      </c>
      <c r="E15" s="135">
        <v>7766965</v>
      </c>
      <c r="F15" s="135">
        <v>8171540.2211874984</v>
      </c>
      <c r="G15" s="135"/>
      <c r="H15" s="136">
        <f t="shared" si="0"/>
        <v>46.704728154948072</v>
      </c>
      <c r="I15" s="136">
        <f t="shared" si="0"/>
        <v>47.316695340050501</v>
      </c>
      <c r="J15" s="136">
        <f t="shared" si="3"/>
        <v>47.316695340050501</v>
      </c>
      <c r="K15" s="144">
        <f>'CD Ratio_2'!C15+'CD Ratio_2'!D15+'CD Ratio_2'!E15</f>
        <v>17269888</v>
      </c>
      <c r="L15" s="144">
        <f>'CD Ratio_2'!F15+'CD Ratio_2'!G15+'CD Ratio_2'!H15</f>
        <v>8171540.1518299999</v>
      </c>
      <c r="M15" s="144">
        <f t="shared" si="1"/>
        <v>-0.1465454027056694</v>
      </c>
      <c r="N15" s="144">
        <f t="shared" si="2"/>
        <v>6.9357498548924923E-2</v>
      </c>
    </row>
    <row r="16" spans="1:14" ht="13.5" customHeight="1" x14ac:dyDescent="0.2">
      <c r="A16" s="116">
        <v>11</v>
      </c>
      <c r="B16" s="125" t="s">
        <v>17</v>
      </c>
      <c r="C16" s="135">
        <v>940529</v>
      </c>
      <c r="D16" s="135">
        <v>968247.09511820006</v>
      </c>
      <c r="E16" s="135">
        <v>667641</v>
      </c>
      <c r="F16" s="135">
        <v>673631.62604980008</v>
      </c>
      <c r="G16" s="135"/>
      <c r="H16" s="136">
        <f t="shared" si="0"/>
        <v>70.98568996809243</v>
      </c>
      <c r="I16" s="136">
        <f t="shared" si="0"/>
        <v>69.572284744894134</v>
      </c>
      <c r="J16" s="136">
        <f t="shared" si="3"/>
        <v>69.572284744894134</v>
      </c>
      <c r="K16" s="144">
        <f>'CD Ratio_2'!C16+'CD Ratio_2'!D16+'CD Ratio_2'!E16</f>
        <v>968247.09511999995</v>
      </c>
      <c r="L16" s="144">
        <f>'CD Ratio_2'!F16+'CD Ratio_2'!G16+'CD Ratio_2'!H16</f>
        <v>673631.62604999996</v>
      </c>
      <c r="M16" s="144">
        <f t="shared" si="1"/>
        <v>-1.7998972907662392E-6</v>
      </c>
      <c r="N16" s="144">
        <f t="shared" si="2"/>
        <v>-1.9988510757684708E-7</v>
      </c>
    </row>
    <row r="17" spans="1:14" ht="13.5" customHeight="1" x14ac:dyDescent="0.2">
      <c r="A17" s="137">
        <v>12</v>
      </c>
      <c r="B17" s="125" t="s">
        <v>18</v>
      </c>
      <c r="C17" s="135">
        <v>3642508</v>
      </c>
      <c r="D17" s="135">
        <v>3693365.3829108998</v>
      </c>
      <c r="E17" s="135">
        <v>1686192</v>
      </c>
      <c r="F17" s="135">
        <v>1681444.0440790993</v>
      </c>
      <c r="G17" s="118"/>
      <c r="H17" s="136">
        <f t="shared" si="0"/>
        <v>46.292060305701455</v>
      </c>
      <c r="I17" s="136">
        <f t="shared" si="0"/>
        <v>45.526068226531137</v>
      </c>
      <c r="J17" s="136">
        <f t="shared" si="3"/>
        <v>45.526068226531137</v>
      </c>
      <c r="K17" s="144">
        <f>'CD Ratio_2'!C17+'CD Ratio_2'!D17+'CD Ratio_2'!E17</f>
        <v>3693365.7233100003</v>
      </c>
      <c r="L17" s="144">
        <f>'CD Ratio_2'!F17+'CD Ratio_2'!G17+'CD Ratio_2'!H17</f>
        <v>1681444.1460800001</v>
      </c>
      <c r="M17" s="144">
        <f t="shared" si="1"/>
        <v>-0.34039910044521093</v>
      </c>
      <c r="N17" s="144">
        <f t="shared" si="2"/>
        <v>-0.10200090077705681</v>
      </c>
    </row>
    <row r="18" spans="1:14" s="159" customFormat="1" ht="13.5" customHeight="1" x14ac:dyDescent="0.2">
      <c r="A18" s="121"/>
      <c r="B18" s="126" t="s">
        <v>19</v>
      </c>
      <c r="C18" s="138">
        <f t="shared" ref="C18:G18" si="4">SUM(C6:C17)</f>
        <v>38773420.289999999</v>
      </c>
      <c r="D18" s="138">
        <f t="shared" si="4"/>
        <v>39654401.450611599</v>
      </c>
      <c r="E18" s="138">
        <f t="shared" si="4"/>
        <v>22704742.02</v>
      </c>
      <c r="F18" s="138">
        <f t="shared" si="4"/>
        <v>23339227.483012501</v>
      </c>
      <c r="G18" s="138">
        <f t="shared" si="4"/>
        <v>0</v>
      </c>
      <c r="H18" s="136">
        <f t="shared" si="0"/>
        <v>58.557490802161063</v>
      </c>
      <c r="I18" s="139">
        <f t="shared" si="0"/>
        <v>58.856587488984864</v>
      </c>
      <c r="J18" s="139">
        <f t="shared" si="3"/>
        <v>58.856587488984864</v>
      </c>
      <c r="K18" s="144">
        <f>'CD Ratio_2'!C18+'CD Ratio_2'!D18+'CD Ratio_2'!E18</f>
        <v>39654402.158735</v>
      </c>
      <c r="L18" s="144">
        <f>'CD Ratio_2'!F18+'CD Ratio_2'!G18+'CD Ratio_2'!H18</f>
        <v>23339226.340102002</v>
      </c>
      <c r="M18" s="157">
        <f t="shared" si="1"/>
        <v>-0.70812340080738068</v>
      </c>
      <c r="N18" s="157">
        <f t="shared" si="2"/>
        <v>1.1429104991257191</v>
      </c>
    </row>
    <row r="19" spans="1:14" ht="13.5" customHeight="1" x14ac:dyDescent="0.2">
      <c r="A19" s="137">
        <v>13</v>
      </c>
      <c r="B19" s="125" t="s">
        <v>20</v>
      </c>
      <c r="C19" s="135">
        <v>1683938.8</v>
      </c>
      <c r="D19" s="135">
        <v>1711923.32155</v>
      </c>
      <c r="E19" s="135">
        <v>1497929.14</v>
      </c>
      <c r="F19" s="135">
        <v>1351311.6652245997</v>
      </c>
      <c r="G19" s="135"/>
      <c r="H19" s="136">
        <f t="shared" si="0"/>
        <v>88.953894286419427</v>
      </c>
      <c r="I19" s="136">
        <f t="shared" si="0"/>
        <v>78.93529156440853</v>
      </c>
      <c r="J19" s="136">
        <f t="shared" si="3"/>
        <v>78.93529156440853</v>
      </c>
      <c r="K19" s="144">
        <f>'CD Ratio_2'!C19+'CD Ratio_2'!D19+'CD Ratio_2'!E19</f>
        <v>1711923.76575</v>
      </c>
      <c r="L19" s="144">
        <f>'CD Ratio_2'!F19+'CD Ratio_2'!G19+'CD Ratio_2'!H19</f>
        <v>1351312.13726</v>
      </c>
      <c r="M19" s="144">
        <f t="shared" si="1"/>
        <v>-0.44420000002719462</v>
      </c>
      <c r="N19" s="144">
        <f t="shared" si="2"/>
        <v>-0.47203540033660829</v>
      </c>
    </row>
    <row r="20" spans="1:14" ht="13.5" customHeight="1" x14ac:dyDescent="0.2">
      <c r="A20" s="116">
        <v>14</v>
      </c>
      <c r="B20" s="125" t="s">
        <v>21</v>
      </c>
      <c r="C20" s="135">
        <v>170338.88</v>
      </c>
      <c r="D20" s="135">
        <v>188334.76631239997</v>
      </c>
      <c r="E20" s="135">
        <v>772228.98</v>
      </c>
      <c r="F20" s="135">
        <v>782791.54173879989</v>
      </c>
      <c r="G20" s="135"/>
      <c r="H20" s="136">
        <f t="shared" si="0"/>
        <v>453.34863068255464</v>
      </c>
      <c r="I20" s="136">
        <f t="shared" si="0"/>
        <v>415.63836410338911</v>
      </c>
      <c r="J20" s="136">
        <f t="shared" si="3"/>
        <v>415.63836410338911</v>
      </c>
      <c r="K20" s="144">
        <f>'CD Ratio_2'!C20+'CD Ratio_2'!D20+'CD Ratio_2'!E20</f>
        <v>188334.76631500002</v>
      </c>
      <c r="L20" s="144">
        <f>'CD Ratio_2'!F20+'CD Ratio_2'!G20+'CD Ratio_2'!H20</f>
        <v>782791.54174000002</v>
      </c>
      <c r="M20" s="144">
        <f t="shared" si="1"/>
        <v>-2.6000489015132189E-6</v>
      </c>
      <c r="N20" s="144">
        <f t="shared" si="2"/>
        <v>-1.200125552713871E-6</v>
      </c>
    </row>
    <row r="21" spans="1:14" ht="13.5" customHeight="1" x14ac:dyDescent="0.2">
      <c r="A21" s="137">
        <v>15</v>
      </c>
      <c r="B21" s="125" t="s">
        <v>22</v>
      </c>
      <c r="C21" s="135">
        <v>6619</v>
      </c>
      <c r="D21" s="135">
        <v>7035.9770210000006</v>
      </c>
      <c r="E21" s="135">
        <v>1385</v>
      </c>
      <c r="F21" s="135">
        <v>1333.0926949</v>
      </c>
      <c r="G21" s="135"/>
      <c r="H21" s="136">
        <f t="shared" si="0"/>
        <v>20.924610968424233</v>
      </c>
      <c r="I21" s="136">
        <f t="shared" si="0"/>
        <v>18.946802852271567</v>
      </c>
      <c r="J21" s="136">
        <f t="shared" si="3"/>
        <v>18.946802852271567</v>
      </c>
      <c r="K21" s="144">
        <f>'CD Ratio_2'!C21+'CD Ratio_2'!D21+'CD Ratio_2'!E21</f>
        <v>7035.9770210000006</v>
      </c>
      <c r="L21" s="144">
        <f>'CD Ratio_2'!F21+'CD Ratio_2'!G21+'CD Ratio_2'!H21</f>
        <v>1333.092695</v>
      </c>
      <c r="M21" s="144">
        <f t="shared" si="1"/>
        <v>0</v>
      </c>
      <c r="N21" s="144">
        <f t="shared" si="2"/>
        <v>-1.0000007932831068E-7</v>
      </c>
    </row>
    <row r="22" spans="1:14" ht="13.5" customHeight="1" x14ac:dyDescent="0.2">
      <c r="A22" s="116">
        <v>16</v>
      </c>
      <c r="B22" s="125" t="s">
        <v>23</v>
      </c>
      <c r="C22" s="135">
        <v>7326.05</v>
      </c>
      <c r="D22" s="135">
        <v>6906.8061373999999</v>
      </c>
      <c r="E22" s="135">
        <v>13841.45</v>
      </c>
      <c r="F22" s="135">
        <v>0</v>
      </c>
      <c r="G22" s="135"/>
      <c r="H22" s="136">
        <f t="shared" ref="H22:H55" si="5">E22*100/C22</f>
        <v>188.93469195541937</v>
      </c>
      <c r="I22" s="136">
        <f t="shared" ref="I22:I55" si="6">F22*100/D22</f>
        <v>0</v>
      </c>
      <c r="J22" s="136">
        <f t="shared" si="3"/>
        <v>0</v>
      </c>
      <c r="K22" s="144">
        <f>'CD Ratio_2'!C22+'CD Ratio_2'!D22+'CD Ratio_2'!E22</f>
        <v>6906.8061370000005</v>
      </c>
      <c r="L22" s="144">
        <f>'CD Ratio_2'!F22+'CD Ratio_2'!G22+'CD Ratio_2'!H22</f>
        <v>0</v>
      </c>
      <c r="M22" s="144">
        <f t="shared" si="1"/>
        <v>3.9999940781854093E-7</v>
      </c>
      <c r="N22" s="144">
        <f t="shared" si="2"/>
        <v>0</v>
      </c>
    </row>
    <row r="23" spans="1:14" ht="13.5" customHeight="1" x14ac:dyDescent="0.2">
      <c r="A23" s="137">
        <v>17</v>
      </c>
      <c r="B23" s="125" t="s">
        <v>24</v>
      </c>
      <c r="C23" s="135">
        <v>51877.51</v>
      </c>
      <c r="D23" s="135">
        <v>64402.119955900002</v>
      </c>
      <c r="E23" s="135">
        <v>109823</v>
      </c>
      <c r="F23" s="135">
        <v>140407.47201590001</v>
      </c>
      <c r="G23" s="135"/>
      <c r="H23" s="136">
        <f t="shared" si="5"/>
        <v>211.69674489003037</v>
      </c>
      <c r="I23" s="136">
        <f t="shared" si="6"/>
        <v>218.01684806656277</v>
      </c>
      <c r="J23" s="136">
        <f t="shared" si="3"/>
        <v>218.01684806656277</v>
      </c>
      <c r="K23" s="144">
        <f>'CD Ratio_2'!C23+'CD Ratio_2'!D23+'CD Ratio_2'!E23</f>
        <v>64402.119959999996</v>
      </c>
      <c r="L23" s="144">
        <f>'CD Ratio_2'!F23+'CD Ratio_2'!G23+'CD Ratio_2'!H23</f>
        <v>140407.47201</v>
      </c>
      <c r="M23" s="144">
        <f t="shared" si="1"/>
        <v>-4.0999948396347463E-6</v>
      </c>
      <c r="N23" s="144">
        <f t="shared" si="2"/>
        <v>5.9000158216804266E-6</v>
      </c>
    </row>
    <row r="24" spans="1:14" ht="13.5" customHeight="1" x14ac:dyDescent="0.2">
      <c r="A24" s="137">
        <v>18</v>
      </c>
      <c r="B24" s="125" t="s">
        <v>25</v>
      </c>
      <c r="C24" s="140">
        <v>3238</v>
      </c>
      <c r="D24" s="135">
        <v>3868.4725054</v>
      </c>
      <c r="E24" s="140">
        <v>500</v>
      </c>
      <c r="F24" s="135">
        <v>560.44162520000009</v>
      </c>
      <c r="G24" s="135"/>
      <c r="H24" s="136">
        <f t="shared" si="5"/>
        <v>15.441630636195182</v>
      </c>
      <c r="I24" s="136">
        <f t="shared" si="6"/>
        <v>14.487413944849802</v>
      </c>
      <c r="J24" s="136">
        <f t="shared" si="3"/>
        <v>14.487413944849802</v>
      </c>
      <c r="K24" s="144">
        <f>'CD Ratio_2'!C24+'CD Ratio_2'!D24+'CD Ratio_2'!E24</f>
        <v>3868.4725050000002</v>
      </c>
      <c r="L24" s="144">
        <f>'CD Ratio_2'!F24+'CD Ratio_2'!G24+'CD Ratio_2'!H24</f>
        <v>560.44162520000009</v>
      </c>
      <c r="M24" s="144">
        <f t="shared" si="1"/>
        <v>3.9999986256589182E-7</v>
      </c>
      <c r="N24" s="144">
        <f t="shared" si="2"/>
        <v>0</v>
      </c>
    </row>
    <row r="25" spans="1:14" ht="13.5" customHeight="1" x14ac:dyDescent="0.2">
      <c r="A25" s="116">
        <v>19</v>
      </c>
      <c r="B25" s="125" t="s">
        <v>26</v>
      </c>
      <c r="C25" s="135">
        <v>96071.79</v>
      </c>
      <c r="D25" s="135">
        <v>91116.042079000021</v>
      </c>
      <c r="E25" s="135">
        <v>58719.06</v>
      </c>
      <c r="F25" s="135">
        <v>48975.0005208</v>
      </c>
      <c r="G25" s="135"/>
      <c r="H25" s="136">
        <f t="shared" si="5"/>
        <v>61.119981214048373</v>
      </c>
      <c r="I25" s="136">
        <f t="shared" si="6"/>
        <v>53.750140374114778</v>
      </c>
      <c r="J25" s="136">
        <f t="shared" si="3"/>
        <v>53.750140374114778</v>
      </c>
      <c r="K25" s="144">
        <f>'CD Ratio_2'!C25+'CD Ratio_2'!D25+'CD Ratio_2'!E25</f>
        <v>91116.042079000006</v>
      </c>
      <c r="L25" s="144">
        <f>'CD Ratio_2'!F25+'CD Ratio_2'!G25+'CD Ratio_2'!H25</f>
        <v>48975.000523999995</v>
      </c>
      <c r="M25" s="144">
        <f t="shared" si="1"/>
        <v>0</v>
      </c>
      <c r="N25" s="144">
        <f t="shared" si="2"/>
        <v>-3.1999952625483274E-6</v>
      </c>
    </row>
    <row r="26" spans="1:14" ht="13.5" customHeight="1" x14ac:dyDescent="0.2">
      <c r="A26" s="137">
        <v>20</v>
      </c>
      <c r="B26" s="125" t="s">
        <v>27</v>
      </c>
      <c r="C26" s="135">
        <v>2543794.81</v>
      </c>
      <c r="D26" s="135">
        <v>2743311.9002</v>
      </c>
      <c r="E26" s="135">
        <v>3028710.46</v>
      </c>
      <c r="F26" s="135">
        <v>3245303.3506900002</v>
      </c>
      <c r="G26" s="135"/>
      <c r="H26" s="136">
        <f t="shared" si="5"/>
        <v>119.0626872927695</v>
      </c>
      <c r="I26" s="136">
        <f t="shared" si="6"/>
        <v>118.29873775757699</v>
      </c>
      <c r="J26" s="136">
        <f t="shared" si="3"/>
        <v>118.29873775757699</v>
      </c>
      <c r="K26" s="144">
        <f>'CD Ratio_2'!C26+'CD Ratio_2'!D26+'CD Ratio_2'!E26</f>
        <v>2743312.3405300002</v>
      </c>
      <c r="L26" s="144">
        <f>'CD Ratio_2'!F26+'CD Ratio_2'!G26+'CD Ratio_2'!H26</f>
        <v>3245303.64934</v>
      </c>
      <c r="M26" s="144">
        <f t="shared" si="1"/>
        <v>-0.44033000012859702</v>
      </c>
      <c r="N26" s="144">
        <f t="shared" si="2"/>
        <v>-0.29864999977871776</v>
      </c>
    </row>
    <row r="27" spans="1:14" ht="13.5" customHeight="1" x14ac:dyDescent="0.2">
      <c r="A27" s="116">
        <v>21</v>
      </c>
      <c r="B27" s="125" t="s">
        <v>28</v>
      </c>
      <c r="C27" s="135">
        <v>1946678</v>
      </c>
      <c r="D27" s="135">
        <v>2089283.0326878002</v>
      </c>
      <c r="E27" s="135">
        <v>2508614</v>
      </c>
      <c r="F27" s="135">
        <v>2629959.6155329002</v>
      </c>
      <c r="G27" s="135"/>
      <c r="H27" s="136">
        <f t="shared" si="5"/>
        <v>128.86640728461512</v>
      </c>
      <c r="I27" s="136">
        <f t="shared" si="6"/>
        <v>125.87857051371041</v>
      </c>
      <c r="J27" s="136">
        <f t="shared" si="3"/>
        <v>125.87857051371041</v>
      </c>
      <c r="K27" s="144">
        <f>'CD Ratio_2'!C27+'CD Ratio_2'!D27+'CD Ratio_2'!E27</f>
        <v>2089282.8883700001</v>
      </c>
      <c r="L27" s="144">
        <f>'CD Ratio_2'!F27+'CD Ratio_2'!G27+'CD Ratio_2'!H27</f>
        <v>2629959.7856999999</v>
      </c>
      <c r="M27" s="144">
        <f t="shared" si="1"/>
        <v>0.14431780017912388</v>
      </c>
      <c r="N27" s="144">
        <f t="shared" si="2"/>
        <v>-0.17016709968447685</v>
      </c>
    </row>
    <row r="28" spans="1:14" ht="13.5" customHeight="1" x14ac:dyDescent="0.2">
      <c r="A28" s="137">
        <v>22</v>
      </c>
      <c r="B28" s="125" t="s">
        <v>29</v>
      </c>
      <c r="C28" s="140">
        <v>832586.63</v>
      </c>
      <c r="D28" s="135">
        <v>863587.03664189985</v>
      </c>
      <c r="E28" s="135">
        <v>351204.12</v>
      </c>
      <c r="F28" s="135">
        <v>388240.56178789999</v>
      </c>
      <c r="G28" s="135"/>
      <c r="H28" s="136">
        <f t="shared" si="5"/>
        <v>42.18229158928483</v>
      </c>
      <c r="I28" s="136">
        <f t="shared" si="6"/>
        <v>44.956738037383268</v>
      </c>
      <c r="J28" s="136">
        <f t="shared" si="3"/>
        <v>44.956738037383268</v>
      </c>
      <c r="K28" s="144">
        <f>'CD Ratio_2'!C28+'CD Ratio_2'!D28+'CD Ratio_2'!E28</f>
        <v>863587.03663999995</v>
      </c>
      <c r="L28" s="144">
        <f>'CD Ratio_2'!F28+'CD Ratio_2'!G28+'CD Ratio_2'!H28</f>
        <v>388240.56179000007</v>
      </c>
      <c r="M28" s="144">
        <f t="shared" si="1"/>
        <v>1.8998980522155762E-6</v>
      </c>
      <c r="N28" s="144">
        <f t="shared" si="2"/>
        <v>-2.1000741980969906E-6</v>
      </c>
    </row>
    <row r="29" spans="1:14" ht="13.5" customHeight="1" x14ac:dyDescent="0.2">
      <c r="A29" s="116">
        <v>23</v>
      </c>
      <c r="B29" s="125" t="s">
        <v>30</v>
      </c>
      <c r="C29" s="135">
        <v>222881</v>
      </c>
      <c r="D29" s="135">
        <v>253632.65845339996</v>
      </c>
      <c r="E29" s="135">
        <v>428522</v>
      </c>
      <c r="F29" s="135">
        <v>466416.49683889991</v>
      </c>
      <c r="G29" s="135"/>
      <c r="H29" s="136">
        <f t="shared" si="5"/>
        <v>192.26493061319718</v>
      </c>
      <c r="I29" s="136">
        <f t="shared" si="6"/>
        <v>183.8944951659665</v>
      </c>
      <c r="J29" s="136">
        <f t="shared" si="3"/>
        <v>183.8944951659665</v>
      </c>
      <c r="K29" s="144">
        <f>'CD Ratio_2'!C29+'CD Ratio_2'!D29+'CD Ratio_2'!E29</f>
        <v>253632.65846000001</v>
      </c>
      <c r="L29" s="144">
        <f>'CD Ratio_2'!F29+'CD Ratio_2'!G29+'CD Ratio_2'!H29</f>
        <v>466416.49684000004</v>
      </c>
      <c r="M29" s="144">
        <f t="shared" si="1"/>
        <v>-6.6000502556562424E-6</v>
      </c>
      <c r="N29" s="144">
        <f t="shared" si="2"/>
        <v>-1.100124791264534E-6</v>
      </c>
    </row>
    <row r="30" spans="1:14" ht="13.5" customHeight="1" x14ac:dyDescent="0.2">
      <c r="A30" s="137">
        <v>24</v>
      </c>
      <c r="B30" s="125" t="s">
        <v>31</v>
      </c>
      <c r="C30" s="135">
        <v>503393</v>
      </c>
      <c r="D30" s="135">
        <v>531428.60595</v>
      </c>
      <c r="E30" s="135">
        <v>724532</v>
      </c>
      <c r="F30" s="135">
        <v>783302.82889999996</v>
      </c>
      <c r="G30" s="135"/>
      <c r="H30" s="136">
        <f t="shared" si="5"/>
        <v>143.92969310260571</v>
      </c>
      <c r="I30" s="136">
        <f t="shared" si="6"/>
        <v>147.39568403543896</v>
      </c>
      <c r="J30" s="136">
        <f t="shared" si="3"/>
        <v>147.39568403543896</v>
      </c>
      <c r="K30" s="144">
        <f>'CD Ratio_2'!C30+'CD Ratio_2'!D30+'CD Ratio_2'!E30</f>
        <v>531428.60595</v>
      </c>
      <c r="L30" s="144">
        <f>'CD Ratio_2'!F30+'CD Ratio_2'!G30+'CD Ratio_2'!H30</f>
        <v>783302.82889999996</v>
      </c>
      <c r="M30" s="144">
        <f t="shared" si="1"/>
        <v>0</v>
      </c>
      <c r="N30" s="144">
        <f t="shared" si="2"/>
        <v>0</v>
      </c>
    </row>
    <row r="31" spans="1:14" ht="13.5" customHeight="1" x14ac:dyDescent="0.2">
      <c r="A31" s="116">
        <v>25</v>
      </c>
      <c r="B31" s="125" t="s">
        <v>32</v>
      </c>
      <c r="C31" s="135">
        <v>6051</v>
      </c>
      <c r="D31" s="135">
        <v>6174.3799691999993</v>
      </c>
      <c r="E31" s="135">
        <v>4040</v>
      </c>
      <c r="F31" s="135">
        <v>4039.9044185000002</v>
      </c>
      <c r="G31" s="135"/>
      <c r="H31" s="136">
        <f t="shared" si="5"/>
        <v>66.76582383077178</v>
      </c>
      <c r="I31" s="136">
        <f t="shared" si="6"/>
        <v>65.430123164633187</v>
      </c>
      <c r="J31" s="136">
        <f t="shared" si="3"/>
        <v>65.430123164633187</v>
      </c>
      <c r="K31" s="144">
        <f>'CD Ratio_2'!C31+'CD Ratio_2'!D31+'CD Ratio_2'!E31</f>
        <v>6174.3799689999996</v>
      </c>
      <c r="L31" s="144">
        <f>'CD Ratio_2'!F31+'CD Ratio_2'!G31+'CD Ratio_2'!H31</f>
        <v>4039.904419</v>
      </c>
      <c r="M31" s="144">
        <f t="shared" si="1"/>
        <v>1.9999970390927047E-7</v>
      </c>
      <c r="N31" s="144">
        <f t="shared" si="2"/>
        <v>-4.9999971452052705E-7</v>
      </c>
    </row>
    <row r="32" spans="1:14" ht="13.5" customHeight="1" x14ac:dyDescent="0.2">
      <c r="A32" s="137">
        <v>26</v>
      </c>
      <c r="B32" s="125" t="s">
        <v>33</v>
      </c>
      <c r="C32" s="135">
        <v>26112.77</v>
      </c>
      <c r="D32" s="141">
        <v>26767.424665799997</v>
      </c>
      <c r="E32" s="135">
        <v>41623.089999999997</v>
      </c>
      <c r="F32" s="141">
        <v>40160.659356800003</v>
      </c>
      <c r="G32" s="135"/>
      <c r="H32" s="136">
        <f t="shared" si="5"/>
        <v>159.39745189805598</v>
      </c>
      <c r="I32" s="136">
        <f t="shared" si="6"/>
        <v>150.03557442756968</v>
      </c>
      <c r="J32" s="136">
        <f t="shared" si="3"/>
        <v>150.03557442756968</v>
      </c>
      <c r="K32" s="144">
        <f>'CD Ratio_2'!C32+'CD Ratio_2'!D32+'CD Ratio_2'!E32</f>
        <v>26767.42467</v>
      </c>
      <c r="L32" s="144">
        <f>'CD Ratio_2'!F32+'CD Ratio_2'!G32+'CD Ratio_2'!H32</f>
        <v>40160.659359999998</v>
      </c>
      <c r="M32" s="144">
        <f t="shared" si="1"/>
        <v>-4.2000028770416975E-6</v>
      </c>
      <c r="N32" s="144">
        <f t="shared" si="2"/>
        <v>-3.1999952625483274E-6</v>
      </c>
    </row>
    <row r="33" spans="1:14" ht="13.5" customHeight="1" x14ac:dyDescent="0.2">
      <c r="A33" s="116">
        <v>27</v>
      </c>
      <c r="B33" s="125" t="s">
        <v>34</v>
      </c>
      <c r="C33" s="135">
        <v>25147.59</v>
      </c>
      <c r="D33" s="135">
        <v>25493.281234400001</v>
      </c>
      <c r="E33" s="135">
        <v>11153.58</v>
      </c>
      <c r="F33" s="135">
        <v>11329.9560181</v>
      </c>
      <c r="G33" s="135"/>
      <c r="H33" s="136">
        <f t="shared" si="5"/>
        <v>44.352480694969181</v>
      </c>
      <c r="I33" s="136">
        <f t="shared" si="6"/>
        <v>44.442909933506861</v>
      </c>
      <c r="J33" s="136">
        <f t="shared" si="3"/>
        <v>44.442909933506861</v>
      </c>
      <c r="K33" s="144">
        <f>'CD Ratio_2'!C33+'CD Ratio_2'!D33+'CD Ratio_2'!E33</f>
        <v>25493.281230000001</v>
      </c>
      <c r="L33" s="144">
        <f>'CD Ratio_2'!F33+'CD Ratio_2'!G33+'CD Ratio_2'!H33</f>
        <v>11329.95602</v>
      </c>
      <c r="M33" s="144">
        <f t="shared" si="1"/>
        <v>4.4000007619615644E-6</v>
      </c>
      <c r="N33" s="144">
        <f t="shared" si="2"/>
        <v>-1.8999999156221747E-6</v>
      </c>
    </row>
    <row r="34" spans="1:14" ht="13.5" customHeight="1" x14ac:dyDescent="0.2">
      <c r="A34" s="137">
        <v>28</v>
      </c>
      <c r="B34" s="125" t="s">
        <v>35</v>
      </c>
      <c r="C34" s="135">
        <v>382116</v>
      </c>
      <c r="D34" s="135">
        <v>382406.99289350008</v>
      </c>
      <c r="E34" s="135">
        <v>731823</v>
      </c>
      <c r="F34" s="135">
        <v>768795.58926950011</v>
      </c>
      <c r="G34" s="135"/>
      <c r="H34" s="136">
        <f t="shared" si="5"/>
        <v>191.51854410702509</v>
      </c>
      <c r="I34" s="136">
        <f t="shared" si="6"/>
        <v>201.04119525962977</v>
      </c>
      <c r="J34" s="136">
        <f t="shared" si="3"/>
        <v>201.04119525962977</v>
      </c>
      <c r="K34" s="144">
        <f>'CD Ratio_2'!C34+'CD Ratio_2'!D34+'CD Ratio_2'!E34</f>
        <v>382406.99288999999</v>
      </c>
      <c r="L34" s="144">
        <f>'CD Ratio_2'!F34+'CD Ratio_2'!G34+'CD Ratio_2'!H34</f>
        <v>768795.58927</v>
      </c>
      <c r="M34" s="144">
        <f t="shared" si="1"/>
        <v>3.5000848583877087E-6</v>
      </c>
      <c r="N34" s="144">
        <f t="shared" si="2"/>
        <v>-4.9988739192485809E-7</v>
      </c>
    </row>
    <row r="35" spans="1:14" ht="13.5" customHeight="1" x14ac:dyDescent="0.2">
      <c r="A35" s="116">
        <v>29</v>
      </c>
      <c r="B35" s="125" t="s">
        <v>36</v>
      </c>
      <c r="C35" s="135">
        <v>6378.42</v>
      </c>
      <c r="D35" s="135">
        <v>6806.9457771000007</v>
      </c>
      <c r="E35" s="135">
        <v>4627.29</v>
      </c>
      <c r="F35" s="135">
        <v>4261.6748612000001</v>
      </c>
      <c r="G35" s="135"/>
      <c r="H35" s="136">
        <f t="shared" si="5"/>
        <v>72.546022369176072</v>
      </c>
      <c r="I35" s="136">
        <f t="shared" si="6"/>
        <v>62.607739223326448</v>
      </c>
      <c r="J35" s="136">
        <f t="shared" si="3"/>
        <v>62.607739223326448</v>
      </c>
      <c r="K35" s="144">
        <f>'CD Ratio_2'!C35+'CD Ratio_2'!D35+'CD Ratio_2'!E35</f>
        <v>6806.9457770000008</v>
      </c>
      <c r="L35" s="144">
        <f>'CD Ratio_2'!F35+'CD Ratio_2'!G35+'CD Ratio_2'!H35</f>
        <v>4261.6748610000004</v>
      </c>
      <c r="M35" s="144">
        <f t="shared" si="1"/>
        <v>9.9999851954635233E-8</v>
      </c>
      <c r="N35" s="144">
        <f t="shared" si="2"/>
        <v>1.9999970390927047E-7</v>
      </c>
    </row>
    <row r="36" spans="1:14" ht="13.5" customHeight="1" x14ac:dyDescent="0.2">
      <c r="A36" s="137">
        <v>30</v>
      </c>
      <c r="B36" s="125" t="s">
        <v>37</v>
      </c>
      <c r="C36" s="135">
        <v>53892.44</v>
      </c>
      <c r="D36" s="135">
        <v>80914.178180000003</v>
      </c>
      <c r="E36" s="135">
        <v>77410.490000000005</v>
      </c>
      <c r="F36" s="135">
        <v>73811.923511000001</v>
      </c>
      <c r="G36" s="135"/>
      <c r="H36" s="136">
        <f t="shared" si="5"/>
        <v>143.63886660169777</v>
      </c>
      <c r="I36" s="136">
        <f t="shared" si="6"/>
        <v>91.222484330001507</v>
      </c>
      <c r="J36" s="136">
        <f t="shared" si="3"/>
        <v>91.222484330001507</v>
      </c>
      <c r="K36" s="144">
        <f>'CD Ratio_2'!C36+'CD Ratio_2'!D36+'CD Ratio_2'!E36</f>
        <v>80914.178180000003</v>
      </c>
      <c r="L36" s="144">
        <f>'CD Ratio_2'!F36+'CD Ratio_2'!G36+'CD Ratio_2'!H36</f>
        <v>73811.923519999997</v>
      </c>
      <c r="M36" s="144">
        <f t="shared" si="1"/>
        <v>0</v>
      </c>
      <c r="N36" s="144">
        <f t="shared" si="2"/>
        <v>-8.9999957708641887E-6</v>
      </c>
    </row>
    <row r="37" spans="1:14" ht="13.5" customHeight="1" x14ac:dyDescent="0.2">
      <c r="A37" s="116">
        <v>31</v>
      </c>
      <c r="B37" s="125" t="s">
        <v>38</v>
      </c>
      <c r="C37" s="135">
        <v>32019</v>
      </c>
      <c r="D37" s="135">
        <v>34029.425186300003</v>
      </c>
      <c r="E37" s="135">
        <v>9660</v>
      </c>
      <c r="F37" s="135">
        <v>20850.581636200001</v>
      </c>
      <c r="G37" s="135"/>
      <c r="H37" s="136">
        <f t="shared" si="5"/>
        <v>30.16958680783285</v>
      </c>
      <c r="I37" s="136">
        <f t="shared" si="6"/>
        <v>61.272212275258447</v>
      </c>
      <c r="J37" s="136">
        <f t="shared" si="3"/>
        <v>61.272212275258447</v>
      </c>
      <c r="K37" s="144">
        <f>'CD Ratio_2'!C37+'CD Ratio_2'!D37+'CD Ratio_2'!E37</f>
        <v>34029.425190000002</v>
      </c>
      <c r="L37" s="144">
        <f>'CD Ratio_2'!F37+'CD Ratio_2'!G37+'CD Ratio_2'!H37</f>
        <v>20850.58164</v>
      </c>
      <c r="M37" s="144">
        <f t="shared" si="1"/>
        <v>-3.6999990697950125E-6</v>
      </c>
      <c r="N37" s="144">
        <f t="shared" si="2"/>
        <v>-3.7999998312443495E-6</v>
      </c>
    </row>
    <row r="38" spans="1:14" ht="13.5" customHeight="1" x14ac:dyDescent="0.2">
      <c r="A38" s="116">
        <v>33</v>
      </c>
      <c r="B38" s="125" t="s">
        <v>40</v>
      </c>
      <c r="C38" s="135">
        <v>2952.07</v>
      </c>
      <c r="D38" s="135">
        <v>2860.5489327</v>
      </c>
      <c r="E38" s="135">
        <v>5893.88</v>
      </c>
      <c r="F38" s="135">
        <v>6286.5514711000005</v>
      </c>
      <c r="G38" s="135"/>
      <c r="H38" s="136">
        <f t="shared" si="5"/>
        <v>199.65244726581685</v>
      </c>
      <c r="I38" s="136">
        <f t="shared" si="6"/>
        <v>219.7673110652326</v>
      </c>
      <c r="J38" s="136">
        <f t="shared" si="3"/>
        <v>219.7673110652326</v>
      </c>
      <c r="K38" s="144">
        <f>'CD Ratio_2'!C39+'CD Ratio_2'!D39+'CD Ratio_2'!E39</f>
        <v>2860.548933</v>
      </c>
      <c r="L38" s="144">
        <f>'CD Ratio_2'!F39+'CD Ratio_2'!G39+'CD Ratio_2'!H39</f>
        <v>6286.5514714999999</v>
      </c>
      <c r="M38" s="144">
        <f t="shared" si="1"/>
        <v>-3.0000001061125658E-7</v>
      </c>
      <c r="N38" s="144">
        <f t="shared" si="2"/>
        <v>-3.9999940781854093E-7</v>
      </c>
    </row>
    <row r="39" spans="1:14" ht="13.5" customHeight="1" x14ac:dyDescent="0.2">
      <c r="A39" s="137">
        <v>34</v>
      </c>
      <c r="B39" s="125" t="s">
        <v>41</v>
      </c>
      <c r="C39" s="135">
        <v>227885</v>
      </c>
      <c r="D39" s="135">
        <v>237862.77600000001</v>
      </c>
      <c r="E39" s="135">
        <v>324154</v>
      </c>
      <c r="F39" s="135">
        <v>351386.77370000002</v>
      </c>
      <c r="G39" s="135"/>
      <c r="H39" s="136">
        <f t="shared" si="5"/>
        <v>142.24455317374992</v>
      </c>
      <c r="I39" s="136">
        <f t="shared" si="6"/>
        <v>147.72667653555007</v>
      </c>
      <c r="J39" s="136">
        <f t="shared" si="3"/>
        <v>147.72667653555007</v>
      </c>
      <c r="K39" s="144">
        <f>'CD Ratio_2'!C40+'CD Ratio_2'!D40+'CD Ratio_2'!E40</f>
        <v>237862.77600000001</v>
      </c>
      <c r="L39" s="144">
        <f>'CD Ratio_2'!F40+'CD Ratio_2'!G40+'CD Ratio_2'!H40</f>
        <v>351386.77370000002</v>
      </c>
      <c r="M39" s="144">
        <f t="shared" si="1"/>
        <v>0</v>
      </c>
      <c r="N39" s="144">
        <f t="shared" si="2"/>
        <v>0</v>
      </c>
    </row>
    <row r="40" spans="1:14" s="159" customFormat="1" ht="13.5" customHeight="1" x14ac:dyDescent="0.2">
      <c r="A40" s="121"/>
      <c r="B40" s="126" t="s">
        <v>42</v>
      </c>
      <c r="C40" s="138">
        <f>SUM(C19:C39)</f>
        <v>8831297.7599999979</v>
      </c>
      <c r="D40" s="138">
        <f>SUM(D19:D39)</f>
        <v>9358146.6923332009</v>
      </c>
      <c r="E40" s="138">
        <f>SUM(E19:E39)</f>
        <v>10706394.540000001</v>
      </c>
      <c r="F40" s="138">
        <f>SUM(F19:F39)</f>
        <v>11119525.681812301</v>
      </c>
      <c r="G40" s="138">
        <f>SUM(G19:G39)</f>
        <v>0</v>
      </c>
      <c r="H40" s="136">
        <f t="shared" si="5"/>
        <v>121.23240356013093</v>
      </c>
      <c r="I40" s="139">
        <f t="shared" si="6"/>
        <v>118.82187838455381</v>
      </c>
      <c r="J40" s="139">
        <f t="shared" si="3"/>
        <v>118.82187838455381</v>
      </c>
      <c r="K40" s="144">
        <f>'CD Ratio_2'!C41+'CD Ratio_2'!D41+'CD Ratio_2'!E41</f>
        <v>9358147.4325559996</v>
      </c>
      <c r="L40" s="144">
        <f>'CD Ratio_2'!F41+'CD Ratio_2'!G41+'CD Ratio_2'!H41</f>
        <v>11119526.622685701</v>
      </c>
      <c r="M40" s="157">
        <f t="shared" si="1"/>
        <v>-0.74022279866039753</v>
      </c>
      <c r="N40" s="157">
        <f t="shared" si="2"/>
        <v>-0.9408733993768692</v>
      </c>
    </row>
    <row r="41" spans="1:14" s="159" customFormat="1" ht="13.5" customHeight="1" x14ac:dyDescent="0.2">
      <c r="A41" s="142"/>
      <c r="B41" s="126" t="s">
        <v>43</v>
      </c>
      <c r="C41" s="138">
        <f>C40+C18</f>
        <v>47604718.049999997</v>
      </c>
      <c r="D41" s="138">
        <f>D40+D18</f>
        <v>49012548.142944798</v>
      </c>
      <c r="E41" s="138">
        <f>E40+E18</f>
        <v>33411136.560000002</v>
      </c>
      <c r="F41" s="138">
        <f>F40+F18</f>
        <v>34458753.164824799</v>
      </c>
      <c r="G41" s="138">
        <f>G40+G18</f>
        <v>0</v>
      </c>
      <c r="H41" s="136">
        <f t="shared" si="5"/>
        <v>70.184506764450845</v>
      </c>
      <c r="I41" s="139">
        <f t="shared" si="6"/>
        <v>70.305981774965176</v>
      </c>
      <c r="J41" s="139">
        <f t="shared" si="3"/>
        <v>70.305981774965176</v>
      </c>
      <c r="K41" s="144">
        <f>'CD Ratio_2'!C42+'CD Ratio_2'!D42+'CD Ratio_2'!E42</f>
        <v>49012549.591290995</v>
      </c>
      <c r="L41" s="144">
        <f>'CD Ratio_2'!F42+'CD Ratio_2'!G42+'CD Ratio_2'!H42</f>
        <v>34458752.962787703</v>
      </c>
      <c r="M41" s="157">
        <f t="shared" si="1"/>
        <v>-1.4483461976051331</v>
      </c>
      <c r="N41" s="157">
        <f t="shared" si="2"/>
        <v>0.20203709602355957</v>
      </c>
    </row>
    <row r="42" spans="1:14" ht="13.5" customHeight="1" x14ac:dyDescent="0.2">
      <c r="A42" s="116">
        <v>35</v>
      </c>
      <c r="B42" s="125" t="s">
        <v>44</v>
      </c>
      <c r="C42" s="135">
        <v>967683</v>
      </c>
      <c r="D42" s="135">
        <v>979965.58917349973</v>
      </c>
      <c r="E42" s="135">
        <v>339893</v>
      </c>
      <c r="F42" s="135">
        <v>355132.83156000002</v>
      </c>
      <c r="G42" s="135"/>
      <c r="H42" s="136">
        <f t="shared" si="5"/>
        <v>35.124415743585452</v>
      </c>
      <c r="I42" s="136">
        <f t="shared" si="6"/>
        <v>36.239316511054035</v>
      </c>
      <c r="J42" s="136">
        <f t="shared" si="3"/>
        <v>36.239316511054035</v>
      </c>
      <c r="K42" s="144">
        <f>'CD Ratio_2'!C43+'CD Ratio_2'!D43+'CD Ratio_2'!E43</f>
        <v>979965.58916999993</v>
      </c>
      <c r="L42" s="144">
        <f>'CD Ratio_2'!F43+'CD Ratio_2'!G43+'CD Ratio_2'!H43</f>
        <v>355132.83156000002</v>
      </c>
      <c r="M42" s="144">
        <f t="shared" si="1"/>
        <v>3.4997938200831413E-6</v>
      </c>
      <c r="N42" s="144">
        <f t="shared" si="2"/>
        <v>0</v>
      </c>
    </row>
    <row r="43" spans="1:14" ht="13.5" customHeight="1" x14ac:dyDescent="0.2">
      <c r="A43" s="137">
        <v>36</v>
      </c>
      <c r="B43" s="125" t="s">
        <v>45</v>
      </c>
      <c r="C43" s="135">
        <v>1684404.11</v>
      </c>
      <c r="D43" s="135">
        <v>1692606.6127335001</v>
      </c>
      <c r="E43" s="135">
        <v>1215026.5</v>
      </c>
      <c r="F43" s="135">
        <v>1283443.9825899999</v>
      </c>
      <c r="G43" s="135"/>
      <c r="H43" s="136">
        <f t="shared" si="5"/>
        <v>72.133907343648076</v>
      </c>
      <c r="I43" s="136">
        <f t="shared" si="6"/>
        <v>75.826478103927712</v>
      </c>
      <c r="J43" s="136">
        <f t="shared" si="3"/>
        <v>75.826478103927712</v>
      </c>
      <c r="K43" s="144">
        <f>'CD Ratio_2'!C44+'CD Ratio_2'!D44+'CD Ratio_2'!E44</f>
        <v>1692606.6127300002</v>
      </c>
      <c r="L43" s="144">
        <f>'CD Ratio_2'!F44+'CD Ratio_2'!G44+'CD Ratio_2'!H44</f>
        <v>1283443.9825899999</v>
      </c>
      <c r="M43" s="144">
        <f t="shared" si="1"/>
        <v>3.4999102354049683E-6</v>
      </c>
      <c r="N43" s="144">
        <f t="shared" si="2"/>
        <v>0</v>
      </c>
    </row>
    <row r="44" spans="1:14" s="159" customFormat="1" ht="13.5" customHeight="1" x14ac:dyDescent="0.2">
      <c r="A44" s="121"/>
      <c r="B44" s="126" t="s">
        <v>46</v>
      </c>
      <c r="C44" s="138">
        <f t="shared" ref="C44:G44" si="7">C42+C43</f>
        <v>2652087.1100000003</v>
      </c>
      <c r="D44" s="138">
        <f t="shared" si="7"/>
        <v>2672572.2019069996</v>
      </c>
      <c r="E44" s="138">
        <f t="shared" si="7"/>
        <v>1554919.5</v>
      </c>
      <c r="F44" s="138">
        <f t="shared" si="7"/>
        <v>1638576.81415</v>
      </c>
      <c r="G44" s="138">
        <f t="shared" si="7"/>
        <v>0</v>
      </c>
      <c r="H44" s="136">
        <f t="shared" si="5"/>
        <v>58.630031198334201</v>
      </c>
      <c r="I44" s="139">
        <f t="shared" si="6"/>
        <v>61.310853004487669</v>
      </c>
      <c r="J44" s="139">
        <f t="shared" si="3"/>
        <v>61.310853004487669</v>
      </c>
      <c r="K44" s="144">
        <f>'CD Ratio_2'!C45+'CD Ratio_2'!D45+'CD Ratio_2'!E45</f>
        <v>2672572.2018999998</v>
      </c>
      <c r="L44" s="144">
        <f>'CD Ratio_2'!F45+'CD Ratio_2'!G45+'CD Ratio_2'!H45</f>
        <v>1638576.81415</v>
      </c>
      <c r="M44" s="157">
        <f t="shared" si="1"/>
        <v>6.9998204708099365E-6</v>
      </c>
      <c r="N44" s="157">
        <f t="shared" si="2"/>
        <v>0</v>
      </c>
    </row>
    <row r="45" spans="1:14" ht="13.5" customHeight="1" x14ac:dyDescent="0.2">
      <c r="A45" s="137">
        <v>37</v>
      </c>
      <c r="B45" s="125" t="s">
        <v>47</v>
      </c>
      <c r="C45" s="135">
        <v>3346174</v>
      </c>
      <c r="D45" s="135">
        <v>3324222.3900000006</v>
      </c>
      <c r="E45" s="135">
        <v>3761152</v>
      </c>
      <c r="F45" s="135">
        <v>4257051.4999999991</v>
      </c>
      <c r="G45" s="135"/>
      <c r="H45" s="136">
        <f t="shared" si="5"/>
        <v>112.40156668481674</v>
      </c>
      <c r="I45" s="136">
        <f t="shared" si="6"/>
        <v>128.06157352186048</v>
      </c>
      <c r="J45" s="136">
        <f t="shared" si="3"/>
        <v>128.06157352186048</v>
      </c>
      <c r="K45" s="144">
        <f>'CD Ratio_2'!C46+'CD Ratio_2'!D46+'CD Ratio_2'!E46</f>
        <v>3324222</v>
      </c>
      <c r="L45" s="144">
        <f>'CD Ratio_2'!F46+'CD Ratio_2'!G46+'CD Ratio_2'!H46</f>
        <v>4257051</v>
      </c>
      <c r="M45" s="144">
        <f t="shared" si="1"/>
        <v>0.39000000059604645</v>
      </c>
      <c r="N45" s="144">
        <f t="shared" si="2"/>
        <v>0.49999999906867743</v>
      </c>
    </row>
    <row r="46" spans="1:14" s="159" customFormat="1" ht="13.5" customHeight="1" x14ac:dyDescent="0.2">
      <c r="A46" s="142"/>
      <c r="B46" s="126" t="s">
        <v>48</v>
      </c>
      <c r="C46" s="138">
        <f t="shared" ref="C46:G46" si="8">C45</f>
        <v>3346174</v>
      </c>
      <c r="D46" s="138">
        <f t="shared" si="8"/>
        <v>3324222.3900000006</v>
      </c>
      <c r="E46" s="138">
        <f t="shared" si="8"/>
        <v>3761152</v>
      </c>
      <c r="F46" s="138">
        <f t="shared" si="8"/>
        <v>4257051.4999999991</v>
      </c>
      <c r="G46" s="138">
        <f t="shared" si="8"/>
        <v>0</v>
      </c>
      <c r="H46" s="136">
        <f t="shared" si="5"/>
        <v>112.40156668481674</v>
      </c>
      <c r="I46" s="139">
        <f t="shared" si="6"/>
        <v>128.06157352186048</v>
      </c>
      <c r="J46" s="139">
        <f t="shared" si="3"/>
        <v>128.06157352186048</v>
      </c>
      <c r="K46" s="144">
        <f>'CD Ratio_2'!C47+'CD Ratio_2'!D47+'CD Ratio_2'!E47</f>
        <v>3324222</v>
      </c>
      <c r="L46" s="144">
        <f>'CD Ratio_2'!F47+'CD Ratio_2'!G47+'CD Ratio_2'!H47</f>
        <v>4257051</v>
      </c>
      <c r="M46" s="157">
        <f t="shared" si="1"/>
        <v>0.39000000059604645</v>
      </c>
      <c r="N46" s="157">
        <f t="shared" si="2"/>
        <v>0.49999999906867743</v>
      </c>
    </row>
    <row r="47" spans="1:14" ht="13.5" customHeight="1" x14ac:dyDescent="0.2">
      <c r="A47" s="137">
        <v>38</v>
      </c>
      <c r="B47" s="125" t="s">
        <v>49</v>
      </c>
      <c r="C47" s="140">
        <v>239691</v>
      </c>
      <c r="D47" s="135">
        <v>260126.73585999999</v>
      </c>
      <c r="E47" s="140">
        <v>828962</v>
      </c>
      <c r="F47" s="135">
        <v>876866.94479999994</v>
      </c>
      <c r="G47" s="135"/>
      <c r="H47" s="136">
        <f t="shared" si="5"/>
        <v>345.84611020021612</v>
      </c>
      <c r="I47" s="136">
        <f t="shared" si="6"/>
        <v>337.09220311438077</v>
      </c>
      <c r="J47" s="136">
        <f t="shared" si="3"/>
        <v>337.09220311438077</v>
      </c>
      <c r="K47" s="144">
        <f>'CD Ratio_2'!C48+'CD Ratio_2'!D48+'CD Ratio_2'!E48</f>
        <v>260126.73586000002</v>
      </c>
      <c r="L47" s="144">
        <f>'CD Ratio_2'!F48+'CD Ratio_2'!G48+'CD Ratio_2'!H48</f>
        <v>876866.94479999994</v>
      </c>
      <c r="M47" s="144">
        <f t="shared" si="1"/>
        <v>0</v>
      </c>
      <c r="N47" s="144">
        <f t="shared" si="2"/>
        <v>0</v>
      </c>
    </row>
    <row r="48" spans="1:14" ht="13.5" customHeight="1" x14ac:dyDescent="0.2">
      <c r="A48" s="137">
        <v>39</v>
      </c>
      <c r="B48" s="125" t="s">
        <v>50</v>
      </c>
      <c r="C48" s="135">
        <v>85392</v>
      </c>
      <c r="D48" s="135">
        <v>90782.433409999998</v>
      </c>
      <c r="E48" s="135">
        <v>62124</v>
      </c>
      <c r="F48" s="135">
        <v>65714.5239</v>
      </c>
      <c r="G48" s="135"/>
      <c r="H48" s="136">
        <f t="shared" si="5"/>
        <v>72.751545812254079</v>
      </c>
      <c r="I48" s="136">
        <f t="shared" si="6"/>
        <v>72.386827970576647</v>
      </c>
      <c r="J48" s="136">
        <f t="shared" si="3"/>
        <v>72.386827970576647</v>
      </c>
      <c r="K48" s="144">
        <f>'CD Ratio_2'!C49+'CD Ratio_2'!D49+'CD Ratio_2'!E49</f>
        <v>90782.433409999998</v>
      </c>
      <c r="L48" s="144">
        <f>'CD Ratio_2'!F49+'CD Ratio_2'!G49+'CD Ratio_2'!H49</f>
        <v>65714.5239</v>
      </c>
      <c r="M48" s="144">
        <f t="shared" si="1"/>
        <v>0</v>
      </c>
      <c r="N48" s="144">
        <f t="shared" si="2"/>
        <v>0</v>
      </c>
    </row>
    <row r="49" spans="1:14" ht="13.5" customHeight="1" x14ac:dyDescent="0.2">
      <c r="A49" s="116">
        <v>40</v>
      </c>
      <c r="B49" s="125" t="s">
        <v>51</v>
      </c>
      <c r="C49" s="135">
        <v>11629.09</v>
      </c>
      <c r="D49" s="135">
        <v>13761.4442</v>
      </c>
      <c r="E49" s="135">
        <v>103588.63</v>
      </c>
      <c r="F49" s="135">
        <v>99522.190803999998</v>
      </c>
      <c r="G49" s="135"/>
      <c r="H49" s="136">
        <f t="shared" si="5"/>
        <v>890.77159089834197</v>
      </c>
      <c r="I49" s="136">
        <f t="shared" si="6"/>
        <v>723.19583146658397</v>
      </c>
      <c r="J49" s="136">
        <f t="shared" si="3"/>
        <v>723.19583146658397</v>
      </c>
      <c r="K49" s="144">
        <f>'CD Ratio_2'!C50+'CD Ratio_2'!D50+'CD Ratio_2'!E50</f>
        <v>13761.4442</v>
      </c>
      <c r="L49" s="144">
        <f>'CD Ratio_2'!F50+'CD Ratio_2'!G50+'CD Ratio_2'!H50</f>
        <v>99522.190803999998</v>
      </c>
      <c r="M49" s="144">
        <f t="shared" si="1"/>
        <v>0</v>
      </c>
      <c r="N49" s="144">
        <f t="shared" si="2"/>
        <v>0</v>
      </c>
    </row>
    <row r="50" spans="1:14" ht="13.5" customHeight="1" x14ac:dyDescent="0.2">
      <c r="A50" s="137">
        <v>41</v>
      </c>
      <c r="B50" s="125" t="s">
        <v>52</v>
      </c>
      <c r="C50" s="140">
        <v>10284</v>
      </c>
      <c r="D50" s="135">
        <v>19136.850390199997</v>
      </c>
      <c r="E50" s="140">
        <v>58246</v>
      </c>
      <c r="F50" s="135">
        <v>57809.783878999995</v>
      </c>
      <c r="G50" s="135"/>
      <c r="H50" s="136">
        <f t="shared" si="5"/>
        <v>566.37495138078566</v>
      </c>
      <c r="I50" s="136">
        <f t="shared" si="6"/>
        <v>302.08619861816157</v>
      </c>
      <c r="J50" s="136">
        <f t="shared" si="3"/>
        <v>302.08619861816157</v>
      </c>
      <c r="K50" s="144">
        <f>'CD Ratio_2'!C51+'CD Ratio_2'!D51+'CD Ratio_2'!E51</f>
        <v>19136.8503872</v>
      </c>
      <c r="L50" s="144">
        <f>'CD Ratio_2'!F51+'CD Ratio_2'!G51+'CD Ratio_2'!H51</f>
        <v>57809.783878999995</v>
      </c>
      <c r="M50" s="144">
        <f t="shared" si="1"/>
        <v>2.9999973776284605E-6</v>
      </c>
      <c r="N50" s="144">
        <f t="shared" si="2"/>
        <v>0</v>
      </c>
    </row>
    <row r="51" spans="1:14" ht="13.5" customHeight="1" x14ac:dyDescent="0.2">
      <c r="A51" s="137">
        <v>42</v>
      </c>
      <c r="B51" s="125" t="s">
        <v>53</v>
      </c>
      <c r="C51" s="135">
        <v>38710</v>
      </c>
      <c r="D51" s="141">
        <v>40334.086909999998</v>
      </c>
      <c r="E51" s="135">
        <v>115523</v>
      </c>
      <c r="F51" s="141">
        <v>121679.25646999999</v>
      </c>
      <c r="G51" s="135"/>
      <c r="H51" s="136">
        <f t="shared" si="5"/>
        <v>298.43192973391888</v>
      </c>
      <c r="I51" s="136">
        <f t="shared" si="6"/>
        <v>301.67847047464005</v>
      </c>
      <c r="J51" s="136">
        <f t="shared" si="3"/>
        <v>301.67847047464005</v>
      </c>
      <c r="K51" s="144">
        <f>'CD Ratio_2'!C52+'CD Ratio_2'!D52+'CD Ratio_2'!E52</f>
        <v>40334.086909999998</v>
      </c>
      <c r="L51" s="144">
        <f>'CD Ratio_2'!F52+'CD Ratio_2'!G52+'CD Ratio_2'!H52</f>
        <v>121679.25646999999</v>
      </c>
      <c r="M51" s="144">
        <f t="shared" si="1"/>
        <v>0</v>
      </c>
      <c r="N51" s="144">
        <f t="shared" si="2"/>
        <v>0</v>
      </c>
    </row>
    <row r="52" spans="1:14" ht="13.5" customHeight="1" x14ac:dyDescent="0.2">
      <c r="A52" s="116">
        <v>43</v>
      </c>
      <c r="B52" s="125" t="s">
        <v>54</v>
      </c>
      <c r="C52" s="140">
        <v>5384.86</v>
      </c>
      <c r="D52" s="135">
        <v>5289.5521336000002</v>
      </c>
      <c r="E52" s="140">
        <v>36137.24</v>
      </c>
      <c r="F52" s="135">
        <v>38215.219722000002</v>
      </c>
      <c r="G52" s="135"/>
      <c r="H52" s="136">
        <f t="shared" si="5"/>
        <v>671.08968478289137</v>
      </c>
      <c r="I52" s="136">
        <f t="shared" si="6"/>
        <v>722.4660757051887</v>
      </c>
      <c r="J52" s="136">
        <f t="shared" si="3"/>
        <v>722.4660757051887</v>
      </c>
      <c r="K52" s="144">
        <f>'CD Ratio_2'!C53+'CD Ratio_2'!D53+'CD Ratio_2'!E53</f>
        <v>5289.5521341000003</v>
      </c>
      <c r="L52" s="144">
        <f>'CD Ratio_2'!F53+'CD Ratio_2'!G53+'CD Ratio_2'!H53</f>
        <v>38215.219722000002</v>
      </c>
      <c r="M52" s="144">
        <f t="shared" si="1"/>
        <v>-5.0000016926787794E-7</v>
      </c>
      <c r="N52" s="144">
        <f t="shared" si="2"/>
        <v>0</v>
      </c>
    </row>
    <row r="53" spans="1:14" ht="13.5" customHeight="1" x14ac:dyDescent="0.2">
      <c r="A53" s="137">
        <v>44</v>
      </c>
      <c r="B53" s="125" t="s">
        <v>55</v>
      </c>
      <c r="C53" s="135">
        <v>13410.52</v>
      </c>
      <c r="D53" s="135">
        <v>15724.420623400001</v>
      </c>
      <c r="E53" s="135">
        <v>28680.45</v>
      </c>
      <c r="F53" s="135">
        <v>30894.208882999999</v>
      </c>
      <c r="G53" s="135"/>
      <c r="H53" s="136">
        <f t="shared" si="5"/>
        <v>213.8653087277749</v>
      </c>
      <c r="I53" s="136">
        <f t="shared" si="6"/>
        <v>196.47279618700458</v>
      </c>
      <c r="J53" s="136">
        <f t="shared" si="3"/>
        <v>196.47279618700458</v>
      </c>
      <c r="K53" s="144">
        <f>'CD Ratio_2'!C54+'CD Ratio_2'!D54+'CD Ratio_2'!E54</f>
        <v>15724.420621900001</v>
      </c>
      <c r="L53" s="144">
        <f>'CD Ratio_2'!F54+'CD Ratio_2'!G54+'CD Ratio_2'!H54</f>
        <v>30894.208882999999</v>
      </c>
      <c r="M53" s="144">
        <f t="shared" si="1"/>
        <v>1.5000005078036338E-6</v>
      </c>
      <c r="N53" s="144">
        <f t="shared" si="2"/>
        <v>0</v>
      </c>
    </row>
    <row r="54" spans="1:14" ht="13.5" customHeight="1" x14ac:dyDescent="0.2">
      <c r="A54" s="137">
        <v>45</v>
      </c>
      <c r="B54" s="125" t="s">
        <v>56</v>
      </c>
      <c r="C54" s="140">
        <v>25136.04</v>
      </c>
      <c r="D54" s="140">
        <v>26979.353380100001</v>
      </c>
      <c r="E54" s="135">
        <v>39975</v>
      </c>
      <c r="F54" s="135">
        <v>40200.447239999994</v>
      </c>
      <c r="G54" s="135"/>
      <c r="H54" s="136">
        <f t="shared" si="5"/>
        <v>159.03459733514109</v>
      </c>
      <c r="I54" s="136">
        <f t="shared" si="6"/>
        <v>149.00448751915562</v>
      </c>
      <c r="J54" s="136">
        <f t="shared" si="3"/>
        <v>149.00448751915562</v>
      </c>
      <c r="K54" s="144">
        <f>'CD Ratio_2'!C55+'CD Ratio_2'!D55+'CD Ratio_2'!E55</f>
        <v>26979.353384299997</v>
      </c>
      <c r="L54" s="144">
        <f>'CD Ratio_2'!F55+'CD Ratio_2'!G55+'CD Ratio_2'!H55</f>
        <v>40200.447239999994</v>
      </c>
      <c r="M54" s="144">
        <f t="shared" si="1"/>
        <v>-4.1999956010840833E-6</v>
      </c>
      <c r="N54" s="144">
        <f t="shared" si="2"/>
        <v>0</v>
      </c>
    </row>
    <row r="55" spans="1:14" s="159" customFormat="1" ht="13.5" customHeight="1" x14ac:dyDescent="0.2">
      <c r="A55" s="142"/>
      <c r="B55" s="126" t="s">
        <v>57</v>
      </c>
      <c r="C55" s="138">
        <f t="shared" ref="C55:G55" si="9">SUM(C47:C54)</f>
        <v>429637.51</v>
      </c>
      <c r="D55" s="138">
        <f t="shared" si="9"/>
        <v>472134.87690729997</v>
      </c>
      <c r="E55" s="138">
        <f t="shared" si="9"/>
        <v>1273236.3199999998</v>
      </c>
      <c r="F55" s="138">
        <f t="shared" si="9"/>
        <v>1330902.5756979997</v>
      </c>
      <c r="G55" s="138">
        <f t="shared" si="9"/>
        <v>0</v>
      </c>
      <c r="H55" s="136">
        <f t="shared" si="5"/>
        <v>296.35129390820646</v>
      </c>
      <c r="I55" s="139">
        <f t="shared" si="6"/>
        <v>281.89033278287388</v>
      </c>
      <c r="J55" s="139">
        <f t="shared" si="3"/>
        <v>281.89033278287388</v>
      </c>
      <c r="K55" s="144">
        <f>'CD Ratio_2'!C56+'CD Ratio_2'!D56+'CD Ratio_2'!E56</f>
        <v>472134.87690750003</v>
      </c>
      <c r="L55" s="144">
        <f>'CD Ratio_2'!F56+'CD Ratio_2'!G56+'CD Ratio_2'!H56</f>
        <v>1330902.5756979999</v>
      </c>
      <c r="M55" s="157">
        <f t="shared" si="1"/>
        <v>-2.0005973055958748E-7</v>
      </c>
      <c r="N55" s="157">
        <f t="shared" si="2"/>
        <v>0</v>
      </c>
    </row>
    <row r="56" spans="1:14" s="159" customFormat="1" ht="13.5" customHeight="1" x14ac:dyDescent="0.2">
      <c r="A56" s="142">
        <v>46</v>
      </c>
      <c r="B56" s="353" t="s">
        <v>58</v>
      </c>
      <c r="C56" s="138"/>
      <c r="D56" s="138">
        <v>14746.06978</v>
      </c>
      <c r="E56" s="138"/>
      <c r="F56" s="138"/>
      <c r="G56" s="138"/>
      <c r="H56" s="136"/>
      <c r="I56" s="139"/>
      <c r="J56" s="139"/>
      <c r="K56" s="144"/>
      <c r="L56" s="144"/>
      <c r="M56" s="157"/>
      <c r="N56" s="157"/>
    </row>
    <row r="57" spans="1:14" s="159" customFormat="1" ht="13.5" customHeight="1" x14ac:dyDescent="0.2">
      <c r="A57" s="142"/>
      <c r="B57" s="87" t="s">
        <v>59</v>
      </c>
      <c r="C57" s="138"/>
      <c r="D57" s="138">
        <v>14746.06978</v>
      </c>
      <c r="E57" s="138"/>
      <c r="F57" s="138"/>
      <c r="G57" s="138"/>
      <c r="H57" s="136"/>
      <c r="I57" s="139"/>
      <c r="J57" s="139"/>
      <c r="K57" s="144"/>
      <c r="L57" s="144"/>
      <c r="M57" s="157"/>
      <c r="N57" s="157"/>
    </row>
    <row r="58" spans="1:14" s="159" customFormat="1" ht="13.5" customHeight="1" x14ac:dyDescent="0.2">
      <c r="A58" s="142"/>
      <c r="B58" s="126" t="s">
        <v>6</v>
      </c>
      <c r="C58" s="138">
        <f>C55+C46+C44+C41</f>
        <v>54032616.669999994</v>
      </c>
      <c r="D58" s="138">
        <f t="shared" ref="D58:J58" si="10">D55+D46+D44+D41</f>
        <v>55481477.611759096</v>
      </c>
      <c r="E58" s="138">
        <f t="shared" si="10"/>
        <v>40000444.380000003</v>
      </c>
      <c r="F58" s="138">
        <f t="shared" si="10"/>
        <v>41685284.0546728</v>
      </c>
      <c r="G58" s="138">
        <f t="shared" si="10"/>
        <v>0</v>
      </c>
      <c r="H58" s="138">
        <f t="shared" si="10"/>
        <v>537.56739855580827</v>
      </c>
      <c r="I58" s="138">
        <f t="shared" si="10"/>
        <v>541.5687410841872</v>
      </c>
      <c r="J58" s="138">
        <f t="shared" si="10"/>
        <v>541.5687410841872</v>
      </c>
      <c r="K58" s="144">
        <f>'CD Ratio_2'!C59+'CD Ratio_2'!D59+'CD Ratio_2'!E59-'CD Ratio_2'!E58</f>
        <v>55485291.5072385</v>
      </c>
      <c r="L58" s="144">
        <f>'CD Ratio_2'!F59+'CD Ratio_2'!G59+'CD Ratio_2'!H59</f>
        <v>41685283.352635704</v>
      </c>
      <c r="M58" s="157">
        <f t="shared" si="1"/>
        <v>-3813.8954794034362</v>
      </c>
      <c r="N58" s="157">
        <f t="shared" si="2"/>
        <v>0.70203709602355957</v>
      </c>
    </row>
    <row r="59" spans="1:14" ht="13.5" customHeight="1" x14ac:dyDescent="0.2">
      <c r="A59" s="153"/>
      <c r="B59" s="145"/>
      <c r="C59" s="154"/>
      <c r="D59" s="154"/>
      <c r="E59" s="154" t="s">
        <v>60</v>
      </c>
      <c r="F59" s="154"/>
      <c r="G59" s="154"/>
      <c r="H59" s="154"/>
      <c r="I59" s="155"/>
      <c r="J59" s="145"/>
      <c r="K59" s="144"/>
      <c r="L59" s="144"/>
      <c r="M59" s="144"/>
      <c r="N59" s="144"/>
    </row>
    <row r="60" spans="1:14" ht="18" customHeight="1" x14ac:dyDescent="0.2">
      <c r="A60" s="153"/>
      <c r="B60" s="145"/>
      <c r="C60" s="148"/>
      <c r="D60" s="148"/>
      <c r="E60" s="148"/>
      <c r="F60" s="149"/>
      <c r="G60" s="149"/>
      <c r="H60" s="145"/>
      <c r="I60" s="145"/>
      <c r="J60" s="145"/>
      <c r="K60" s="144"/>
      <c r="L60" s="144"/>
      <c r="M60" s="144"/>
      <c r="N60" s="144"/>
    </row>
    <row r="61" spans="1:14" ht="18" customHeight="1" x14ac:dyDescent="0.2">
      <c r="A61" s="153"/>
      <c r="B61" s="145"/>
      <c r="C61" s="148"/>
      <c r="D61" s="148"/>
      <c r="E61" s="148"/>
      <c r="F61" s="149"/>
      <c r="G61" s="149"/>
      <c r="H61" s="145"/>
      <c r="I61" s="145"/>
      <c r="J61" s="145"/>
      <c r="K61" s="144"/>
      <c r="L61" s="144"/>
      <c r="M61" s="144"/>
      <c r="N61" s="144"/>
    </row>
    <row r="62" spans="1:14" ht="18" customHeight="1" x14ac:dyDescent="0.2">
      <c r="A62" s="153"/>
      <c r="B62" s="145"/>
      <c r="C62" s="148"/>
      <c r="D62" s="148"/>
      <c r="E62" s="148"/>
      <c r="F62" s="149"/>
      <c r="G62" s="149"/>
      <c r="H62" s="145"/>
      <c r="I62" s="145"/>
      <c r="J62" s="145"/>
      <c r="K62" s="144"/>
      <c r="L62" s="144"/>
      <c r="M62" s="144"/>
      <c r="N62" s="144"/>
    </row>
    <row r="63" spans="1:14" ht="18" customHeight="1" x14ac:dyDescent="0.2">
      <c r="A63" s="153"/>
      <c r="B63" s="145"/>
      <c r="C63" s="148"/>
      <c r="D63" s="148"/>
      <c r="E63" s="148"/>
      <c r="F63" s="149"/>
      <c r="G63" s="149"/>
      <c r="H63" s="145"/>
      <c r="I63" s="145"/>
      <c r="J63" s="145"/>
      <c r="K63" s="144"/>
      <c r="L63" s="144"/>
      <c r="M63" s="144"/>
      <c r="N63" s="144"/>
    </row>
    <row r="64" spans="1:14" ht="18" customHeight="1" x14ac:dyDescent="0.2">
      <c r="A64" s="153"/>
      <c r="B64" s="145"/>
      <c r="C64" s="148"/>
      <c r="D64" s="148"/>
      <c r="E64" s="148"/>
      <c r="F64" s="149"/>
      <c r="G64" s="149"/>
      <c r="H64" s="145"/>
      <c r="I64" s="145"/>
      <c r="J64" s="145"/>
      <c r="K64" s="144"/>
      <c r="L64" s="144"/>
      <c r="M64" s="144"/>
      <c r="N64" s="144"/>
    </row>
    <row r="65" spans="1:14" ht="18" customHeight="1" x14ac:dyDescent="0.2">
      <c r="A65" s="153"/>
      <c r="B65" s="145"/>
      <c r="C65" s="148"/>
      <c r="D65" s="148"/>
      <c r="E65" s="148"/>
      <c r="F65" s="149"/>
      <c r="G65" s="149"/>
      <c r="H65" s="145"/>
      <c r="I65" s="145"/>
      <c r="J65" s="145"/>
      <c r="K65" s="144"/>
      <c r="L65" s="144"/>
      <c r="M65" s="144"/>
      <c r="N65" s="144"/>
    </row>
    <row r="66" spans="1:14" ht="18" customHeight="1" x14ac:dyDescent="0.2">
      <c r="A66" s="153"/>
      <c r="B66" s="145"/>
      <c r="C66" s="148"/>
      <c r="D66" s="148"/>
      <c r="E66" s="148"/>
      <c r="F66" s="149"/>
      <c r="G66" s="149"/>
      <c r="H66" s="145"/>
      <c r="I66" s="145"/>
      <c r="J66" s="145"/>
      <c r="K66" s="144"/>
      <c r="L66" s="144"/>
      <c r="M66" s="144"/>
      <c r="N66" s="144"/>
    </row>
    <row r="67" spans="1:14" ht="18" customHeight="1" x14ac:dyDescent="0.2">
      <c r="A67" s="153"/>
      <c r="B67" s="145"/>
      <c r="C67" s="148"/>
      <c r="D67" s="148"/>
      <c r="E67" s="148"/>
      <c r="F67" s="149"/>
      <c r="G67" s="149"/>
      <c r="H67" s="145"/>
      <c r="I67" s="145"/>
      <c r="J67" s="145"/>
      <c r="K67" s="144"/>
      <c r="L67" s="144"/>
      <c r="M67" s="144"/>
      <c r="N67" s="144"/>
    </row>
    <row r="68" spans="1:14" ht="18" customHeight="1" x14ac:dyDescent="0.2">
      <c r="A68" s="153"/>
      <c r="B68" s="145"/>
      <c r="C68" s="148"/>
      <c r="D68" s="148"/>
      <c r="E68" s="148"/>
      <c r="F68" s="149"/>
      <c r="G68" s="149"/>
      <c r="H68" s="145"/>
      <c r="I68" s="145"/>
      <c r="J68" s="145"/>
      <c r="K68" s="144"/>
      <c r="L68" s="144"/>
      <c r="M68" s="144"/>
      <c r="N68" s="144"/>
    </row>
    <row r="69" spans="1:14" ht="18" customHeight="1" x14ac:dyDescent="0.2">
      <c r="A69" s="153"/>
      <c r="B69" s="145"/>
      <c r="C69" s="148"/>
      <c r="D69" s="148"/>
      <c r="E69" s="148"/>
      <c r="F69" s="149"/>
      <c r="G69" s="149"/>
      <c r="H69" s="145"/>
      <c r="I69" s="145"/>
      <c r="J69" s="145"/>
      <c r="K69" s="144"/>
      <c r="L69" s="144"/>
      <c r="M69" s="144"/>
      <c r="N69" s="144"/>
    </row>
    <row r="70" spans="1:14" ht="18" customHeight="1" x14ac:dyDescent="0.2">
      <c r="A70" s="153"/>
      <c r="B70" s="145"/>
      <c r="C70" s="148"/>
      <c r="D70" s="148"/>
      <c r="E70" s="148"/>
      <c r="F70" s="149"/>
      <c r="G70" s="149"/>
      <c r="H70" s="145"/>
      <c r="I70" s="145"/>
      <c r="J70" s="145"/>
      <c r="K70" s="144"/>
      <c r="L70" s="144"/>
      <c r="M70" s="144"/>
      <c r="N70" s="144"/>
    </row>
    <row r="71" spans="1:14" ht="18" customHeight="1" x14ac:dyDescent="0.2">
      <c r="A71" s="153"/>
      <c r="B71" s="145"/>
      <c r="C71" s="148"/>
      <c r="D71" s="148"/>
      <c r="E71" s="148"/>
      <c r="F71" s="149"/>
      <c r="G71" s="149"/>
      <c r="H71" s="145"/>
      <c r="I71" s="145"/>
      <c r="J71" s="145"/>
      <c r="K71" s="144"/>
      <c r="L71" s="144"/>
      <c r="M71" s="144"/>
      <c r="N71" s="144"/>
    </row>
    <row r="72" spans="1:14" ht="18" customHeight="1" x14ac:dyDescent="0.2">
      <c r="A72" s="153"/>
      <c r="B72" s="145"/>
      <c r="C72" s="148"/>
      <c r="D72" s="148"/>
      <c r="E72" s="148"/>
      <c r="F72" s="149"/>
      <c r="G72" s="149"/>
      <c r="H72" s="145"/>
      <c r="I72" s="145"/>
      <c r="J72" s="145"/>
      <c r="K72" s="144"/>
      <c r="L72" s="144"/>
      <c r="M72" s="144"/>
      <c r="N72" s="144"/>
    </row>
    <row r="73" spans="1:14" ht="18" customHeight="1" x14ac:dyDescent="0.2">
      <c r="A73" s="153"/>
      <c r="B73" s="145"/>
      <c r="C73" s="148"/>
      <c r="D73" s="148"/>
      <c r="E73" s="148"/>
      <c r="F73" s="149"/>
      <c r="G73" s="149"/>
      <c r="H73" s="145"/>
      <c r="I73" s="145"/>
      <c r="J73" s="145"/>
      <c r="K73" s="144"/>
      <c r="L73" s="144"/>
      <c r="M73" s="144"/>
      <c r="N73" s="144"/>
    </row>
    <row r="74" spans="1:14" ht="18" customHeight="1" x14ac:dyDescent="0.2">
      <c r="A74" s="153"/>
      <c r="B74" s="145"/>
      <c r="C74" s="148"/>
      <c r="D74" s="148"/>
      <c r="E74" s="148"/>
      <c r="F74" s="149"/>
      <c r="G74" s="149"/>
      <c r="H74" s="145"/>
      <c r="I74" s="145"/>
      <c r="J74" s="145"/>
      <c r="K74" s="144"/>
      <c r="L74" s="144"/>
      <c r="M74" s="144"/>
      <c r="N74" s="144"/>
    </row>
    <row r="75" spans="1:14" ht="18" customHeight="1" x14ac:dyDescent="0.2">
      <c r="A75" s="153"/>
      <c r="B75" s="145"/>
      <c r="C75" s="148"/>
      <c r="D75" s="148"/>
      <c r="E75" s="148"/>
      <c r="F75" s="149"/>
      <c r="G75" s="149"/>
      <c r="H75" s="145"/>
      <c r="I75" s="145"/>
      <c r="J75" s="145"/>
      <c r="K75" s="144"/>
      <c r="L75" s="144"/>
      <c r="M75" s="144"/>
      <c r="N75" s="144"/>
    </row>
    <row r="76" spans="1:14" ht="18" customHeight="1" x14ac:dyDescent="0.2">
      <c r="A76" s="153"/>
      <c r="B76" s="145"/>
      <c r="C76" s="148"/>
      <c r="D76" s="148"/>
      <c r="E76" s="148"/>
      <c r="F76" s="149"/>
      <c r="G76" s="149"/>
      <c r="H76" s="145"/>
      <c r="I76" s="145"/>
      <c r="J76" s="145"/>
      <c r="K76" s="144"/>
      <c r="L76" s="144"/>
      <c r="M76" s="144"/>
      <c r="N76" s="144"/>
    </row>
    <row r="77" spans="1:14" ht="18" customHeight="1" x14ac:dyDescent="0.2">
      <c r="A77" s="153"/>
      <c r="B77" s="145"/>
      <c r="C77" s="148"/>
      <c r="D77" s="148"/>
      <c r="E77" s="148"/>
      <c r="F77" s="149"/>
      <c r="G77" s="149"/>
      <c r="H77" s="145"/>
      <c r="I77" s="145"/>
      <c r="J77" s="145"/>
      <c r="K77" s="144"/>
      <c r="L77" s="144"/>
      <c r="M77" s="144"/>
      <c r="N77" s="144"/>
    </row>
    <row r="78" spans="1:14" ht="18" customHeight="1" x14ac:dyDescent="0.2">
      <c r="A78" s="153"/>
      <c r="B78" s="145"/>
      <c r="C78" s="148"/>
      <c r="D78" s="148"/>
      <c r="E78" s="148"/>
      <c r="F78" s="149"/>
      <c r="G78" s="149"/>
      <c r="H78" s="145"/>
      <c r="I78" s="145"/>
      <c r="J78" s="145"/>
      <c r="K78" s="144"/>
      <c r="L78" s="144"/>
      <c r="M78" s="144"/>
      <c r="N78" s="144"/>
    </row>
    <row r="79" spans="1:14" ht="18" customHeight="1" x14ac:dyDescent="0.2">
      <c r="A79" s="153"/>
      <c r="B79" s="145"/>
      <c r="C79" s="148"/>
      <c r="D79" s="148"/>
      <c r="E79" s="148"/>
      <c r="F79" s="149"/>
      <c r="G79" s="149"/>
      <c r="H79" s="145"/>
      <c r="I79" s="145"/>
      <c r="J79" s="145"/>
      <c r="K79" s="144"/>
      <c r="L79" s="144"/>
      <c r="M79" s="144"/>
      <c r="N79" s="144"/>
    </row>
    <row r="80" spans="1:14" ht="18" customHeight="1" x14ac:dyDescent="0.2">
      <c r="A80" s="153"/>
      <c r="B80" s="145"/>
      <c r="C80" s="148"/>
      <c r="D80" s="148"/>
      <c r="E80" s="148"/>
      <c r="F80" s="149"/>
      <c r="G80" s="149"/>
      <c r="H80" s="145"/>
      <c r="I80" s="145"/>
      <c r="J80" s="145"/>
      <c r="K80" s="144"/>
      <c r="L80" s="144"/>
      <c r="M80" s="144"/>
      <c r="N80" s="144"/>
    </row>
    <row r="81" spans="1:14" ht="18" customHeight="1" x14ac:dyDescent="0.2">
      <c r="A81" s="153"/>
      <c r="B81" s="145"/>
      <c r="C81" s="148"/>
      <c r="D81" s="148"/>
      <c r="E81" s="148"/>
      <c r="F81" s="149"/>
      <c r="G81" s="149"/>
      <c r="H81" s="145"/>
      <c r="I81" s="145"/>
      <c r="J81" s="145"/>
      <c r="K81" s="144"/>
      <c r="L81" s="144"/>
      <c r="M81" s="144"/>
      <c r="N81" s="144"/>
    </row>
    <row r="82" spans="1:14" ht="18" customHeight="1" x14ac:dyDescent="0.2">
      <c r="A82" s="153"/>
      <c r="B82" s="145"/>
      <c r="C82" s="148"/>
      <c r="D82" s="148"/>
      <c r="E82" s="148"/>
      <c r="F82" s="149"/>
      <c r="G82" s="149"/>
      <c r="H82" s="145"/>
      <c r="I82" s="145"/>
      <c r="J82" s="145"/>
      <c r="K82" s="144"/>
      <c r="L82" s="144"/>
      <c r="M82" s="144"/>
      <c r="N82" s="144"/>
    </row>
    <row r="83" spans="1:14" ht="18" customHeight="1" x14ac:dyDescent="0.2">
      <c r="A83" s="153"/>
      <c r="B83" s="145"/>
      <c r="C83" s="148"/>
      <c r="D83" s="148"/>
      <c r="E83" s="148"/>
      <c r="F83" s="149"/>
      <c r="G83" s="149"/>
      <c r="H83" s="145"/>
      <c r="I83" s="145"/>
      <c r="J83" s="145"/>
      <c r="K83" s="144"/>
      <c r="L83" s="144"/>
      <c r="M83" s="144"/>
      <c r="N83" s="144"/>
    </row>
    <row r="84" spans="1:14" ht="18" customHeight="1" x14ac:dyDescent="0.2">
      <c r="A84" s="153"/>
      <c r="B84" s="145"/>
      <c r="C84" s="148"/>
      <c r="D84" s="148"/>
      <c r="E84" s="148"/>
      <c r="F84" s="149"/>
      <c r="G84" s="149"/>
      <c r="H84" s="145"/>
      <c r="I84" s="145"/>
      <c r="J84" s="145"/>
      <c r="K84" s="144"/>
      <c r="L84" s="144"/>
      <c r="M84" s="144"/>
      <c r="N84" s="144"/>
    </row>
    <row r="85" spans="1:14" ht="18" customHeight="1" x14ac:dyDescent="0.2">
      <c r="A85" s="153"/>
      <c r="B85" s="145"/>
      <c r="C85" s="148"/>
      <c r="D85" s="148"/>
      <c r="E85" s="148"/>
      <c r="F85" s="149"/>
      <c r="G85" s="149"/>
      <c r="H85" s="145"/>
      <c r="I85" s="145"/>
      <c r="J85" s="145"/>
      <c r="K85" s="144"/>
      <c r="L85" s="144"/>
      <c r="M85" s="144"/>
      <c r="N85" s="144"/>
    </row>
    <row r="86" spans="1:14" ht="18" customHeight="1" x14ac:dyDescent="0.2">
      <c r="A86" s="153"/>
      <c r="B86" s="145"/>
      <c r="C86" s="148"/>
      <c r="D86" s="148"/>
      <c r="E86" s="148"/>
      <c r="F86" s="149"/>
      <c r="G86" s="149"/>
      <c r="H86" s="145"/>
      <c r="I86" s="145"/>
      <c r="J86" s="145"/>
      <c r="K86" s="144"/>
      <c r="L86" s="144"/>
      <c r="M86" s="144"/>
      <c r="N86" s="144"/>
    </row>
    <row r="87" spans="1:14" ht="18" customHeight="1" x14ac:dyDescent="0.2">
      <c r="A87" s="153"/>
      <c r="B87" s="145"/>
      <c r="C87" s="148"/>
      <c r="D87" s="148"/>
      <c r="E87" s="148"/>
      <c r="F87" s="149"/>
      <c r="G87" s="149"/>
      <c r="H87" s="145"/>
      <c r="I87" s="145"/>
      <c r="J87" s="145"/>
      <c r="K87" s="144"/>
      <c r="L87" s="144"/>
      <c r="M87" s="144"/>
      <c r="N87" s="144"/>
    </row>
    <row r="88" spans="1:14" ht="18" customHeight="1" x14ac:dyDescent="0.2">
      <c r="A88" s="153"/>
      <c r="B88" s="145"/>
      <c r="C88" s="148"/>
      <c r="D88" s="148"/>
      <c r="E88" s="148"/>
      <c r="F88" s="149"/>
      <c r="G88" s="149"/>
      <c r="H88" s="145"/>
      <c r="I88" s="145"/>
      <c r="J88" s="145"/>
      <c r="K88" s="144"/>
      <c r="L88" s="144"/>
      <c r="M88" s="144"/>
      <c r="N88" s="144"/>
    </row>
    <row r="89" spans="1:14" ht="18" customHeight="1" x14ac:dyDescent="0.2">
      <c r="A89" s="153"/>
      <c r="B89" s="145"/>
      <c r="C89" s="148"/>
      <c r="D89" s="148"/>
      <c r="E89" s="148"/>
      <c r="F89" s="149"/>
      <c r="G89" s="149"/>
      <c r="H89" s="145"/>
      <c r="I89" s="145"/>
      <c r="J89" s="145"/>
      <c r="K89" s="144"/>
      <c r="L89" s="144"/>
      <c r="M89" s="144"/>
      <c r="N89" s="144"/>
    </row>
    <row r="90" spans="1:14" ht="18" customHeight="1" x14ac:dyDescent="0.2">
      <c r="A90" s="153"/>
      <c r="B90" s="145"/>
      <c r="C90" s="148"/>
      <c r="D90" s="148"/>
      <c r="E90" s="148"/>
      <c r="F90" s="149"/>
      <c r="G90" s="149"/>
      <c r="H90" s="145"/>
      <c r="I90" s="145"/>
      <c r="J90" s="145"/>
      <c r="K90" s="144"/>
      <c r="L90" s="144"/>
      <c r="M90" s="144"/>
      <c r="N90" s="144"/>
    </row>
    <row r="91" spans="1:14" ht="18" customHeight="1" x14ac:dyDescent="0.2">
      <c r="A91" s="153"/>
      <c r="B91" s="145"/>
      <c r="C91" s="148"/>
      <c r="D91" s="148"/>
      <c r="E91" s="148"/>
      <c r="F91" s="149"/>
      <c r="G91" s="149"/>
      <c r="H91" s="145"/>
      <c r="I91" s="145"/>
      <c r="J91" s="145"/>
      <c r="K91" s="144"/>
      <c r="L91" s="144"/>
      <c r="M91" s="144"/>
      <c r="N91" s="144"/>
    </row>
    <row r="92" spans="1:14" ht="18" customHeight="1" x14ac:dyDescent="0.2">
      <c r="A92" s="153"/>
      <c r="B92" s="145"/>
      <c r="C92" s="148"/>
      <c r="D92" s="148"/>
      <c r="E92" s="148"/>
      <c r="F92" s="149"/>
      <c r="G92" s="149"/>
      <c r="H92" s="145"/>
      <c r="I92" s="145"/>
      <c r="J92" s="145"/>
      <c r="K92" s="144"/>
      <c r="L92" s="144"/>
      <c r="M92" s="144"/>
      <c r="N92" s="144"/>
    </row>
    <row r="93" spans="1:14" ht="18" customHeight="1" x14ac:dyDescent="0.2">
      <c r="A93" s="153"/>
      <c r="B93" s="145"/>
      <c r="C93" s="148"/>
      <c r="D93" s="148"/>
      <c r="E93" s="148"/>
      <c r="F93" s="149"/>
      <c r="G93" s="149"/>
      <c r="H93" s="145"/>
      <c r="I93" s="145"/>
      <c r="J93" s="145"/>
      <c r="K93" s="144"/>
      <c r="L93" s="144"/>
      <c r="M93" s="144"/>
      <c r="N93" s="144"/>
    </row>
    <row r="94" spans="1:14" ht="18" customHeight="1" x14ac:dyDescent="0.2">
      <c r="A94" s="153"/>
      <c r="B94" s="145"/>
      <c r="C94" s="148"/>
      <c r="D94" s="148"/>
      <c r="E94" s="148"/>
      <c r="F94" s="149"/>
      <c r="G94" s="149"/>
      <c r="H94" s="145"/>
      <c r="I94" s="145"/>
      <c r="J94" s="145"/>
      <c r="K94" s="144"/>
      <c r="L94" s="144"/>
      <c r="M94" s="144"/>
      <c r="N94" s="144"/>
    </row>
    <row r="95" spans="1:14" ht="18" customHeight="1" x14ac:dyDescent="0.2">
      <c r="A95" s="153"/>
      <c r="B95" s="145"/>
      <c r="C95" s="148"/>
      <c r="D95" s="148"/>
      <c r="E95" s="148"/>
      <c r="F95" s="149"/>
      <c r="G95" s="149"/>
      <c r="H95" s="145"/>
      <c r="I95" s="145"/>
      <c r="J95" s="145"/>
      <c r="K95" s="144"/>
      <c r="L95" s="144"/>
      <c r="M95" s="144"/>
      <c r="N95" s="144"/>
    </row>
  </sheetData>
  <autoFilter ref="C5:J54"/>
  <mergeCells count="10">
    <mergeCell ref="M4:N4"/>
    <mergeCell ref="K4:L4"/>
    <mergeCell ref="A1:J1"/>
    <mergeCell ref="A2:J2"/>
    <mergeCell ref="A4:A5"/>
    <mergeCell ref="E4:G4"/>
    <mergeCell ref="B4:B5"/>
    <mergeCell ref="C4:D4"/>
    <mergeCell ref="H3:J3"/>
    <mergeCell ref="H4:J4"/>
  </mergeCells>
  <conditionalFormatting sqref="M1:N95">
    <cfRule type="cellIs" dxfId="38" priority="1" operator="equal">
      <formula>0</formula>
    </cfRule>
  </conditionalFormatting>
  <conditionalFormatting sqref="M1:N95">
    <cfRule type="cellIs" dxfId="37" priority="2" operator="equal">
      <formula>0</formula>
    </cfRule>
  </conditionalFormatting>
  <pageMargins left="1" right="0.25" top="0.5" bottom="0.5" header="0" footer="0"/>
  <pageSetup scale="76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14.42578125" defaultRowHeight="15" customHeight="1" x14ac:dyDescent="0.2"/>
  <cols>
    <col min="1" max="1" width="4.7109375" customWidth="1"/>
    <col min="2" max="2" width="14.28515625" customWidth="1"/>
    <col min="3" max="3" width="7.85546875" customWidth="1"/>
    <col min="4" max="4" width="9.7109375" customWidth="1"/>
    <col min="5" max="5" width="7.85546875" customWidth="1"/>
    <col min="6" max="6" width="9.28515625" customWidth="1"/>
    <col min="7" max="14" width="7.85546875" customWidth="1"/>
    <col min="15" max="15" width="9.5703125" customWidth="1"/>
    <col min="16" max="19" width="7.85546875" customWidth="1"/>
  </cols>
  <sheetData>
    <row r="1" spans="1:19" ht="53.25" customHeight="1" x14ac:dyDescent="0.2">
      <c r="A1" s="497" t="s">
        <v>280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6"/>
      <c r="N1" s="476"/>
      <c r="O1" s="476"/>
      <c r="P1" s="476"/>
      <c r="Q1" s="476"/>
      <c r="R1" s="476"/>
      <c r="S1" s="2"/>
    </row>
    <row r="2" spans="1:19" ht="24" customHeight="1" x14ac:dyDescent="0.2">
      <c r="A2" s="31" t="s">
        <v>175</v>
      </c>
      <c r="B2" s="31" t="s">
        <v>281</v>
      </c>
      <c r="C2" s="478" t="s">
        <v>282</v>
      </c>
      <c r="D2" s="477"/>
      <c r="E2" s="475" t="s">
        <v>283</v>
      </c>
      <c r="F2" s="476"/>
      <c r="G2" s="476"/>
      <c r="H2" s="476"/>
      <c r="I2" s="476"/>
      <c r="J2" s="476"/>
      <c r="K2" s="476"/>
      <c r="L2" s="477"/>
      <c r="M2" s="475" t="s">
        <v>284</v>
      </c>
      <c r="N2" s="476"/>
      <c r="O2" s="476"/>
      <c r="P2" s="476"/>
      <c r="Q2" s="476"/>
      <c r="R2" s="477"/>
      <c r="S2" s="2"/>
    </row>
    <row r="3" spans="1:19" ht="12.75" customHeight="1" x14ac:dyDescent="0.2">
      <c r="A3" s="43"/>
      <c r="B3" s="43"/>
      <c r="C3" s="44" t="s">
        <v>285</v>
      </c>
      <c r="D3" s="44" t="s">
        <v>286</v>
      </c>
      <c r="E3" s="44" t="s">
        <v>287</v>
      </c>
      <c r="F3" s="44" t="s">
        <v>288</v>
      </c>
      <c r="G3" s="45" t="s">
        <v>289</v>
      </c>
      <c r="H3" s="45" t="s">
        <v>290</v>
      </c>
      <c r="I3" s="45" t="s">
        <v>291</v>
      </c>
      <c r="J3" s="45" t="s">
        <v>292</v>
      </c>
      <c r="K3" s="45" t="s">
        <v>293</v>
      </c>
      <c r="L3" s="45" t="s">
        <v>294</v>
      </c>
      <c r="M3" s="44" t="s">
        <v>295</v>
      </c>
      <c r="N3" s="44" t="s">
        <v>296</v>
      </c>
      <c r="O3" s="44" t="s">
        <v>297</v>
      </c>
      <c r="P3" s="45" t="s">
        <v>298</v>
      </c>
      <c r="Q3" s="45" t="s">
        <v>299</v>
      </c>
      <c r="R3" s="45" t="s">
        <v>300</v>
      </c>
      <c r="S3" s="2"/>
    </row>
    <row r="4" spans="1:19" ht="12" customHeight="1" x14ac:dyDescent="0.2">
      <c r="A4" s="29">
        <v>1</v>
      </c>
      <c r="B4" s="46" t="s">
        <v>301</v>
      </c>
      <c r="C4" s="47">
        <v>14</v>
      </c>
      <c r="D4" s="47">
        <v>380</v>
      </c>
      <c r="E4" s="47" t="s">
        <v>302</v>
      </c>
      <c r="F4" s="47">
        <v>409</v>
      </c>
      <c r="G4" s="47" t="s">
        <v>303</v>
      </c>
      <c r="H4" s="47" t="s">
        <v>304</v>
      </c>
      <c r="I4" s="47" t="s">
        <v>305</v>
      </c>
      <c r="J4" s="47" t="s">
        <v>306</v>
      </c>
      <c r="K4" s="47" t="s">
        <v>307</v>
      </c>
      <c r="L4" s="47">
        <v>0</v>
      </c>
      <c r="M4" s="47" t="s">
        <v>308</v>
      </c>
      <c r="N4" s="47" t="s">
        <v>309</v>
      </c>
      <c r="O4" s="47" t="s">
        <v>310</v>
      </c>
      <c r="P4" s="47" t="s">
        <v>311</v>
      </c>
      <c r="Q4" s="47" t="s">
        <v>312</v>
      </c>
      <c r="R4" s="47" t="s">
        <v>313</v>
      </c>
      <c r="S4" s="48" t="s">
        <v>314</v>
      </c>
    </row>
    <row r="5" spans="1:19" ht="12" customHeight="1" x14ac:dyDescent="0.2">
      <c r="A5" s="29">
        <v>2</v>
      </c>
      <c r="B5" s="46" t="s">
        <v>315</v>
      </c>
      <c r="C5" s="47">
        <v>18</v>
      </c>
      <c r="D5" s="47">
        <v>400</v>
      </c>
      <c r="E5" s="47" t="s">
        <v>302</v>
      </c>
      <c r="F5" s="47" t="s">
        <v>316</v>
      </c>
      <c r="G5" s="47" t="s">
        <v>317</v>
      </c>
      <c r="H5" s="47" t="s">
        <v>318</v>
      </c>
      <c r="I5" s="47" t="s">
        <v>319</v>
      </c>
      <c r="J5" s="47" t="s">
        <v>320</v>
      </c>
      <c r="K5" s="47">
        <v>0</v>
      </c>
      <c r="L5" s="47">
        <v>0</v>
      </c>
      <c r="M5" s="47" t="s">
        <v>321</v>
      </c>
      <c r="N5" s="47" t="s">
        <v>322</v>
      </c>
      <c r="O5" s="47" t="s">
        <v>323</v>
      </c>
      <c r="P5" s="47" t="s">
        <v>324</v>
      </c>
      <c r="Q5" s="47" t="s">
        <v>325</v>
      </c>
      <c r="R5" s="47" t="s">
        <v>326</v>
      </c>
      <c r="S5" s="2" t="s">
        <v>327</v>
      </c>
    </row>
    <row r="6" spans="1:19" ht="12" customHeight="1" x14ac:dyDescent="0.2">
      <c r="A6" s="29">
        <v>3</v>
      </c>
      <c r="B6" s="46" t="s">
        <v>328</v>
      </c>
      <c r="C6" s="47">
        <v>15</v>
      </c>
      <c r="D6" s="47">
        <v>375</v>
      </c>
      <c r="E6" s="47" t="s">
        <v>329</v>
      </c>
      <c r="F6" s="47" t="s">
        <v>330</v>
      </c>
      <c r="G6" s="47" t="s">
        <v>331</v>
      </c>
      <c r="H6" s="47">
        <v>0</v>
      </c>
      <c r="I6" s="47" t="s">
        <v>332</v>
      </c>
      <c r="J6" s="47" t="s">
        <v>333</v>
      </c>
      <c r="K6" s="47" t="s">
        <v>334</v>
      </c>
      <c r="L6" s="47">
        <v>0</v>
      </c>
      <c r="M6" s="47" t="s">
        <v>335</v>
      </c>
      <c r="N6" s="47" t="s">
        <v>336</v>
      </c>
      <c r="O6" s="47" t="s">
        <v>337</v>
      </c>
      <c r="P6" s="47" t="s">
        <v>338</v>
      </c>
      <c r="Q6" s="47" t="s">
        <v>339</v>
      </c>
      <c r="R6" s="47" t="s">
        <v>340</v>
      </c>
      <c r="S6" s="2" t="s">
        <v>341</v>
      </c>
    </row>
    <row r="7" spans="1:19" ht="12" customHeight="1" x14ac:dyDescent="0.2">
      <c r="A7" s="29">
        <v>4</v>
      </c>
      <c r="B7" s="46" t="s">
        <v>342</v>
      </c>
      <c r="C7" s="47">
        <v>16</v>
      </c>
      <c r="D7" s="47">
        <v>450</v>
      </c>
      <c r="E7" s="47" t="s">
        <v>343</v>
      </c>
      <c r="F7" s="47" t="s">
        <v>344</v>
      </c>
      <c r="G7" s="47" t="s">
        <v>345</v>
      </c>
      <c r="H7" s="47" t="s">
        <v>346</v>
      </c>
      <c r="I7" s="47" t="s">
        <v>332</v>
      </c>
      <c r="J7" s="47" t="s">
        <v>347</v>
      </c>
      <c r="K7" s="47" t="s">
        <v>348</v>
      </c>
      <c r="L7" s="47">
        <v>1</v>
      </c>
      <c r="M7" s="47" t="s">
        <v>349</v>
      </c>
      <c r="N7" s="47" t="s">
        <v>350</v>
      </c>
      <c r="O7" s="47" t="s">
        <v>351</v>
      </c>
      <c r="P7" s="47" t="s">
        <v>352</v>
      </c>
      <c r="Q7" s="47" t="s">
        <v>353</v>
      </c>
      <c r="R7" s="47" t="s">
        <v>354</v>
      </c>
      <c r="S7" s="2"/>
    </row>
    <row r="8" spans="1:19" ht="12" customHeight="1" x14ac:dyDescent="0.2">
      <c r="A8" s="29">
        <v>5</v>
      </c>
      <c r="B8" s="46" t="s">
        <v>355</v>
      </c>
      <c r="C8" s="47">
        <v>0</v>
      </c>
      <c r="D8" s="47">
        <v>0</v>
      </c>
      <c r="E8" s="47" t="s">
        <v>356</v>
      </c>
      <c r="F8" s="47">
        <v>0</v>
      </c>
      <c r="G8" s="47" t="s">
        <v>356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 t="s">
        <v>357</v>
      </c>
      <c r="N8" s="47" t="s">
        <v>358</v>
      </c>
      <c r="O8" s="47" t="s">
        <v>359</v>
      </c>
      <c r="P8" s="47" t="s">
        <v>360</v>
      </c>
      <c r="Q8" s="47" t="s">
        <v>361</v>
      </c>
      <c r="R8" s="47" t="s">
        <v>362</v>
      </c>
      <c r="S8" s="2"/>
    </row>
    <row r="9" spans="1:19" ht="12" customHeight="1" x14ac:dyDescent="0.2">
      <c r="A9" s="29">
        <v>6</v>
      </c>
      <c r="B9" s="46" t="s">
        <v>363</v>
      </c>
      <c r="C9" s="47">
        <v>20</v>
      </c>
      <c r="D9" s="47">
        <v>450</v>
      </c>
      <c r="E9" s="47" t="s">
        <v>364</v>
      </c>
      <c r="F9" s="47" t="s">
        <v>365</v>
      </c>
      <c r="G9" s="47" t="s">
        <v>366</v>
      </c>
      <c r="H9" s="47" t="s">
        <v>306</v>
      </c>
      <c r="I9" s="47" t="s">
        <v>367</v>
      </c>
      <c r="J9" s="47" t="s">
        <v>368</v>
      </c>
      <c r="K9" s="47" t="s">
        <v>369</v>
      </c>
      <c r="L9" s="47" t="s">
        <v>370</v>
      </c>
      <c r="M9" s="47" t="s">
        <v>371</v>
      </c>
      <c r="N9" s="47" t="s">
        <v>372</v>
      </c>
      <c r="O9" s="47" t="s">
        <v>373</v>
      </c>
      <c r="P9" s="47" t="s">
        <v>374</v>
      </c>
      <c r="Q9" s="47" t="s">
        <v>375</v>
      </c>
      <c r="R9" s="47" t="s">
        <v>376</v>
      </c>
      <c r="S9" s="2"/>
    </row>
    <row r="10" spans="1:19" ht="12" customHeight="1" x14ac:dyDescent="0.2">
      <c r="A10" s="29">
        <v>7</v>
      </c>
      <c r="B10" s="46" t="s">
        <v>377</v>
      </c>
      <c r="C10" s="47">
        <v>17</v>
      </c>
      <c r="D10" s="47">
        <v>500</v>
      </c>
      <c r="E10" s="47" t="s">
        <v>343</v>
      </c>
      <c r="F10" s="47" t="s">
        <v>378</v>
      </c>
      <c r="G10" s="47" t="s">
        <v>379</v>
      </c>
      <c r="H10" s="47" t="s">
        <v>380</v>
      </c>
      <c r="I10" s="47" t="s">
        <v>381</v>
      </c>
      <c r="J10" s="47" t="s">
        <v>382</v>
      </c>
      <c r="K10" s="47" t="s">
        <v>383</v>
      </c>
      <c r="L10" s="47" t="s">
        <v>384</v>
      </c>
      <c r="M10" s="47" t="s">
        <v>385</v>
      </c>
      <c r="N10" s="47" t="s">
        <v>386</v>
      </c>
      <c r="O10" s="47" t="s">
        <v>387</v>
      </c>
      <c r="P10" s="47" t="s">
        <v>388</v>
      </c>
      <c r="Q10" s="47" t="s">
        <v>389</v>
      </c>
      <c r="R10" s="47" t="s">
        <v>390</v>
      </c>
      <c r="S10" s="2"/>
    </row>
    <row r="11" spans="1:19" ht="12" customHeight="1" x14ac:dyDescent="0.2">
      <c r="A11" s="29">
        <v>8</v>
      </c>
      <c r="B11" s="46" t="s">
        <v>391</v>
      </c>
      <c r="C11" s="47">
        <v>14</v>
      </c>
      <c r="D11" s="47">
        <v>400</v>
      </c>
      <c r="E11" s="47" t="s">
        <v>392</v>
      </c>
      <c r="F11" s="47" t="s">
        <v>393</v>
      </c>
      <c r="G11" s="47" t="s">
        <v>394</v>
      </c>
      <c r="H11" s="47" t="s">
        <v>395</v>
      </c>
      <c r="I11" s="47" t="s">
        <v>396</v>
      </c>
      <c r="J11" s="47" t="s">
        <v>397</v>
      </c>
      <c r="K11" s="47" t="s">
        <v>398</v>
      </c>
      <c r="L11" s="47" t="s">
        <v>399</v>
      </c>
      <c r="M11" s="47" t="s">
        <v>313</v>
      </c>
      <c r="N11" s="47" t="s">
        <v>400</v>
      </c>
      <c r="O11" s="47" t="s">
        <v>401</v>
      </c>
      <c r="P11" s="47" t="s">
        <v>402</v>
      </c>
      <c r="Q11" s="47" t="s">
        <v>403</v>
      </c>
      <c r="R11" s="47" t="s">
        <v>302</v>
      </c>
      <c r="S11" s="2"/>
    </row>
    <row r="12" spans="1:19" ht="12" customHeight="1" x14ac:dyDescent="0.2">
      <c r="A12" s="29">
        <v>9</v>
      </c>
      <c r="B12" s="46" t="s">
        <v>404</v>
      </c>
      <c r="C12" s="47">
        <v>16</v>
      </c>
      <c r="D12" s="47">
        <v>450</v>
      </c>
      <c r="E12" s="47" t="s">
        <v>405</v>
      </c>
      <c r="F12" s="47" t="s">
        <v>406</v>
      </c>
      <c r="G12" s="47" t="s">
        <v>407</v>
      </c>
      <c r="H12" s="47" t="s">
        <v>304</v>
      </c>
      <c r="I12" s="47" t="s">
        <v>396</v>
      </c>
      <c r="J12" s="47" t="s">
        <v>408</v>
      </c>
      <c r="K12" s="47" t="s">
        <v>349</v>
      </c>
      <c r="L12" s="47" t="s">
        <v>392</v>
      </c>
      <c r="M12" s="47" t="s">
        <v>409</v>
      </c>
      <c r="N12" s="47" t="s">
        <v>410</v>
      </c>
      <c r="O12" s="47" t="s">
        <v>411</v>
      </c>
      <c r="P12" s="47" t="s">
        <v>412</v>
      </c>
      <c r="Q12" s="47" t="s">
        <v>413</v>
      </c>
      <c r="R12" s="47" t="s">
        <v>335</v>
      </c>
      <c r="S12" s="2"/>
    </row>
    <row r="13" spans="1:19" ht="12" customHeight="1" x14ac:dyDescent="0.2">
      <c r="A13" s="29">
        <v>10</v>
      </c>
      <c r="B13" s="46" t="s">
        <v>414</v>
      </c>
      <c r="C13" s="47">
        <v>18</v>
      </c>
      <c r="D13" s="47">
        <v>450</v>
      </c>
      <c r="E13" s="47" t="s">
        <v>415</v>
      </c>
      <c r="F13" s="47" t="s">
        <v>416</v>
      </c>
      <c r="G13" s="47" t="s">
        <v>417</v>
      </c>
      <c r="H13" s="47" t="s">
        <v>418</v>
      </c>
      <c r="I13" s="47" t="s">
        <v>419</v>
      </c>
      <c r="J13" s="47" t="s">
        <v>420</v>
      </c>
      <c r="K13" s="47" t="s">
        <v>421</v>
      </c>
      <c r="L13" s="47" t="s">
        <v>422</v>
      </c>
      <c r="M13" s="47" t="s">
        <v>423</v>
      </c>
      <c r="N13" s="47" t="s">
        <v>424</v>
      </c>
      <c r="O13" s="47" t="s">
        <v>425</v>
      </c>
      <c r="P13" s="47" t="s">
        <v>426</v>
      </c>
      <c r="Q13" s="47" t="s">
        <v>427</v>
      </c>
      <c r="R13" s="47" t="s">
        <v>428</v>
      </c>
      <c r="S13" s="2"/>
    </row>
    <row r="14" spans="1:19" ht="12" customHeight="1" x14ac:dyDescent="0.2">
      <c r="A14" s="29">
        <v>11</v>
      </c>
      <c r="B14" s="46" t="s">
        <v>429</v>
      </c>
      <c r="C14" s="47">
        <v>15</v>
      </c>
      <c r="D14" s="47">
        <v>450</v>
      </c>
      <c r="E14" s="47" t="s">
        <v>405</v>
      </c>
      <c r="F14" s="47" t="s">
        <v>316</v>
      </c>
      <c r="G14" s="47" t="s">
        <v>430</v>
      </c>
      <c r="H14" s="47">
        <v>0</v>
      </c>
      <c r="I14" s="47" t="s">
        <v>431</v>
      </c>
      <c r="J14" s="47" t="s">
        <v>380</v>
      </c>
      <c r="K14" s="47" t="s">
        <v>432</v>
      </c>
      <c r="L14" s="47" t="s">
        <v>364</v>
      </c>
      <c r="M14" s="47" t="s">
        <v>433</v>
      </c>
      <c r="N14" s="47" t="s">
        <v>434</v>
      </c>
      <c r="O14" s="47" t="s">
        <v>435</v>
      </c>
      <c r="P14" s="47" t="s">
        <v>436</v>
      </c>
      <c r="Q14" s="47" t="s">
        <v>437</v>
      </c>
      <c r="R14" s="47" t="s">
        <v>438</v>
      </c>
      <c r="S14" s="2"/>
    </row>
    <row r="15" spans="1:19" ht="12" customHeight="1" x14ac:dyDescent="0.2">
      <c r="A15" s="29">
        <v>12</v>
      </c>
      <c r="B15" s="46" t="s">
        <v>439</v>
      </c>
      <c r="C15" s="47">
        <v>16</v>
      </c>
      <c r="D15" s="47">
        <v>300</v>
      </c>
      <c r="E15" s="47" t="s">
        <v>440</v>
      </c>
      <c r="F15" s="47" t="s">
        <v>441</v>
      </c>
      <c r="G15" s="47" t="s">
        <v>442</v>
      </c>
      <c r="H15" s="47" t="s">
        <v>443</v>
      </c>
      <c r="I15" s="47" t="s">
        <v>444</v>
      </c>
      <c r="J15" s="47" t="s">
        <v>445</v>
      </c>
      <c r="K15" s="47" t="s">
        <v>446</v>
      </c>
      <c r="L15" s="47" t="s">
        <v>346</v>
      </c>
      <c r="M15" s="47" t="s">
        <v>447</v>
      </c>
      <c r="N15" s="47" t="s">
        <v>448</v>
      </c>
      <c r="O15" s="47" t="s">
        <v>449</v>
      </c>
      <c r="P15" s="47" t="s">
        <v>450</v>
      </c>
      <c r="Q15" s="47" t="s">
        <v>451</v>
      </c>
      <c r="R15" s="47" t="s">
        <v>452</v>
      </c>
      <c r="S15" s="2"/>
    </row>
    <row r="16" spans="1:19" ht="12" customHeight="1" x14ac:dyDescent="0.2">
      <c r="A16" s="29">
        <v>13</v>
      </c>
      <c r="B16" s="46" t="s">
        <v>453</v>
      </c>
      <c r="C16" s="47">
        <v>15</v>
      </c>
      <c r="D16" s="47">
        <v>400</v>
      </c>
      <c r="E16" s="47" t="s">
        <v>405</v>
      </c>
      <c r="F16" s="47" t="s">
        <v>454</v>
      </c>
      <c r="G16" s="47" t="s">
        <v>455</v>
      </c>
      <c r="H16" s="47" t="s">
        <v>456</v>
      </c>
      <c r="I16" s="47" t="s">
        <v>457</v>
      </c>
      <c r="J16" s="47" t="s">
        <v>399</v>
      </c>
      <c r="K16" s="47" t="s">
        <v>458</v>
      </c>
      <c r="L16" s="47" t="s">
        <v>364</v>
      </c>
      <c r="M16" s="47" t="s">
        <v>376</v>
      </c>
      <c r="N16" s="47" t="s">
        <v>459</v>
      </c>
      <c r="O16" s="47" t="s">
        <v>460</v>
      </c>
      <c r="P16" s="47" t="s">
        <v>461</v>
      </c>
      <c r="Q16" s="47" t="s">
        <v>462</v>
      </c>
      <c r="R16" s="47" t="s">
        <v>463</v>
      </c>
      <c r="S16" s="2"/>
    </row>
    <row r="17" spans="1:19" ht="12" customHeight="1" x14ac:dyDescent="0.2">
      <c r="A17" s="29">
        <v>14</v>
      </c>
      <c r="B17" s="46" t="s">
        <v>464</v>
      </c>
      <c r="C17" s="47">
        <v>17</v>
      </c>
      <c r="D17" s="47">
        <v>450</v>
      </c>
      <c r="E17" s="47" t="s">
        <v>343</v>
      </c>
      <c r="F17" s="47" t="s">
        <v>465</v>
      </c>
      <c r="G17" s="47" t="s">
        <v>466</v>
      </c>
      <c r="H17" s="47">
        <v>0</v>
      </c>
      <c r="I17" s="47" t="s">
        <v>428</v>
      </c>
      <c r="J17" s="47" t="s">
        <v>467</v>
      </c>
      <c r="K17" s="47" t="s">
        <v>468</v>
      </c>
      <c r="L17" s="47" t="s">
        <v>364</v>
      </c>
      <c r="M17" s="47" t="s">
        <v>469</v>
      </c>
      <c r="N17" s="47" t="s">
        <v>470</v>
      </c>
      <c r="O17" s="47" t="s">
        <v>471</v>
      </c>
      <c r="P17" s="47" t="s">
        <v>472</v>
      </c>
      <c r="Q17" s="47" t="s">
        <v>473</v>
      </c>
      <c r="R17" s="47" t="s">
        <v>329</v>
      </c>
      <c r="S17" s="2"/>
    </row>
    <row r="18" spans="1:19" ht="12" customHeight="1" x14ac:dyDescent="0.2">
      <c r="A18" s="29">
        <v>15</v>
      </c>
      <c r="B18" s="46" t="s">
        <v>474</v>
      </c>
      <c r="C18" s="47">
        <v>15</v>
      </c>
      <c r="D18" s="47">
        <v>375</v>
      </c>
      <c r="E18" s="47" t="s">
        <v>440</v>
      </c>
      <c r="F18" s="47" t="s">
        <v>475</v>
      </c>
      <c r="G18" s="47" t="s">
        <v>476</v>
      </c>
      <c r="H18" s="47" t="s">
        <v>477</v>
      </c>
      <c r="I18" s="47" t="s">
        <v>478</v>
      </c>
      <c r="J18" s="47" t="s">
        <v>479</v>
      </c>
      <c r="K18" s="47" t="s">
        <v>480</v>
      </c>
      <c r="L18" s="47">
        <v>0</v>
      </c>
      <c r="M18" s="47" t="s">
        <v>481</v>
      </c>
      <c r="N18" s="47" t="s">
        <v>482</v>
      </c>
      <c r="O18" s="47" t="s">
        <v>483</v>
      </c>
      <c r="P18" s="47" t="s">
        <v>484</v>
      </c>
      <c r="Q18" s="47" t="s">
        <v>485</v>
      </c>
      <c r="R18" s="47" t="s">
        <v>486</v>
      </c>
      <c r="S18" s="2"/>
    </row>
    <row r="19" spans="1:19" ht="12" customHeight="1" x14ac:dyDescent="0.2">
      <c r="A19" s="29">
        <v>16</v>
      </c>
      <c r="B19" s="46" t="s">
        <v>487</v>
      </c>
      <c r="C19" s="47">
        <v>15</v>
      </c>
      <c r="D19" s="47">
        <v>450</v>
      </c>
      <c r="E19" s="47" t="s">
        <v>392</v>
      </c>
      <c r="F19" s="47" t="s">
        <v>488</v>
      </c>
      <c r="G19" s="47" t="s">
        <v>489</v>
      </c>
      <c r="H19" s="47" t="s">
        <v>490</v>
      </c>
      <c r="I19" s="47" t="s">
        <v>399</v>
      </c>
      <c r="J19" s="47" t="s">
        <v>384</v>
      </c>
      <c r="K19" s="47" t="s">
        <v>491</v>
      </c>
      <c r="L19" s="47" t="s">
        <v>346</v>
      </c>
      <c r="M19" s="47" t="s">
        <v>385</v>
      </c>
      <c r="N19" s="47" t="s">
        <v>492</v>
      </c>
      <c r="O19" s="47" t="s">
        <v>493</v>
      </c>
      <c r="P19" s="47" t="s">
        <v>494</v>
      </c>
      <c r="Q19" s="47" t="s">
        <v>495</v>
      </c>
      <c r="R19" s="47" t="s">
        <v>496</v>
      </c>
      <c r="S19" s="2"/>
    </row>
    <row r="20" spans="1:19" ht="12" customHeight="1" x14ac:dyDescent="0.2">
      <c r="A20" s="29">
        <v>17</v>
      </c>
      <c r="B20" s="46" t="s">
        <v>497</v>
      </c>
      <c r="C20" s="47">
        <v>15</v>
      </c>
      <c r="D20" s="47">
        <v>450</v>
      </c>
      <c r="E20" s="47" t="s">
        <v>405</v>
      </c>
      <c r="F20" s="47" t="s">
        <v>498</v>
      </c>
      <c r="G20" s="47" t="s">
        <v>499</v>
      </c>
      <c r="H20" s="47" t="s">
        <v>500</v>
      </c>
      <c r="I20" s="47" t="s">
        <v>348</v>
      </c>
      <c r="J20" s="47" t="s">
        <v>307</v>
      </c>
      <c r="K20" s="47" t="s">
        <v>501</v>
      </c>
      <c r="L20" s="47" t="s">
        <v>332</v>
      </c>
      <c r="M20" s="47" t="s">
        <v>502</v>
      </c>
      <c r="N20" s="47" t="s">
        <v>503</v>
      </c>
      <c r="O20" s="47" t="s">
        <v>504</v>
      </c>
      <c r="P20" s="47" t="s">
        <v>505</v>
      </c>
      <c r="Q20" s="47" t="s">
        <v>506</v>
      </c>
      <c r="R20" s="47" t="s">
        <v>507</v>
      </c>
      <c r="S20" s="2"/>
    </row>
    <row r="21" spans="1:19" ht="12" customHeight="1" x14ac:dyDescent="0.2">
      <c r="A21" s="29">
        <v>18</v>
      </c>
      <c r="B21" s="46" t="s">
        <v>508</v>
      </c>
      <c r="C21" s="47">
        <v>17</v>
      </c>
      <c r="D21" s="47">
        <v>325</v>
      </c>
      <c r="E21" s="47" t="s">
        <v>440</v>
      </c>
      <c r="F21" s="47" t="s">
        <v>509</v>
      </c>
      <c r="G21" s="47" t="s">
        <v>510</v>
      </c>
      <c r="H21" s="47" t="s">
        <v>511</v>
      </c>
      <c r="I21" s="47" t="s">
        <v>512</v>
      </c>
      <c r="J21" s="47">
        <v>0</v>
      </c>
      <c r="K21" s="47" t="s">
        <v>490</v>
      </c>
      <c r="L21" s="47" t="s">
        <v>380</v>
      </c>
      <c r="M21" s="47" t="s">
        <v>513</v>
      </c>
      <c r="N21" s="47" t="s">
        <v>514</v>
      </c>
      <c r="O21" s="47" t="s">
        <v>515</v>
      </c>
      <c r="P21" s="47" t="s">
        <v>516</v>
      </c>
      <c r="Q21" s="47" t="s">
        <v>517</v>
      </c>
      <c r="R21" s="47" t="s">
        <v>518</v>
      </c>
      <c r="S21" s="2"/>
    </row>
    <row r="22" spans="1:19" ht="12" customHeight="1" x14ac:dyDescent="0.2">
      <c r="A22" s="29">
        <v>19</v>
      </c>
      <c r="B22" s="46" t="s">
        <v>519</v>
      </c>
      <c r="C22" s="47">
        <v>12</v>
      </c>
      <c r="D22" s="47">
        <v>375</v>
      </c>
      <c r="E22" s="47" t="s">
        <v>329</v>
      </c>
      <c r="F22" s="47" t="s">
        <v>520</v>
      </c>
      <c r="G22" s="47" t="s">
        <v>521</v>
      </c>
      <c r="H22" s="47">
        <v>0</v>
      </c>
      <c r="I22" s="47" t="s">
        <v>443</v>
      </c>
      <c r="J22" s="47" t="s">
        <v>522</v>
      </c>
      <c r="K22" s="47" t="s">
        <v>523</v>
      </c>
      <c r="L22" s="47">
        <v>0</v>
      </c>
      <c r="M22" s="47" t="s">
        <v>524</v>
      </c>
      <c r="N22" s="47" t="s">
        <v>525</v>
      </c>
      <c r="O22" s="47" t="s">
        <v>526</v>
      </c>
      <c r="P22" s="47" t="s">
        <v>527</v>
      </c>
      <c r="Q22" s="47" t="s">
        <v>528</v>
      </c>
      <c r="R22" s="47" t="s">
        <v>529</v>
      </c>
      <c r="S22" s="2"/>
    </row>
    <row r="23" spans="1:19" ht="12" customHeight="1" x14ac:dyDescent="0.2">
      <c r="A23" s="29">
        <v>20</v>
      </c>
      <c r="B23" s="46" t="s">
        <v>530</v>
      </c>
      <c r="C23" s="47">
        <v>15</v>
      </c>
      <c r="D23" s="47">
        <v>450</v>
      </c>
      <c r="E23" s="47" t="s">
        <v>405</v>
      </c>
      <c r="F23" s="47" t="s">
        <v>531</v>
      </c>
      <c r="G23" s="47" t="s">
        <v>532</v>
      </c>
      <c r="H23" s="47" t="s">
        <v>467</v>
      </c>
      <c r="I23" s="47" t="s">
        <v>364</v>
      </c>
      <c r="J23" s="47" t="s">
        <v>533</v>
      </c>
      <c r="K23" s="47" t="s">
        <v>305</v>
      </c>
      <c r="L23" s="47">
        <v>0</v>
      </c>
      <c r="M23" s="47" t="s">
        <v>534</v>
      </c>
      <c r="N23" s="47" t="s">
        <v>535</v>
      </c>
      <c r="O23" s="47" t="s">
        <v>536</v>
      </c>
      <c r="P23" s="47" t="s">
        <v>537</v>
      </c>
      <c r="Q23" s="47" t="s">
        <v>538</v>
      </c>
      <c r="R23" s="47" t="s">
        <v>539</v>
      </c>
      <c r="S23" s="2"/>
    </row>
    <row r="24" spans="1:19" ht="12" customHeight="1" x14ac:dyDescent="0.2">
      <c r="A24" s="29">
        <v>21</v>
      </c>
      <c r="B24" s="46" t="s">
        <v>540</v>
      </c>
      <c r="C24" s="47">
        <v>20</v>
      </c>
      <c r="D24" s="47">
        <v>450</v>
      </c>
      <c r="E24" s="47" t="s">
        <v>343</v>
      </c>
      <c r="F24" s="47" t="s">
        <v>541</v>
      </c>
      <c r="G24" s="47" t="s">
        <v>542</v>
      </c>
      <c r="H24" s="47" t="s">
        <v>543</v>
      </c>
      <c r="I24" s="47" t="s">
        <v>544</v>
      </c>
      <c r="J24" s="47" t="s">
        <v>545</v>
      </c>
      <c r="K24" s="47" t="s">
        <v>479</v>
      </c>
      <c r="L24" s="47" t="s">
        <v>546</v>
      </c>
      <c r="M24" s="47" t="s">
        <v>547</v>
      </c>
      <c r="N24" s="47" t="s">
        <v>548</v>
      </c>
      <c r="O24" s="47" t="s">
        <v>549</v>
      </c>
      <c r="P24" s="47" t="s">
        <v>550</v>
      </c>
      <c r="Q24" s="47" t="s">
        <v>360</v>
      </c>
      <c r="R24" s="47" t="s">
        <v>551</v>
      </c>
      <c r="S24" s="2"/>
    </row>
    <row r="25" spans="1:19" ht="12" customHeight="1" x14ac:dyDescent="0.2">
      <c r="A25" s="29">
        <v>22</v>
      </c>
      <c r="B25" s="46" t="s">
        <v>552</v>
      </c>
      <c r="C25" s="47">
        <v>14</v>
      </c>
      <c r="D25" s="47">
        <v>350</v>
      </c>
      <c r="E25" s="47" t="s">
        <v>405</v>
      </c>
      <c r="F25" s="47" t="s">
        <v>553</v>
      </c>
      <c r="G25" s="47" t="s">
        <v>554</v>
      </c>
      <c r="H25" s="47">
        <v>0</v>
      </c>
      <c r="I25" s="47" t="s">
        <v>490</v>
      </c>
      <c r="J25" s="47" t="s">
        <v>555</v>
      </c>
      <c r="K25" s="47" t="s">
        <v>556</v>
      </c>
      <c r="L25" s="47" t="s">
        <v>319</v>
      </c>
      <c r="M25" s="47" t="s">
        <v>557</v>
      </c>
      <c r="N25" s="47" t="s">
        <v>558</v>
      </c>
      <c r="O25" s="47" t="s">
        <v>559</v>
      </c>
      <c r="P25" s="47" t="s">
        <v>560</v>
      </c>
      <c r="Q25" s="47" t="s">
        <v>561</v>
      </c>
      <c r="R25" s="47" t="s">
        <v>346</v>
      </c>
      <c r="S25" s="2"/>
    </row>
    <row r="26" spans="1:19" ht="12" customHeight="1" x14ac:dyDescent="0.2">
      <c r="A26" s="29">
        <v>23</v>
      </c>
      <c r="B26" s="46" t="s">
        <v>562</v>
      </c>
      <c r="C26" s="47">
        <v>15</v>
      </c>
      <c r="D26" s="47">
        <v>375</v>
      </c>
      <c r="E26" s="47" t="s">
        <v>343</v>
      </c>
      <c r="F26" s="47" t="s">
        <v>563</v>
      </c>
      <c r="G26" s="47" t="s">
        <v>466</v>
      </c>
      <c r="H26" s="47" t="s">
        <v>564</v>
      </c>
      <c r="I26" s="47" t="s">
        <v>565</v>
      </c>
      <c r="J26" s="47" t="s">
        <v>566</v>
      </c>
      <c r="K26" s="47" t="s">
        <v>567</v>
      </c>
      <c r="L26" s="47">
        <v>0</v>
      </c>
      <c r="M26" s="47" t="s">
        <v>371</v>
      </c>
      <c r="N26" s="47" t="s">
        <v>568</v>
      </c>
      <c r="O26" s="47" t="s">
        <v>569</v>
      </c>
      <c r="P26" s="47" t="s">
        <v>570</v>
      </c>
      <c r="Q26" s="47" t="s">
        <v>571</v>
      </c>
      <c r="R26" s="47" t="s">
        <v>572</v>
      </c>
      <c r="S26" s="2"/>
    </row>
    <row r="27" spans="1:19" ht="12" customHeight="1" x14ac:dyDescent="0.2">
      <c r="A27" s="29">
        <v>24</v>
      </c>
      <c r="B27" s="46" t="s">
        <v>573</v>
      </c>
      <c r="C27" s="47">
        <v>15</v>
      </c>
      <c r="D27" s="47">
        <v>350</v>
      </c>
      <c r="E27" s="47" t="s">
        <v>329</v>
      </c>
      <c r="F27" s="47" t="s">
        <v>574</v>
      </c>
      <c r="G27" s="47" t="s">
        <v>575</v>
      </c>
      <c r="H27" s="47" t="s">
        <v>576</v>
      </c>
      <c r="I27" s="47" t="s">
        <v>467</v>
      </c>
      <c r="J27" s="47" t="s">
        <v>577</v>
      </c>
      <c r="K27" s="47" t="s">
        <v>529</v>
      </c>
      <c r="L27" s="47" t="s">
        <v>422</v>
      </c>
      <c r="M27" s="47" t="s">
        <v>578</v>
      </c>
      <c r="N27" s="47" t="s">
        <v>579</v>
      </c>
      <c r="O27" s="47" t="s">
        <v>580</v>
      </c>
      <c r="P27" s="47" t="s">
        <v>581</v>
      </c>
      <c r="Q27" s="47" t="s">
        <v>582</v>
      </c>
      <c r="R27" s="47" t="s">
        <v>583</v>
      </c>
      <c r="S27" s="2"/>
    </row>
    <row r="28" spans="1:19" ht="12" customHeight="1" x14ac:dyDescent="0.2">
      <c r="A28" s="29">
        <v>25</v>
      </c>
      <c r="B28" s="46" t="s">
        <v>584</v>
      </c>
      <c r="C28" s="47">
        <v>14</v>
      </c>
      <c r="D28" s="47">
        <v>350</v>
      </c>
      <c r="E28" s="47" t="s">
        <v>302</v>
      </c>
      <c r="F28" s="47" t="s">
        <v>585</v>
      </c>
      <c r="G28" s="47" t="s">
        <v>586</v>
      </c>
      <c r="H28" s="47" t="s">
        <v>587</v>
      </c>
      <c r="I28" s="47" t="s">
        <v>444</v>
      </c>
      <c r="J28" s="47" t="s">
        <v>329</v>
      </c>
      <c r="K28" s="47" t="s">
        <v>588</v>
      </c>
      <c r="L28" s="47" t="s">
        <v>392</v>
      </c>
      <c r="M28" s="47" t="s">
        <v>589</v>
      </c>
      <c r="N28" s="47" t="s">
        <v>590</v>
      </c>
      <c r="O28" s="47" t="s">
        <v>591</v>
      </c>
      <c r="P28" s="47" t="s">
        <v>592</v>
      </c>
      <c r="Q28" s="47" t="s">
        <v>593</v>
      </c>
      <c r="R28" s="47" t="s">
        <v>594</v>
      </c>
      <c r="S28" s="2"/>
    </row>
    <row r="29" spans="1:19" ht="12" customHeight="1" x14ac:dyDescent="0.2">
      <c r="A29" s="29">
        <v>26</v>
      </c>
      <c r="B29" s="46" t="s">
        <v>595</v>
      </c>
      <c r="C29" s="47">
        <v>15</v>
      </c>
      <c r="D29" s="47">
        <v>450</v>
      </c>
      <c r="E29" s="47" t="s">
        <v>343</v>
      </c>
      <c r="F29" s="47" t="s">
        <v>365</v>
      </c>
      <c r="G29" s="47" t="s">
        <v>596</v>
      </c>
      <c r="H29" s="47" t="s">
        <v>557</v>
      </c>
      <c r="I29" s="47" t="s">
        <v>423</v>
      </c>
      <c r="J29" s="47" t="s">
        <v>422</v>
      </c>
      <c r="K29" s="47" t="s">
        <v>577</v>
      </c>
      <c r="L29" s="47" t="s">
        <v>380</v>
      </c>
      <c r="M29" s="47" t="s">
        <v>500</v>
      </c>
      <c r="N29" s="47" t="s">
        <v>597</v>
      </c>
      <c r="O29" s="47" t="s">
        <v>598</v>
      </c>
      <c r="P29" s="47" t="s">
        <v>599</v>
      </c>
      <c r="Q29" s="47" t="s">
        <v>600</v>
      </c>
      <c r="R29" s="47" t="s">
        <v>601</v>
      </c>
      <c r="S29" s="2"/>
    </row>
    <row r="30" spans="1:19" ht="12" customHeight="1" x14ac:dyDescent="0.2">
      <c r="A30" s="29">
        <v>27</v>
      </c>
      <c r="B30" s="46" t="s">
        <v>602</v>
      </c>
      <c r="C30" s="47">
        <v>14</v>
      </c>
      <c r="D30" s="47">
        <v>375</v>
      </c>
      <c r="E30" s="47" t="s">
        <v>395</v>
      </c>
      <c r="F30" s="47" t="s">
        <v>601</v>
      </c>
      <c r="G30" s="47" t="s">
        <v>603</v>
      </c>
      <c r="H30" s="47" t="s">
        <v>368</v>
      </c>
      <c r="I30" s="47" t="s">
        <v>604</v>
      </c>
      <c r="J30" s="47" t="s">
        <v>605</v>
      </c>
      <c r="K30" s="47" t="s">
        <v>383</v>
      </c>
      <c r="L30" s="47" t="s">
        <v>445</v>
      </c>
      <c r="M30" s="47" t="s">
        <v>606</v>
      </c>
      <c r="N30" s="47" t="s">
        <v>607</v>
      </c>
      <c r="O30" s="47" t="s">
        <v>608</v>
      </c>
      <c r="P30" s="47" t="s">
        <v>609</v>
      </c>
      <c r="Q30" s="47" t="s">
        <v>610</v>
      </c>
      <c r="R30" s="47" t="s">
        <v>611</v>
      </c>
      <c r="S30" s="2"/>
    </row>
    <row r="31" spans="1:19" ht="12" customHeight="1" x14ac:dyDescent="0.2">
      <c r="A31" s="29">
        <v>28</v>
      </c>
      <c r="B31" s="46" t="s">
        <v>612</v>
      </c>
      <c r="C31" s="47">
        <v>12</v>
      </c>
      <c r="D31" s="47">
        <v>300</v>
      </c>
      <c r="E31" s="47" t="s">
        <v>399</v>
      </c>
      <c r="F31" s="47" t="s">
        <v>613</v>
      </c>
      <c r="G31" s="47" t="s">
        <v>614</v>
      </c>
      <c r="H31" s="47" t="s">
        <v>615</v>
      </c>
      <c r="I31" s="47" t="s">
        <v>616</v>
      </c>
      <c r="J31" s="47" t="s">
        <v>617</v>
      </c>
      <c r="K31" s="47" t="s">
        <v>420</v>
      </c>
      <c r="L31" s="47" t="s">
        <v>395</v>
      </c>
      <c r="M31" s="47" t="s">
        <v>618</v>
      </c>
      <c r="N31" s="47" t="s">
        <v>619</v>
      </c>
      <c r="O31" s="47" t="s">
        <v>620</v>
      </c>
      <c r="P31" s="47" t="s">
        <v>621</v>
      </c>
      <c r="Q31" s="47" t="s">
        <v>622</v>
      </c>
      <c r="R31" s="47" t="s">
        <v>395</v>
      </c>
      <c r="S31" s="2"/>
    </row>
    <row r="32" spans="1:19" ht="12" customHeight="1" x14ac:dyDescent="0.2">
      <c r="A32" s="29">
        <v>29</v>
      </c>
      <c r="B32" s="46" t="s">
        <v>623</v>
      </c>
      <c r="C32" s="47">
        <v>12</v>
      </c>
      <c r="D32" s="47">
        <v>350</v>
      </c>
      <c r="E32" s="47" t="s">
        <v>467</v>
      </c>
      <c r="F32" s="47" t="s">
        <v>624</v>
      </c>
      <c r="G32" s="47" t="s">
        <v>625</v>
      </c>
      <c r="H32" s="47" t="s">
        <v>626</v>
      </c>
      <c r="I32" s="47" t="s">
        <v>627</v>
      </c>
      <c r="J32" s="47" t="s">
        <v>628</v>
      </c>
      <c r="K32" s="47" t="s">
        <v>319</v>
      </c>
      <c r="L32" s="47" t="s">
        <v>319</v>
      </c>
      <c r="M32" s="47" t="s">
        <v>629</v>
      </c>
      <c r="N32" s="47" t="s">
        <v>630</v>
      </c>
      <c r="O32" s="47" t="s">
        <v>631</v>
      </c>
      <c r="P32" s="47" t="s">
        <v>632</v>
      </c>
      <c r="Q32" s="47" t="s">
        <v>633</v>
      </c>
      <c r="R32" s="47" t="s">
        <v>615</v>
      </c>
      <c r="S32" s="2"/>
    </row>
    <row r="33" spans="1:19" ht="12" customHeight="1" x14ac:dyDescent="0.2">
      <c r="A33" s="29">
        <v>30</v>
      </c>
      <c r="B33" s="46" t="s">
        <v>634</v>
      </c>
      <c r="C33" s="47">
        <v>12</v>
      </c>
      <c r="D33" s="47">
        <v>375</v>
      </c>
      <c r="E33" s="47" t="s">
        <v>304</v>
      </c>
      <c r="F33" s="47" t="s">
        <v>635</v>
      </c>
      <c r="G33" s="47" t="s">
        <v>636</v>
      </c>
      <c r="H33" s="47" t="s">
        <v>615</v>
      </c>
      <c r="I33" s="47" t="s">
        <v>605</v>
      </c>
      <c r="J33" s="47" t="s">
        <v>304</v>
      </c>
      <c r="K33" s="47" t="s">
        <v>637</v>
      </c>
      <c r="L33" s="47" t="s">
        <v>332</v>
      </c>
      <c r="M33" s="47" t="s">
        <v>381</v>
      </c>
      <c r="N33" s="47" t="s">
        <v>638</v>
      </c>
      <c r="O33" s="47" t="s">
        <v>639</v>
      </c>
      <c r="P33" s="47" t="s">
        <v>640</v>
      </c>
      <c r="Q33" s="47" t="s">
        <v>641</v>
      </c>
      <c r="R33" s="47" t="s">
        <v>642</v>
      </c>
      <c r="S33" s="2"/>
    </row>
    <row r="34" spans="1:19" ht="12" customHeight="1" x14ac:dyDescent="0.2">
      <c r="A34" s="29">
        <v>31</v>
      </c>
      <c r="B34" s="46" t="s">
        <v>643</v>
      </c>
      <c r="C34" s="47">
        <v>16</v>
      </c>
      <c r="D34" s="47">
        <v>300</v>
      </c>
      <c r="E34" s="47" t="s">
        <v>395</v>
      </c>
      <c r="F34" s="47" t="s">
        <v>644</v>
      </c>
      <c r="G34" s="47" t="s">
        <v>645</v>
      </c>
      <c r="H34" s="47" t="s">
        <v>646</v>
      </c>
      <c r="I34" s="47" t="s">
        <v>647</v>
      </c>
      <c r="J34" s="47" t="s">
        <v>648</v>
      </c>
      <c r="K34" s="47" t="s">
        <v>577</v>
      </c>
      <c r="L34" s="47" t="s">
        <v>422</v>
      </c>
      <c r="M34" s="47" t="s">
        <v>649</v>
      </c>
      <c r="N34" s="47" t="s">
        <v>650</v>
      </c>
      <c r="O34" s="47" t="s">
        <v>651</v>
      </c>
      <c r="P34" s="47" t="s">
        <v>652</v>
      </c>
      <c r="Q34" s="47" t="s">
        <v>653</v>
      </c>
      <c r="R34" s="47" t="s">
        <v>393</v>
      </c>
      <c r="S34" s="2"/>
    </row>
    <row r="35" spans="1:19" ht="12" customHeight="1" x14ac:dyDescent="0.2">
      <c r="A35" s="29">
        <v>32</v>
      </c>
      <c r="B35" s="46" t="s">
        <v>654</v>
      </c>
      <c r="C35" s="47">
        <v>15</v>
      </c>
      <c r="D35" s="47">
        <v>350</v>
      </c>
      <c r="E35" s="47" t="s">
        <v>329</v>
      </c>
      <c r="F35" s="47" t="s">
        <v>655</v>
      </c>
      <c r="G35" s="47" t="s">
        <v>656</v>
      </c>
      <c r="H35" s="47">
        <v>0</v>
      </c>
      <c r="I35" s="47" t="s">
        <v>415</v>
      </c>
      <c r="J35" s="47" t="s">
        <v>496</v>
      </c>
      <c r="K35" s="47" t="s">
        <v>446</v>
      </c>
      <c r="L35" s="47" t="s">
        <v>332</v>
      </c>
      <c r="M35" s="47" t="s">
        <v>657</v>
      </c>
      <c r="N35" s="47" t="s">
        <v>658</v>
      </c>
      <c r="O35" s="47" t="s">
        <v>659</v>
      </c>
      <c r="P35" s="47" t="s">
        <v>660</v>
      </c>
      <c r="Q35" s="47" t="s">
        <v>661</v>
      </c>
      <c r="R35" s="47" t="s">
        <v>524</v>
      </c>
      <c r="S35" s="2"/>
    </row>
    <row r="36" spans="1:19" ht="12" customHeight="1" x14ac:dyDescent="0.2">
      <c r="A36" s="29">
        <v>33</v>
      </c>
      <c r="B36" s="46" t="s">
        <v>662</v>
      </c>
      <c r="C36" s="47">
        <v>17</v>
      </c>
      <c r="D36" s="47">
        <v>500</v>
      </c>
      <c r="E36" s="47" t="s">
        <v>343</v>
      </c>
      <c r="F36" s="47" t="s">
        <v>663</v>
      </c>
      <c r="G36" s="47" t="s">
        <v>656</v>
      </c>
      <c r="H36" s="47" t="s">
        <v>443</v>
      </c>
      <c r="I36" s="47" t="s">
        <v>664</v>
      </c>
      <c r="J36" s="47" t="s">
        <v>343</v>
      </c>
      <c r="K36" s="47" t="s">
        <v>649</v>
      </c>
      <c r="L36" s="47" t="s">
        <v>364</v>
      </c>
      <c r="M36" s="47" t="s">
        <v>665</v>
      </c>
      <c r="N36" s="47" t="s">
        <v>666</v>
      </c>
      <c r="O36" s="47" t="s">
        <v>667</v>
      </c>
      <c r="P36" s="47" t="s">
        <v>495</v>
      </c>
      <c r="Q36" s="47" t="s">
        <v>401</v>
      </c>
      <c r="R36" s="47" t="s">
        <v>668</v>
      </c>
      <c r="S36" s="2"/>
    </row>
    <row r="37" spans="1:19" ht="12" customHeight="1" x14ac:dyDescent="0.2">
      <c r="A37" s="29">
        <v>34</v>
      </c>
      <c r="B37" s="49" t="s">
        <v>669</v>
      </c>
      <c r="C37" s="47">
        <v>20</v>
      </c>
      <c r="D37" s="47">
        <v>650</v>
      </c>
      <c r="E37" s="47" t="s">
        <v>615</v>
      </c>
      <c r="F37" s="47" t="s">
        <v>670</v>
      </c>
      <c r="G37" s="47" t="s">
        <v>671</v>
      </c>
      <c r="H37" s="47" t="s">
        <v>367</v>
      </c>
      <c r="I37" s="47" t="s">
        <v>321</v>
      </c>
      <c r="J37" s="47" t="s">
        <v>672</v>
      </c>
      <c r="K37" s="47" t="s">
        <v>673</v>
      </c>
      <c r="L37" s="47" t="s">
        <v>674</v>
      </c>
      <c r="M37" s="47" t="s">
        <v>675</v>
      </c>
      <c r="N37" s="47" t="s">
        <v>676</v>
      </c>
      <c r="O37" s="47" t="s">
        <v>677</v>
      </c>
      <c r="P37" s="47" t="s">
        <v>678</v>
      </c>
      <c r="Q37" s="47" t="s">
        <v>679</v>
      </c>
      <c r="R37" s="47" t="s">
        <v>680</v>
      </c>
      <c r="S37" s="2"/>
    </row>
    <row r="38" spans="1:19" ht="12" customHeight="1" x14ac:dyDescent="0.2">
      <c r="A38" s="29">
        <v>35</v>
      </c>
      <c r="B38" s="49" t="s">
        <v>681</v>
      </c>
      <c r="C38" s="47">
        <v>10</v>
      </c>
      <c r="D38" s="47">
        <v>250</v>
      </c>
      <c r="E38" s="47" t="s">
        <v>399</v>
      </c>
      <c r="F38" s="47" t="s">
        <v>682</v>
      </c>
      <c r="G38" s="47" t="s">
        <v>683</v>
      </c>
      <c r="H38" s="47" t="s">
        <v>346</v>
      </c>
      <c r="I38" s="47" t="s">
        <v>684</v>
      </c>
      <c r="J38" s="47" t="s">
        <v>346</v>
      </c>
      <c r="K38" s="47" t="s">
        <v>685</v>
      </c>
      <c r="L38" s="47" t="s">
        <v>440</v>
      </c>
      <c r="M38" s="47" t="s">
        <v>686</v>
      </c>
      <c r="N38" s="47" t="s">
        <v>687</v>
      </c>
      <c r="O38" s="47" t="s">
        <v>688</v>
      </c>
      <c r="P38" s="47" t="s">
        <v>689</v>
      </c>
      <c r="Q38" s="47" t="s">
        <v>690</v>
      </c>
      <c r="R38" s="47" t="s">
        <v>691</v>
      </c>
      <c r="S38" s="2"/>
    </row>
    <row r="39" spans="1:19" ht="12" customHeight="1" x14ac:dyDescent="0.2">
      <c r="A39" s="29">
        <v>36</v>
      </c>
      <c r="B39" s="49" t="s">
        <v>692</v>
      </c>
      <c r="C39" s="47">
        <v>16</v>
      </c>
      <c r="D39" s="47">
        <v>400</v>
      </c>
      <c r="E39" s="47" t="s">
        <v>392</v>
      </c>
      <c r="F39" s="47" t="s">
        <v>693</v>
      </c>
      <c r="G39" s="47" t="s">
        <v>331</v>
      </c>
      <c r="H39" s="47" t="s">
        <v>319</v>
      </c>
      <c r="I39" s="47" t="s">
        <v>694</v>
      </c>
      <c r="J39" s="47" t="s">
        <v>319</v>
      </c>
      <c r="K39" s="47" t="s">
        <v>695</v>
      </c>
      <c r="L39" s="47" t="s">
        <v>319</v>
      </c>
      <c r="M39" s="47" t="s">
        <v>696</v>
      </c>
      <c r="N39" s="47" t="s">
        <v>697</v>
      </c>
      <c r="O39" s="47" t="s">
        <v>698</v>
      </c>
      <c r="P39" s="47" t="s">
        <v>699</v>
      </c>
      <c r="Q39" s="47" t="s">
        <v>700</v>
      </c>
      <c r="R39" s="47" t="s">
        <v>696</v>
      </c>
      <c r="S39" s="2"/>
    </row>
    <row r="40" spans="1:19" ht="12" customHeight="1" x14ac:dyDescent="0.2">
      <c r="A40" s="29">
        <v>37</v>
      </c>
      <c r="B40" s="49" t="s">
        <v>701</v>
      </c>
      <c r="C40" s="47">
        <v>8</v>
      </c>
      <c r="D40" s="47">
        <v>300</v>
      </c>
      <c r="E40" s="47" t="s">
        <v>440</v>
      </c>
      <c r="F40" s="47" t="s">
        <v>702</v>
      </c>
      <c r="G40" s="47" t="s">
        <v>703</v>
      </c>
      <c r="H40" s="47">
        <v>0</v>
      </c>
      <c r="I40" s="47" t="s">
        <v>704</v>
      </c>
      <c r="J40" s="47" t="s">
        <v>368</v>
      </c>
      <c r="K40" s="47" t="s">
        <v>502</v>
      </c>
      <c r="L40" s="47" t="s">
        <v>319</v>
      </c>
      <c r="M40" s="47" t="s">
        <v>664</v>
      </c>
      <c r="N40" s="47" t="s">
        <v>705</v>
      </c>
      <c r="O40" s="47" t="s">
        <v>706</v>
      </c>
      <c r="P40" s="47" t="s">
        <v>707</v>
      </c>
      <c r="Q40" s="47" t="s">
        <v>708</v>
      </c>
      <c r="R40" s="47" t="s">
        <v>709</v>
      </c>
      <c r="S40" s="2"/>
    </row>
    <row r="41" spans="1:19" ht="12" customHeight="1" x14ac:dyDescent="0.2">
      <c r="A41" s="29">
        <v>38</v>
      </c>
      <c r="B41" s="49" t="s">
        <v>710</v>
      </c>
      <c r="C41" s="47">
        <v>10</v>
      </c>
      <c r="D41" s="47">
        <v>250</v>
      </c>
      <c r="E41" s="47" t="s">
        <v>395</v>
      </c>
      <c r="F41" s="47" t="s">
        <v>664</v>
      </c>
      <c r="G41" s="47" t="s">
        <v>711</v>
      </c>
      <c r="H41" s="47" t="s">
        <v>712</v>
      </c>
      <c r="I41" s="47" t="s">
        <v>713</v>
      </c>
      <c r="J41" s="47" t="s">
        <v>583</v>
      </c>
      <c r="K41" s="47" t="s">
        <v>714</v>
      </c>
      <c r="L41" s="47" t="s">
        <v>346</v>
      </c>
      <c r="M41" s="47" t="s">
        <v>715</v>
      </c>
      <c r="N41" s="47" t="s">
        <v>716</v>
      </c>
      <c r="O41" s="47" t="s">
        <v>717</v>
      </c>
      <c r="P41" s="47" t="s">
        <v>718</v>
      </c>
      <c r="Q41" s="47" t="s">
        <v>719</v>
      </c>
      <c r="R41" s="47" t="s">
        <v>720</v>
      </c>
      <c r="S41" s="2"/>
    </row>
    <row r="42" spans="1:19" ht="12" customHeight="1" x14ac:dyDescent="0.2">
      <c r="A42" s="29">
        <v>39</v>
      </c>
      <c r="B42" s="49" t="s">
        <v>721</v>
      </c>
      <c r="C42" s="47">
        <v>12</v>
      </c>
      <c r="D42" s="47">
        <v>280</v>
      </c>
      <c r="E42" s="47" t="s">
        <v>395</v>
      </c>
      <c r="F42" s="47" t="s">
        <v>469</v>
      </c>
      <c r="G42" s="47" t="s">
        <v>722</v>
      </c>
      <c r="H42" s="47" t="s">
        <v>723</v>
      </c>
      <c r="I42" s="47" t="s">
        <v>724</v>
      </c>
      <c r="J42" s="47" t="s">
        <v>576</v>
      </c>
      <c r="K42" s="47" t="s">
        <v>555</v>
      </c>
      <c r="L42" s="47" t="s">
        <v>445</v>
      </c>
      <c r="M42" s="47" t="s">
        <v>725</v>
      </c>
      <c r="N42" s="47" t="s">
        <v>726</v>
      </c>
      <c r="O42" s="47" t="s">
        <v>727</v>
      </c>
      <c r="P42" s="47" t="s">
        <v>728</v>
      </c>
      <c r="Q42" s="47" t="s">
        <v>729</v>
      </c>
      <c r="R42" s="47" t="s">
        <v>730</v>
      </c>
      <c r="S42" s="2"/>
    </row>
    <row r="43" spans="1:19" ht="12" customHeight="1" x14ac:dyDescent="0.2">
      <c r="A43" s="29">
        <v>40</v>
      </c>
      <c r="B43" s="49" t="s">
        <v>731</v>
      </c>
      <c r="C43" s="47">
        <v>20</v>
      </c>
      <c r="D43" s="47">
        <v>500</v>
      </c>
      <c r="E43" s="47" t="s">
        <v>732</v>
      </c>
      <c r="F43" s="47" t="s">
        <v>733</v>
      </c>
      <c r="G43" s="47" t="s">
        <v>734</v>
      </c>
      <c r="H43" s="47" t="s">
        <v>364</v>
      </c>
      <c r="I43" s="47" t="s">
        <v>684</v>
      </c>
      <c r="J43" s="47" t="s">
        <v>637</v>
      </c>
      <c r="K43" s="47" t="s">
        <v>735</v>
      </c>
      <c r="L43" s="47" t="s">
        <v>440</v>
      </c>
      <c r="M43" s="47" t="s">
        <v>371</v>
      </c>
      <c r="N43" s="47" t="s">
        <v>736</v>
      </c>
      <c r="O43" s="47" t="s">
        <v>737</v>
      </c>
      <c r="P43" s="47" t="s">
        <v>738</v>
      </c>
      <c r="Q43" s="47" t="s">
        <v>739</v>
      </c>
      <c r="R43" s="47" t="s">
        <v>740</v>
      </c>
      <c r="S43" s="2"/>
    </row>
    <row r="44" spans="1:19" ht="12" customHeight="1" x14ac:dyDescent="0.2">
      <c r="A44" s="29">
        <v>41</v>
      </c>
      <c r="B44" s="49" t="s">
        <v>741</v>
      </c>
      <c r="C44" s="47">
        <v>15</v>
      </c>
      <c r="D44" s="47">
        <v>325</v>
      </c>
      <c r="E44" s="47" t="s">
        <v>302</v>
      </c>
      <c r="F44" s="47" t="s">
        <v>742</v>
      </c>
      <c r="G44" s="47" t="s">
        <v>743</v>
      </c>
      <c r="H44" s="47" t="s">
        <v>396</v>
      </c>
      <c r="I44" s="47" t="s">
        <v>367</v>
      </c>
      <c r="J44" s="47" t="s">
        <v>744</v>
      </c>
      <c r="K44" s="47" t="s">
        <v>458</v>
      </c>
      <c r="L44" s="47" t="s">
        <v>319</v>
      </c>
      <c r="M44" s="47" t="s">
        <v>745</v>
      </c>
      <c r="N44" s="47" t="s">
        <v>746</v>
      </c>
      <c r="O44" s="47" t="s">
        <v>747</v>
      </c>
      <c r="P44" s="47" t="s">
        <v>748</v>
      </c>
      <c r="Q44" s="47" t="s">
        <v>749</v>
      </c>
      <c r="R44" s="47" t="s">
        <v>750</v>
      </c>
      <c r="S44" s="2"/>
    </row>
    <row r="45" spans="1:19" ht="12" customHeight="1" x14ac:dyDescent="0.2">
      <c r="A45" s="29">
        <v>42</v>
      </c>
      <c r="B45" s="49" t="s">
        <v>751</v>
      </c>
      <c r="C45" s="47">
        <v>10</v>
      </c>
      <c r="D45" s="47">
        <v>250</v>
      </c>
      <c r="E45" s="47" t="s">
        <v>395</v>
      </c>
      <c r="F45" s="47" t="s">
        <v>433</v>
      </c>
      <c r="G45" s="47" t="s">
        <v>752</v>
      </c>
      <c r="H45" s="47" t="s">
        <v>368</v>
      </c>
      <c r="I45" s="47" t="s">
        <v>340</v>
      </c>
      <c r="J45" s="47" t="s">
        <v>544</v>
      </c>
      <c r="K45" s="47" t="s">
        <v>418</v>
      </c>
      <c r="L45" s="47" t="s">
        <v>422</v>
      </c>
      <c r="M45" s="47" t="s">
        <v>313</v>
      </c>
      <c r="N45" s="47" t="s">
        <v>350</v>
      </c>
      <c r="O45" s="47" t="s">
        <v>753</v>
      </c>
      <c r="P45" s="47" t="s">
        <v>754</v>
      </c>
      <c r="Q45" s="47" t="s">
        <v>494</v>
      </c>
      <c r="R45" s="47" t="s">
        <v>321</v>
      </c>
      <c r="S45" s="2"/>
    </row>
    <row r="46" spans="1:19" ht="12" customHeight="1" x14ac:dyDescent="0.2">
      <c r="A46" s="29">
        <v>43</v>
      </c>
      <c r="B46" s="49" t="s">
        <v>755</v>
      </c>
      <c r="C46" s="47">
        <v>15</v>
      </c>
      <c r="D46" s="47">
        <v>350</v>
      </c>
      <c r="E46" s="47" t="s">
        <v>302</v>
      </c>
      <c r="F46" s="47" t="s">
        <v>756</v>
      </c>
      <c r="G46" s="47" t="s">
        <v>757</v>
      </c>
      <c r="H46" s="47" t="s">
        <v>674</v>
      </c>
      <c r="I46" s="47" t="s">
        <v>758</v>
      </c>
      <c r="J46" s="47" t="s">
        <v>567</v>
      </c>
      <c r="K46" s="47" t="s">
        <v>724</v>
      </c>
      <c r="L46" s="47" t="s">
        <v>346</v>
      </c>
      <c r="M46" s="47" t="s">
        <v>511</v>
      </c>
      <c r="N46" s="47" t="s">
        <v>759</v>
      </c>
      <c r="O46" s="47" t="s">
        <v>760</v>
      </c>
      <c r="P46" s="47" t="s">
        <v>761</v>
      </c>
      <c r="Q46" s="47" t="s">
        <v>762</v>
      </c>
      <c r="R46" s="47" t="s">
        <v>302</v>
      </c>
      <c r="S46" s="2"/>
    </row>
    <row r="47" spans="1:19" ht="12" customHeight="1" x14ac:dyDescent="0.2">
      <c r="A47" s="29">
        <v>44</v>
      </c>
      <c r="B47" s="49" t="s">
        <v>763</v>
      </c>
      <c r="C47" s="47">
        <v>12</v>
      </c>
      <c r="D47" s="47">
        <v>300</v>
      </c>
      <c r="E47" s="47" t="s">
        <v>399</v>
      </c>
      <c r="F47" s="47" t="s">
        <v>764</v>
      </c>
      <c r="G47" s="47" t="s">
        <v>765</v>
      </c>
      <c r="H47" s="47" t="s">
        <v>758</v>
      </c>
      <c r="I47" s="47" t="s">
        <v>766</v>
      </c>
      <c r="J47" s="47" t="s">
        <v>605</v>
      </c>
      <c r="K47" s="47" t="s">
        <v>481</v>
      </c>
      <c r="L47" s="47" t="s">
        <v>445</v>
      </c>
      <c r="M47" s="47" t="s">
        <v>767</v>
      </c>
      <c r="N47" s="47" t="s">
        <v>768</v>
      </c>
      <c r="O47" s="47" t="s">
        <v>769</v>
      </c>
      <c r="P47" s="47" t="s">
        <v>770</v>
      </c>
      <c r="Q47" s="47" t="s">
        <v>771</v>
      </c>
      <c r="R47" s="47" t="s">
        <v>772</v>
      </c>
      <c r="S47" s="2"/>
    </row>
    <row r="48" spans="1:19" ht="12" customHeight="1" x14ac:dyDescent="0.2">
      <c r="A48" s="29">
        <v>45</v>
      </c>
      <c r="B48" s="49" t="s">
        <v>773</v>
      </c>
      <c r="C48" s="47">
        <v>14</v>
      </c>
      <c r="D48" s="47">
        <v>350</v>
      </c>
      <c r="E48" s="47" t="s">
        <v>302</v>
      </c>
      <c r="F48" s="47" t="s">
        <v>774</v>
      </c>
      <c r="G48" s="47" t="s">
        <v>775</v>
      </c>
      <c r="H48" s="47" t="s">
        <v>415</v>
      </c>
      <c r="I48" s="47" t="s">
        <v>776</v>
      </c>
      <c r="J48" s="47" t="s">
        <v>440</v>
      </c>
      <c r="K48" s="47" t="s">
        <v>628</v>
      </c>
      <c r="L48" s="47" t="s">
        <v>422</v>
      </c>
      <c r="M48" s="47" t="s">
        <v>777</v>
      </c>
      <c r="N48" s="47" t="s">
        <v>778</v>
      </c>
      <c r="O48" s="47" t="s">
        <v>779</v>
      </c>
      <c r="P48" s="47" t="s">
        <v>780</v>
      </c>
      <c r="Q48" s="47" t="s">
        <v>781</v>
      </c>
      <c r="R48" s="47" t="s">
        <v>782</v>
      </c>
      <c r="S48" s="2"/>
    </row>
    <row r="49" spans="1:19" ht="12" customHeight="1" x14ac:dyDescent="0.2">
      <c r="A49" s="29">
        <v>46</v>
      </c>
      <c r="B49" s="49" t="s">
        <v>783</v>
      </c>
      <c r="C49" s="47">
        <v>10</v>
      </c>
      <c r="D49" s="47">
        <v>300</v>
      </c>
      <c r="E49" s="47" t="s">
        <v>440</v>
      </c>
      <c r="F49" s="47" t="s">
        <v>784</v>
      </c>
      <c r="G49" s="47" t="s">
        <v>785</v>
      </c>
      <c r="H49" s="47">
        <v>0</v>
      </c>
      <c r="I49" s="47" t="s">
        <v>555</v>
      </c>
      <c r="J49" s="47" t="s">
        <v>786</v>
      </c>
      <c r="K49" s="47" t="s">
        <v>616</v>
      </c>
      <c r="L49" s="47" t="s">
        <v>346</v>
      </c>
      <c r="M49" s="47" t="s">
        <v>385</v>
      </c>
      <c r="N49" s="47" t="s">
        <v>787</v>
      </c>
      <c r="O49" s="47" t="s">
        <v>788</v>
      </c>
      <c r="P49" s="47" t="s">
        <v>789</v>
      </c>
      <c r="Q49" s="47" t="s">
        <v>790</v>
      </c>
      <c r="R49" s="47" t="s">
        <v>791</v>
      </c>
      <c r="S49" s="2"/>
    </row>
    <row r="50" spans="1:19" ht="12" customHeight="1" x14ac:dyDescent="0.2">
      <c r="A50" s="29">
        <v>47</v>
      </c>
      <c r="B50" s="49" t="s">
        <v>792</v>
      </c>
      <c r="C50" s="47">
        <v>14</v>
      </c>
      <c r="D50" s="47">
        <v>360</v>
      </c>
      <c r="E50" s="47" t="s">
        <v>329</v>
      </c>
      <c r="F50" s="47" t="s">
        <v>793</v>
      </c>
      <c r="G50" s="47" t="s">
        <v>794</v>
      </c>
      <c r="H50" s="47">
        <v>0</v>
      </c>
      <c r="I50" s="47" t="s">
        <v>684</v>
      </c>
      <c r="J50" s="47">
        <v>0</v>
      </c>
      <c r="K50" s="47" t="s">
        <v>795</v>
      </c>
      <c r="L50" s="47" t="s">
        <v>796</v>
      </c>
      <c r="M50" s="47" t="s">
        <v>745</v>
      </c>
      <c r="N50" s="47" t="s">
        <v>797</v>
      </c>
      <c r="O50" s="47" t="s">
        <v>798</v>
      </c>
      <c r="P50" s="47" t="s">
        <v>799</v>
      </c>
      <c r="Q50" s="47" t="s">
        <v>800</v>
      </c>
      <c r="R50" s="47" t="s">
        <v>801</v>
      </c>
      <c r="S50" s="2"/>
    </row>
    <row r="51" spans="1:19" ht="12" customHeight="1" x14ac:dyDescent="0.2">
      <c r="A51" s="29">
        <v>48</v>
      </c>
      <c r="B51" s="49" t="s">
        <v>802</v>
      </c>
      <c r="C51" s="47">
        <v>16</v>
      </c>
      <c r="D51" s="47">
        <v>400</v>
      </c>
      <c r="E51" s="47" t="s">
        <v>405</v>
      </c>
      <c r="F51" s="47" t="s">
        <v>803</v>
      </c>
      <c r="G51" s="47" t="s">
        <v>804</v>
      </c>
      <c r="H51" s="47" t="s">
        <v>805</v>
      </c>
      <c r="I51" s="47" t="s">
        <v>806</v>
      </c>
      <c r="J51" s="47" t="s">
        <v>318</v>
      </c>
      <c r="K51" s="47" t="s">
        <v>446</v>
      </c>
      <c r="L51" s="47" t="s">
        <v>346</v>
      </c>
      <c r="M51" s="47" t="s">
        <v>807</v>
      </c>
      <c r="N51" s="47" t="s">
        <v>808</v>
      </c>
      <c r="O51" s="47" t="s">
        <v>809</v>
      </c>
      <c r="P51" s="47" t="s">
        <v>810</v>
      </c>
      <c r="Q51" s="47" t="s">
        <v>811</v>
      </c>
      <c r="R51" s="47" t="s">
        <v>365</v>
      </c>
      <c r="S51" s="2"/>
    </row>
    <row r="52" spans="1:19" ht="12" customHeight="1" x14ac:dyDescent="0.2">
      <c r="A52" s="29">
        <v>49</v>
      </c>
      <c r="B52" s="49" t="s">
        <v>812</v>
      </c>
      <c r="C52" s="47">
        <v>18</v>
      </c>
      <c r="D52" s="47">
        <v>476</v>
      </c>
      <c r="E52" s="47" t="s">
        <v>415</v>
      </c>
      <c r="F52" s="47" t="s">
        <v>813</v>
      </c>
      <c r="G52" s="47" t="s">
        <v>814</v>
      </c>
      <c r="H52" s="47" t="s">
        <v>815</v>
      </c>
      <c r="I52" s="47" t="s">
        <v>551</v>
      </c>
      <c r="J52" s="47" t="s">
        <v>816</v>
      </c>
      <c r="K52" s="47" t="s">
        <v>572</v>
      </c>
      <c r="L52" s="47" t="s">
        <v>445</v>
      </c>
      <c r="M52" s="47" t="s">
        <v>817</v>
      </c>
      <c r="N52" s="47" t="s">
        <v>818</v>
      </c>
      <c r="O52" s="47" t="s">
        <v>819</v>
      </c>
      <c r="P52" s="47" t="s">
        <v>820</v>
      </c>
      <c r="Q52" s="47" t="s">
        <v>821</v>
      </c>
      <c r="R52" s="47" t="s">
        <v>822</v>
      </c>
      <c r="S52" s="2"/>
    </row>
    <row r="53" spans="1:19" ht="12" customHeight="1" x14ac:dyDescent="0.2">
      <c r="A53" s="29">
        <v>50</v>
      </c>
      <c r="B53" s="49" t="s">
        <v>823</v>
      </c>
      <c r="C53" s="47">
        <v>10</v>
      </c>
      <c r="D53" s="47">
        <v>350</v>
      </c>
      <c r="E53" s="47" t="s">
        <v>399</v>
      </c>
      <c r="F53" s="47" t="s">
        <v>824</v>
      </c>
      <c r="G53" s="47" t="s">
        <v>825</v>
      </c>
      <c r="H53" s="47" t="s">
        <v>334</v>
      </c>
      <c r="I53" s="47" t="s">
        <v>340</v>
      </c>
      <c r="J53" s="47" t="s">
        <v>545</v>
      </c>
      <c r="K53" s="47" t="s">
        <v>420</v>
      </c>
      <c r="L53" s="47" t="s">
        <v>392</v>
      </c>
      <c r="M53" s="47" t="s">
        <v>826</v>
      </c>
      <c r="N53" s="47" t="s">
        <v>827</v>
      </c>
      <c r="O53" s="47" t="s">
        <v>828</v>
      </c>
      <c r="P53" s="47" t="s">
        <v>829</v>
      </c>
      <c r="Q53" s="47" t="s">
        <v>830</v>
      </c>
      <c r="R53" s="47" t="s">
        <v>831</v>
      </c>
      <c r="S53" s="2"/>
    </row>
    <row r="54" spans="1:19" ht="12" customHeight="1" x14ac:dyDescent="0.2">
      <c r="A54" s="29">
        <v>51</v>
      </c>
      <c r="B54" s="49" t="s">
        <v>832</v>
      </c>
      <c r="C54" s="47">
        <v>15</v>
      </c>
      <c r="D54" s="47">
        <v>350</v>
      </c>
      <c r="E54" s="47" t="s">
        <v>329</v>
      </c>
      <c r="F54" s="47" t="s">
        <v>585</v>
      </c>
      <c r="G54" s="47" t="s">
        <v>833</v>
      </c>
      <c r="H54" s="47" t="s">
        <v>371</v>
      </c>
      <c r="I54" s="47" t="s">
        <v>834</v>
      </c>
      <c r="J54" s="47" t="s">
        <v>712</v>
      </c>
      <c r="K54" s="47" t="s">
        <v>835</v>
      </c>
      <c r="L54" s="47" t="s">
        <v>304</v>
      </c>
      <c r="M54" s="47" t="s">
        <v>836</v>
      </c>
      <c r="N54" s="47" t="s">
        <v>837</v>
      </c>
      <c r="O54" s="47" t="s">
        <v>838</v>
      </c>
      <c r="P54" s="47" t="s">
        <v>839</v>
      </c>
      <c r="Q54" s="47" t="s">
        <v>840</v>
      </c>
      <c r="R54" s="47" t="s">
        <v>841</v>
      </c>
      <c r="S54" s="2"/>
    </row>
    <row r="55" spans="1:19" ht="12" customHeight="1" x14ac:dyDescent="0.2">
      <c r="A55" s="32"/>
      <c r="B55" s="32" t="s">
        <v>6</v>
      </c>
      <c r="C55" s="50">
        <v>736</v>
      </c>
      <c r="D55" s="50">
        <v>19196</v>
      </c>
      <c r="E55" s="50" t="s">
        <v>842</v>
      </c>
      <c r="F55" s="50" t="s">
        <v>843</v>
      </c>
      <c r="G55" s="50" t="s">
        <v>844</v>
      </c>
      <c r="H55" s="50" t="s">
        <v>845</v>
      </c>
      <c r="I55" s="50" t="s">
        <v>846</v>
      </c>
      <c r="J55" s="50" t="s">
        <v>847</v>
      </c>
      <c r="K55" s="50" t="s">
        <v>848</v>
      </c>
      <c r="L55" s="50" t="s">
        <v>849</v>
      </c>
      <c r="M55" s="50" t="s">
        <v>850</v>
      </c>
      <c r="N55" s="50" t="s">
        <v>851</v>
      </c>
      <c r="O55" s="50" t="s">
        <v>852</v>
      </c>
      <c r="P55" s="50" t="s">
        <v>853</v>
      </c>
      <c r="Q55" s="50" t="s">
        <v>854</v>
      </c>
      <c r="R55" s="50" t="s">
        <v>855</v>
      </c>
      <c r="S55" s="10"/>
    </row>
    <row r="56" spans="1:19" ht="12.75" customHeight="1" x14ac:dyDescent="0.2">
      <c r="A56" s="2"/>
      <c r="B56" s="2"/>
      <c r="C56" s="2"/>
      <c r="D56" s="2"/>
      <c r="E56" s="2"/>
      <c r="F56" s="2"/>
      <c r="G56" s="2"/>
      <c r="H56" s="2"/>
      <c r="I56" s="10" t="s">
        <v>60</v>
      </c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12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12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12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12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12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12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12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12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12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12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12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12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12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12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12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12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12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12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12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12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12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12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12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12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12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12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12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12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12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12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12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12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12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12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12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12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2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2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2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2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12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12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12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12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</sheetData>
  <mergeCells count="4">
    <mergeCell ref="C2:D2"/>
    <mergeCell ref="E2:L2"/>
    <mergeCell ref="M2:R2"/>
    <mergeCell ref="A1:R1"/>
  </mergeCells>
  <pageMargins left="1.45" right="0.7" top="0.25" bottom="0.25" header="0" footer="0"/>
  <pageSetup scale="75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14.42578125" defaultRowHeight="15" customHeight="1" x14ac:dyDescent="0.2"/>
  <cols>
    <col min="1" max="1" width="4.140625" customWidth="1"/>
    <col min="2" max="2" width="30.140625" customWidth="1"/>
    <col min="3" max="4" width="10" customWidth="1"/>
    <col min="5" max="5" width="9.5703125" customWidth="1"/>
    <col min="6" max="6" width="9.140625" customWidth="1"/>
    <col min="7" max="7" width="8.42578125" customWidth="1"/>
    <col min="8" max="8" width="9.140625" customWidth="1"/>
    <col min="9" max="9" width="8" customWidth="1"/>
    <col min="10" max="10" width="9.140625" customWidth="1"/>
    <col min="11" max="11" width="18.42578125" customWidth="1"/>
  </cols>
  <sheetData>
    <row r="1" spans="1:11" ht="12.75" customHeight="1" x14ac:dyDescent="0.2">
      <c r="A1" s="499" t="s">
        <v>856</v>
      </c>
      <c r="B1" s="496"/>
      <c r="C1" s="496"/>
      <c r="D1" s="496"/>
      <c r="E1" s="496"/>
      <c r="F1" s="496"/>
      <c r="G1" s="496"/>
      <c r="H1" s="496"/>
      <c r="I1" s="496"/>
      <c r="J1" s="496"/>
      <c r="K1" s="2"/>
    </row>
    <row r="2" spans="1:11" ht="12.75" customHeigh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2"/>
    </row>
    <row r="3" spans="1:11" ht="12.75" customHeight="1" x14ac:dyDescent="0.2">
      <c r="A3" s="1" t="s">
        <v>857</v>
      </c>
      <c r="B3" s="1"/>
      <c r="C3" s="2"/>
      <c r="D3" s="8"/>
      <c r="E3" s="2"/>
      <c r="F3" s="8"/>
      <c r="G3" s="2"/>
      <c r="H3" s="500" t="s">
        <v>858</v>
      </c>
      <c r="I3" s="496"/>
      <c r="J3" s="496"/>
      <c r="K3" s="2"/>
    </row>
    <row r="4" spans="1:11" ht="12.75" customHeight="1" x14ac:dyDescent="0.2">
      <c r="A4" s="501" t="s">
        <v>1</v>
      </c>
      <c r="B4" s="503" t="s">
        <v>83</v>
      </c>
      <c r="C4" s="475" t="s">
        <v>859</v>
      </c>
      <c r="D4" s="477"/>
      <c r="E4" s="475" t="s">
        <v>860</v>
      </c>
      <c r="F4" s="477"/>
      <c r="G4" s="475" t="s">
        <v>861</v>
      </c>
      <c r="H4" s="477"/>
      <c r="I4" s="475" t="s">
        <v>79</v>
      </c>
      <c r="J4" s="477"/>
      <c r="K4" s="2"/>
    </row>
    <row r="5" spans="1:11" ht="19.5" customHeight="1" x14ac:dyDescent="0.2">
      <c r="A5" s="502"/>
      <c r="B5" s="502"/>
      <c r="C5" s="34" t="s">
        <v>862</v>
      </c>
      <c r="D5" s="24" t="s">
        <v>132</v>
      </c>
      <c r="E5" s="34" t="s">
        <v>862</v>
      </c>
      <c r="F5" s="24" t="s">
        <v>132</v>
      </c>
      <c r="G5" s="34" t="s">
        <v>862</v>
      </c>
      <c r="H5" s="24" t="s">
        <v>132</v>
      </c>
      <c r="I5" s="34" t="s">
        <v>862</v>
      </c>
      <c r="J5" s="24" t="s">
        <v>132</v>
      </c>
      <c r="K5" s="2"/>
    </row>
    <row r="6" spans="1:11" ht="12.75" customHeight="1" x14ac:dyDescent="0.2">
      <c r="A6" s="504" t="s">
        <v>863</v>
      </c>
      <c r="B6" s="505"/>
      <c r="C6" s="505"/>
      <c r="D6" s="505"/>
      <c r="E6" s="505"/>
      <c r="F6" s="505"/>
      <c r="G6" s="505"/>
      <c r="H6" s="505"/>
      <c r="I6" s="505"/>
      <c r="J6" s="506"/>
      <c r="K6" s="2"/>
    </row>
    <row r="7" spans="1:11" ht="12.75" customHeight="1" x14ac:dyDescent="0.2">
      <c r="A7" s="51">
        <v>1</v>
      </c>
      <c r="B7" s="52" t="s">
        <v>8</v>
      </c>
      <c r="C7" s="53">
        <v>2220</v>
      </c>
      <c r="D7" s="53">
        <v>4.93</v>
      </c>
      <c r="E7" s="53">
        <v>3805</v>
      </c>
      <c r="F7" s="53">
        <v>109.67</v>
      </c>
      <c r="G7" s="53">
        <v>2860</v>
      </c>
      <c r="H7" s="53">
        <v>245.02</v>
      </c>
      <c r="I7" s="53">
        <f t="shared" ref="I7:J7" si="0">C7+E7+G7</f>
        <v>8885</v>
      </c>
      <c r="J7" s="53">
        <f t="shared" si="0"/>
        <v>359.62</v>
      </c>
      <c r="K7" s="2"/>
    </row>
    <row r="8" spans="1:11" ht="12.75" customHeight="1" x14ac:dyDescent="0.2">
      <c r="A8" s="51">
        <v>2</v>
      </c>
      <c r="B8" s="52" t="s">
        <v>9</v>
      </c>
      <c r="C8" s="53">
        <v>92213</v>
      </c>
      <c r="D8" s="53">
        <v>84.53</v>
      </c>
      <c r="E8" s="53">
        <v>21286</v>
      </c>
      <c r="F8" s="53">
        <v>326.88</v>
      </c>
      <c r="G8" s="53">
        <v>2731</v>
      </c>
      <c r="H8" s="53">
        <v>143.85</v>
      </c>
      <c r="I8" s="53">
        <f t="shared" ref="I8:J8" si="1">C8+E8+G8</f>
        <v>116230</v>
      </c>
      <c r="J8" s="53">
        <f t="shared" si="1"/>
        <v>555.26</v>
      </c>
      <c r="K8" s="2"/>
    </row>
    <row r="9" spans="1:11" ht="12.75" customHeight="1" x14ac:dyDescent="0.2">
      <c r="A9" s="51">
        <v>3</v>
      </c>
      <c r="B9" s="52" t="s">
        <v>10</v>
      </c>
      <c r="C9" s="53">
        <v>54047</v>
      </c>
      <c r="D9" s="53">
        <v>131.22</v>
      </c>
      <c r="E9" s="53">
        <v>4123</v>
      </c>
      <c r="F9" s="53">
        <v>63.77</v>
      </c>
      <c r="G9" s="53">
        <v>358</v>
      </c>
      <c r="H9" s="53">
        <v>27.53</v>
      </c>
      <c r="I9" s="53">
        <f t="shared" ref="I9:J9" si="2">C9+E9+G9</f>
        <v>58528</v>
      </c>
      <c r="J9" s="53">
        <f t="shared" si="2"/>
        <v>222.52</v>
      </c>
      <c r="K9" s="2"/>
    </row>
    <row r="10" spans="1:11" ht="12.75" customHeight="1" x14ac:dyDescent="0.2">
      <c r="A10" s="51">
        <v>4</v>
      </c>
      <c r="B10" s="52" t="s">
        <v>11</v>
      </c>
      <c r="C10" s="53">
        <v>27928</v>
      </c>
      <c r="D10" s="53">
        <v>36.78</v>
      </c>
      <c r="E10" s="53">
        <v>7477</v>
      </c>
      <c r="F10" s="53">
        <v>186.67</v>
      </c>
      <c r="G10" s="53">
        <v>2164</v>
      </c>
      <c r="H10" s="53">
        <v>177.23</v>
      </c>
      <c r="I10" s="53">
        <f t="shared" ref="I10:J10" si="3">C10+E10+G10</f>
        <v>37569</v>
      </c>
      <c r="J10" s="53">
        <f t="shared" si="3"/>
        <v>400.67999999999995</v>
      </c>
      <c r="K10" s="2"/>
    </row>
    <row r="11" spans="1:11" ht="12.75" customHeight="1" x14ac:dyDescent="0.2">
      <c r="A11" s="51">
        <v>5</v>
      </c>
      <c r="B11" s="52" t="s">
        <v>12</v>
      </c>
      <c r="C11" s="53">
        <v>70805</v>
      </c>
      <c r="D11" s="53">
        <v>64.540000000000006</v>
      </c>
      <c r="E11" s="53">
        <v>15787</v>
      </c>
      <c r="F11" s="53">
        <v>262.99</v>
      </c>
      <c r="G11" s="53">
        <v>3361</v>
      </c>
      <c r="H11" s="53">
        <v>233.65</v>
      </c>
      <c r="I11" s="53">
        <f t="shared" ref="I11:J11" si="4">C11+E11+G11</f>
        <v>89953</v>
      </c>
      <c r="J11" s="53">
        <f t="shared" si="4"/>
        <v>561.18000000000006</v>
      </c>
      <c r="K11" s="2"/>
    </row>
    <row r="12" spans="1:11" ht="12.75" customHeight="1" x14ac:dyDescent="0.2">
      <c r="A12" s="51">
        <v>6</v>
      </c>
      <c r="B12" s="52" t="s">
        <v>13</v>
      </c>
      <c r="C12" s="53">
        <v>42466</v>
      </c>
      <c r="D12" s="53">
        <v>98.42</v>
      </c>
      <c r="E12" s="53">
        <v>2805</v>
      </c>
      <c r="F12" s="53">
        <v>44.01</v>
      </c>
      <c r="G12" s="53">
        <v>283</v>
      </c>
      <c r="H12" s="53">
        <v>19.46</v>
      </c>
      <c r="I12" s="53">
        <f t="shared" ref="I12:J12" si="5">C12+E12+G12</f>
        <v>45554</v>
      </c>
      <c r="J12" s="53">
        <f t="shared" si="5"/>
        <v>161.89000000000001</v>
      </c>
      <c r="K12" s="2"/>
    </row>
    <row r="13" spans="1:11" ht="12.75" customHeight="1" x14ac:dyDescent="0.2">
      <c r="A13" s="51">
        <v>7</v>
      </c>
      <c r="B13" s="52" t="s">
        <v>14</v>
      </c>
      <c r="C13" s="53">
        <v>3103</v>
      </c>
      <c r="D13" s="53">
        <v>3.53</v>
      </c>
      <c r="E13" s="53">
        <v>692</v>
      </c>
      <c r="F13" s="53">
        <v>13.96</v>
      </c>
      <c r="G13" s="53">
        <v>101</v>
      </c>
      <c r="H13" s="53">
        <v>7.47</v>
      </c>
      <c r="I13" s="53">
        <f t="shared" ref="I13:J13" si="6">C13+E13+G13</f>
        <v>3896</v>
      </c>
      <c r="J13" s="53">
        <f t="shared" si="6"/>
        <v>24.96</v>
      </c>
      <c r="K13" s="2"/>
    </row>
    <row r="14" spans="1:11" ht="12.75" customHeight="1" x14ac:dyDescent="0.2">
      <c r="A14" s="51">
        <v>8</v>
      </c>
      <c r="B14" s="52" t="s">
        <v>209</v>
      </c>
      <c r="C14" s="53">
        <v>6429</v>
      </c>
      <c r="D14" s="53">
        <v>2.97</v>
      </c>
      <c r="E14" s="53">
        <v>648</v>
      </c>
      <c r="F14" s="53">
        <v>12.03</v>
      </c>
      <c r="G14" s="53">
        <v>119</v>
      </c>
      <c r="H14" s="53">
        <v>9.09</v>
      </c>
      <c r="I14" s="53">
        <f t="shared" ref="I14:J14" si="7">C14+E14+G14</f>
        <v>7196</v>
      </c>
      <c r="J14" s="53">
        <f t="shared" si="7"/>
        <v>24.09</v>
      </c>
      <c r="K14" s="2"/>
    </row>
    <row r="15" spans="1:11" ht="12.75" customHeight="1" x14ac:dyDescent="0.2">
      <c r="A15" s="51">
        <v>9</v>
      </c>
      <c r="B15" s="52" t="s">
        <v>15</v>
      </c>
      <c r="C15" s="53">
        <v>33999</v>
      </c>
      <c r="D15" s="53">
        <v>33.979999999999997</v>
      </c>
      <c r="E15" s="53">
        <v>6976</v>
      </c>
      <c r="F15" s="53">
        <v>108.57</v>
      </c>
      <c r="G15" s="53">
        <v>2336</v>
      </c>
      <c r="H15" s="53">
        <v>164.76</v>
      </c>
      <c r="I15" s="53">
        <f t="shared" ref="I15:J15" si="8">C15+E15+G15</f>
        <v>43311</v>
      </c>
      <c r="J15" s="53">
        <f t="shared" si="8"/>
        <v>307.30999999999995</v>
      </c>
      <c r="K15" s="2"/>
    </row>
    <row r="16" spans="1:11" ht="12.75" customHeight="1" x14ac:dyDescent="0.2">
      <c r="A16" s="51">
        <v>10</v>
      </c>
      <c r="B16" s="52" t="s">
        <v>16</v>
      </c>
      <c r="C16" s="53">
        <v>124226</v>
      </c>
      <c r="D16" s="53">
        <v>137.04</v>
      </c>
      <c r="E16" s="53">
        <v>24304</v>
      </c>
      <c r="F16" s="53">
        <v>733</v>
      </c>
      <c r="G16" s="53">
        <v>17530</v>
      </c>
      <c r="H16" s="53">
        <v>1303.2</v>
      </c>
      <c r="I16" s="53">
        <f t="shared" ref="I16:J16" si="9">C16+E16+G16</f>
        <v>166060</v>
      </c>
      <c r="J16" s="53">
        <f t="shared" si="9"/>
        <v>2173.2399999999998</v>
      </c>
      <c r="K16" s="2"/>
    </row>
    <row r="17" spans="1:11" ht="12.75" customHeight="1" x14ac:dyDescent="0.2">
      <c r="A17" s="51">
        <v>11</v>
      </c>
      <c r="B17" s="52" t="s">
        <v>17</v>
      </c>
      <c r="C17" s="53">
        <v>15275</v>
      </c>
      <c r="D17" s="53">
        <v>11.19</v>
      </c>
      <c r="E17" s="53">
        <v>2598</v>
      </c>
      <c r="F17" s="53">
        <v>38.369999999999997</v>
      </c>
      <c r="G17" s="53">
        <v>570</v>
      </c>
      <c r="H17" s="53">
        <v>41.65</v>
      </c>
      <c r="I17" s="53">
        <f t="shared" ref="I17:J17" si="10">C17+E17+G17</f>
        <v>18443</v>
      </c>
      <c r="J17" s="53">
        <f t="shared" si="10"/>
        <v>91.21</v>
      </c>
      <c r="K17" s="2"/>
    </row>
    <row r="18" spans="1:11" ht="12.75" customHeight="1" x14ac:dyDescent="0.2">
      <c r="A18" s="51">
        <v>12</v>
      </c>
      <c r="B18" s="52" t="s">
        <v>18</v>
      </c>
      <c r="C18" s="53">
        <v>32090</v>
      </c>
      <c r="D18" s="53">
        <v>25.53</v>
      </c>
      <c r="E18" s="53">
        <v>6449</v>
      </c>
      <c r="F18" s="53">
        <v>109.28</v>
      </c>
      <c r="G18" s="53">
        <v>1642</v>
      </c>
      <c r="H18" s="53">
        <v>108.5</v>
      </c>
      <c r="I18" s="53">
        <f t="shared" ref="I18:J18" si="11">C18+E18+G18</f>
        <v>40181</v>
      </c>
      <c r="J18" s="53">
        <f t="shared" si="11"/>
        <v>243.31</v>
      </c>
      <c r="K18" s="2"/>
    </row>
    <row r="19" spans="1:11" ht="12.75" customHeight="1" x14ac:dyDescent="0.2">
      <c r="A19" s="54"/>
      <c r="B19" s="55" t="s">
        <v>261</v>
      </c>
      <c r="C19" s="56">
        <f t="shared" ref="C19:J19" si="12">SUM(C7:C18)</f>
        <v>504801</v>
      </c>
      <c r="D19" s="56">
        <f t="shared" si="12"/>
        <v>634.66000000000008</v>
      </c>
      <c r="E19" s="56">
        <f t="shared" si="12"/>
        <v>96950</v>
      </c>
      <c r="F19" s="56">
        <f t="shared" si="12"/>
        <v>2009.1999999999998</v>
      </c>
      <c r="G19" s="56">
        <f t="shared" si="12"/>
        <v>34055</v>
      </c>
      <c r="H19" s="56">
        <f t="shared" si="12"/>
        <v>2481.4100000000003</v>
      </c>
      <c r="I19" s="56">
        <f t="shared" si="12"/>
        <v>635806</v>
      </c>
      <c r="J19" s="56">
        <f t="shared" si="12"/>
        <v>5125.2700000000004</v>
      </c>
      <c r="K19" s="2"/>
    </row>
    <row r="20" spans="1:11" ht="12.75" customHeight="1" x14ac:dyDescent="0.2">
      <c r="A20" s="507" t="s">
        <v>864</v>
      </c>
      <c r="B20" s="476"/>
      <c r="C20" s="476"/>
      <c r="D20" s="476"/>
      <c r="E20" s="476"/>
      <c r="F20" s="476"/>
      <c r="G20" s="476"/>
      <c r="H20" s="476"/>
      <c r="I20" s="476"/>
      <c r="J20" s="477"/>
      <c r="K20" s="2"/>
    </row>
    <row r="21" spans="1:11" ht="12.75" customHeight="1" x14ac:dyDescent="0.2">
      <c r="A21" s="51">
        <v>13</v>
      </c>
      <c r="B21" s="52" t="s">
        <v>20</v>
      </c>
      <c r="C21" s="53">
        <v>43586</v>
      </c>
      <c r="D21" s="53">
        <v>158.69999999999999</v>
      </c>
      <c r="E21" s="53">
        <v>350</v>
      </c>
      <c r="F21" s="53">
        <v>10.77</v>
      </c>
      <c r="G21" s="53">
        <v>303</v>
      </c>
      <c r="H21" s="53">
        <v>25.24</v>
      </c>
      <c r="I21" s="53">
        <f t="shared" ref="I21:J21" si="13">C21+E21+G21</f>
        <v>44239</v>
      </c>
      <c r="J21" s="53">
        <f t="shared" si="13"/>
        <v>194.71</v>
      </c>
      <c r="K21" s="2"/>
    </row>
    <row r="22" spans="1:11" ht="12.75" customHeight="1" x14ac:dyDescent="0.2">
      <c r="A22" s="51">
        <v>14</v>
      </c>
      <c r="B22" s="52" t="s">
        <v>21</v>
      </c>
      <c r="C22" s="53">
        <v>146897</v>
      </c>
      <c r="D22" s="53">
        <v>508.55</v>
      </c>
      <c r="E22" s="53">
        <v>103552</v>
      </c>
      <c r="F22" s="53">
        <v>1009.09</v>
      </c>
      <c r="G22" s="53">
        <v>1271</v>
      </c>
      <c r="H22" s="53">
        <v>87.31</v>
      </c>
      <c r="I22" s="53">
        <f t="shared" ref="I22:J22" si="14">C22+E22+G22</f>
        <v>251720</v>
      </c>
      <c r="J22" s="53">
        <f t="shared" si="14"/>
        <v>1604.95</v>
      </c>
      <c r="K22" s="2"/>
    </row>
    <row r="23" spans="1:11" ht="12.75" customHeight="1" x14ac:dyDescent="0.2">
      <c r="A23" s="51">
        <v>15</v>
      </c>
      <c r="B23" s="52" t="s">
        <v>231</v>
      </c>
      <c r="C23" s="53">
        <v>21</v>
      </c>
      <c r="D23" s="53">
        <v>0.03</v>
      </c>
      <c r="E23" s="53">
        <v>813</v>
      </c>
      <c r="F23" s="53">
        <v>27.74</v>
      </c>
      <c r="G23" s="53">
        <v>342</v>
      </c>
      <c r="H23" s="53">
        <v>19.829999999999998</v>
      </c>
      <c r="I23" s="53">
        <f t="shared" ref="I23:J23" si="15">C23+E23+G23</f>
        <v>1176</v>
      </c>
      <c r="J23" s="53">
        <f t="shared" si="15"/>
        <v>47.599999999999994</v>
      </c>
      <c r="K23" s="2"/>
    </row>
    <row r="24" spans="1:11" ht="12.75" customHeight="1" x14ac:dyDescent="0.2">
      <c r="A24" s="51">
        <v>16</v>
      </c>
      <c r="B24" s="52" t="s">
        <v>865</v>
      </c>
      <c r="C24" s="53">
        <v>0</v>
      </c>
      <c r="D24" s="53">
        <v>0</v>
      </c>
      <c r="E24" s="53">
        <v>1</v>
      </c>
      <c r="F24" s="53">
        <v>0.02</v>
      </c>
      <c r="G24" s="53">
        <v>0</v>
      </c>
      <c r="H24" s="53">
        <v>0</v>
      </c>
      <c r="I24" s="53">
        <f t="shared" ref="I24:J24" si="16">C24+E24+G24</f>
        <v>1</v>
      </c>
      <c r="J24" s="53">
        <f t="shared" si="16"/>
        <v>0.02</v>
      </c>
      <c r="K24" s="2"/>
    </row>
    <row r="25" spans="1:11" ht="12.75" customHeight="1" x14ac:dyDescent="0.2">
      <c r="A25" s="51">
        <v>17</v>
      </c>
      <c r="B25" s="52" t="s">
        <v>866</v>
      </c>
      <c r="C25" s="53">
        <v>20</v>
      </c>
      <c r="D25" s="53">
        <v>0.04</v>
      </c>
      <c r="E25" s="53">
        <v>13</v>
      </c>
      <c r="F25" s="53">
        <v>0.31</v>
      </c>
      <c r="G25" s="53">
        <v>1</v>
      </c>
      <c r="H25" s="53">
        <v>0.1</v>
      </c>
      <c r="I25" s="53">
        <f t="shared" ref="I25:J25" si="17">C25+E25+G25</f>
        <v>34</v>
      </c>
      <c r="J25" s="53">
        <f t="shared" si="17"/>
        <v>0.44999999999999996</v>
      </c>
      <c r="K25" s="2"/>
    </row>
    <row r="26" spans="1:11" ht="12.75" customHeight="1" x14ac:dyDescent="0.2">
      <c r="A26" s="51">
        <v>18</v>
      </c>
      <c r="B26" s="52" t="s">
        <v>27</v>
      </c>
      <c r="C26" s="53">
        <v>32742</v>
      </c>
      <c r="D26" s="53">
        <v>91.33</v>
      </c>
      <c r="E26" s="53">
        <v>1543</v>
      </c>
      <c r="F26" s="53">
        <v>36.4</v>
      </c>
      <c r="G26" s="53">
        <v>955</v>
      </c>
      <c r="H26" s="53">
        <v>56.78</v>
      </c>
      <c r="I26" s="53">
        <f t="shared" ref="I26:J26" si="18">C26+E26+G26</f>
        <v>35240</v>
      </c>
      <c r="J26" s="53">
        <f t="shared" si="18"/>
        <v>184.51</v>
      </c>
      <c r="K26" s="2"/>
    </row>
    <row r="27" spans="1:11" ht="12.75" customHeight="1" x14ac:dyDescent="0.2">
      <c r="A27" s="51">
        <v>19</v>
      </c>
      <c r="B27" s="52" t="s">
        <v>28</v>
      </c>
      <c r="C27" s="53">
        <v>142</v>
      </c>
      <c r="D27" s="53">
        <v>0.55000000000000004</v>
      </c>
      <c r="E27" s="53">
        <v>4157</v>
      </c>
      <c r="F27" s="53">
        <v>141.91</v>
      </c>
      <c r="G27" s="53">
        <v>1829</v>
      </c>
      <c r="H27" s="53">
        <v>110.89</v>
      </c>
      <c r="I27" s="53">
        <f t="shared" ref="I27:J27" si="19">C27+E27+G27</f>
        <v>6128</v>
      </c>
      <c r="J27" s="53">
        <f t="shared" si="19"/>
        <v>253.35000000000002</v>
      </c>
      <c r="K27" s="2"/>
    </row>
    <row r="28" spans="1:11" ht="12.75" customHeight="1" x14ac:dyDescent="0.2">
      <c r="A28" s="51">
        <v>20</v>
      </c>
      <c r="B28" s="52" t="s">
        <v>867</v>
      </c>
      <c r="C28" s="53">
        <v>4867</v>
      </c>
      <c r="D28" s="53">
        <v>11.8</v>
      </c>
      <c r="E28" s="53">
        <v>1888</v>
      </c>
      <c r="F28" s="53">
        <v>18.97</v>
      </c>
      <c r="G28" s="53">
        <v>1201</v>
      </c>
      <c r="H28" s="53">
        <v>39.35</v>
      </c>
      <c r="I28" s="53">
        <f t="shared" ref="I28:J28" si="20">C28+E28+G28</f>
        <v>7956</v>
      </c>
      <c r="J28" s="53">
        <f t="shared" si="20"/>
        <v>70.12</v>
      </c>
      <c r="K28" s="2"/>
    </row>
    <row r="29" spans="1:11" ht="12.75" customHeight="1" x14ac:dyDescent="0.2">
      <c r="A29" s="51">
        <v>21</v>
      </c>
      <c r="B29" s="52" t="s">
        <v>868</v>
      </c>
      <c r="C29" s="53">
        <v>55104</v>
      </c>
      <c r="D29" s="53">
        <v>185.61</v>
      </c>
      <c r="E29" s="53">
        <v>28988</v>
      </c>
      <c r="F29" s="53">
        <v>329.45</v>
      </c>
      <c r="G29" s="53">
        <v>549</v>
      </c>
      <c r="H29" s="53">
        <v>32.31</v>
      </c>
      <c r="I29" s="53">
        <f t="shared" ref="I29:J29" si="21">C29+E29+G29</f>
        <v>84641</v>
      </c>
      <c r="J29" s="53">
        <f t="shared" si="21"/>
        <v>547.36999999999989</v>
      </c>
      <c r="K29" s="2"/>
    </row>
    <row r="30" spans="1:11" ht="12.75" customHeight="1" x14ac:dyDescent="0.2">
      <c r="A30" s="51">
        <v>22</v>
      </c>
      <c r="B30" s="52" t="s">
        <v>869</v>
      </c>
      <c r="C30" s="53">
        <v>420686</v>
      </c>
      <c r="D30" s="53">
        <v>973.5</v>
      </c>
      <c r="E30" s="53">
        <v>57969</v>
      </c>
      <c r="F30" s="53">
        <v>566.21</v>
      </c>
      <c r="G30" s="53">
        <v>4787</v>
      </c>
      <c r="H30" s="53">
        <v>218.85</v>
      </c>
      <c r="I30" s="53">
        <f t="shared" ref="I30:J30" si="22">C30+E30+G30</f>
        <v>483442</v>
      </c>
      <c r="J30" s="53">
        <f t="shared" si="22"/>
        <v>1758.56</v>
      </c>
      <c r="K30" s="2"/>
    </row>
    <row r="31" spans="1:11" ht="12.75" customHeight="1" x14ac:dyDescent="0.2">
      <c r="A31" s="51">
        <v>23</v>
      </c>
      <c r="B31" s="52" t="s">
        <v>870</v>
      </c>
      <c r="C31" s="53">
        <v>33</v>
      </c>
      <c r="D31" s="53">
        <v>0.05</v>
      </c>
      <c r="E31" s="53">
        <v>86</v>
      </c>
      <c r="F31" s="53">
        <v>1.98</v>
      </c>
      <c r="G31" s="53">
        <v>16</v>
      </c>
      <c r="H31" s="53">
        <v>1.19</v>
      </c>
      <c r="I31" s="53">
        <f t="shared" ref="I31:J31" si="23">C31+E31+G31</f>
        <v>135</v>
      </c>
      <c r="J31" s="53">
        <f t="shared" si="23"/>
        <v>3.2199999999999998</v>
      </c>
      <c r="K31" s="2"/>
    </row>
    <row r="32" spans="1:11" ht="12.75" customHeight="1" x14ac:dyDescent="0.2">
      <c r="A32" s="51">
        <v>24</v>
      </c>
      <c r="B32" s="52" t="s">
        <v>871</v>
      </c>
      <c r="C32" s="53">
        <v>42</v>
      </c>
      <c r="D32" s="53">
        <v>0.05</v>
      </c>
      <c r="E32" s="53">
        <v>47</v>
      </c>
      <c r="F32" s="53">
        <v>0.64</v>
      </c>
      <c r="G32" s="53">
        <v>31</v>
      </c>
      <c r="H32" s="53">
        <v>0.62</v>
      </c>
      <c r="I32" s="53">
        <f t="shared" ref="I32:J32" si="24">C32+E32+G32</f>
        <v>120</v>
      </c>
      <c r="J32" s="53">
        <f t="shared" si="24"/>
        <v>1.31</v>
      </c>
      <c r="K32" s="2"/>
    </row>
    <row r="33" spans="1:11" ht="12.75" customHeight="1" x14ac:dyDescent="0.2">
      <c r="A33" s="51">
        <v>25</v>
      </c>
      <c r="B33" s="52" t="s">
        <v>35</v>
      </c>
      <c r="C33" s="53">
        <v>38240</v>
      </c>
      <c r="D33" s="53">
        <v>131.63999999999999</v>
      </c>
      <c r="E33" s="53">
        <v>3039</v>
      </c>
      <c r="F33" s="53">
        <v>10.59</v>
      </c>
      <c r="G33" s="53">
        <v>47</v>
      </c>
      <c r="H33" s="53">
        <v>0.93</v>
      </c>
      <c r="I33" s="53">
        <f t="shared" ref="I33:J33" si="25">C33+E33+G33</f>
        <v>41326</v>
      </c>
      <c r="J33" s="53">
        <f t="shared" si="25"/>
        <v>143.16</v>
      </c>
      <c r="K33" s="2"/>
    </row>
    <row r="34" spans="1:11" ht="12.75" customHeight="1" x14ac:dyDescent="0.2">
      <c r="A34" s="51">
        <v>26</v>
      </c>
      <c r="B34" s="52" t="s">
        <v>228</v>
      </c>
      <c r="C34" s="53">
        <v>7607</v>
      </c>
      <c r="D34" s="53">
        <v>12.58</v>
      </c>
      <c r="E34" s="53">
        <v>104</v>
      </c>
      <c r="F34" s="53">
        <v>3.28</v>
      </c>
      <c r="G34" s="53">
        <v>39</v>
      </c>
      <c r="H34" s="53">
        <v>2.6</v>
      </c>
      <c r="I34" s="53">
        <f t="shared" ref="I34:J34" si="26">C34+E34+G34</f>
        <v>7750</v>
      </c>
      <c r="J34" s="53">
        <f t="shared" si="26"/>
        <v>18.46</v>
      </c>
      <c r="K34" s="2"/>
    </row>
    <row r="35" spans="1:11" ht="12.75" customHeight="1" x14ac:dyDescent="0.2">
      <c r="A35" s="57">
        <v>27</v>
      </c>
      <c r="B35" s="58" t="s">
        <v>41</v>
      </c>
      <c r="C35" s="59">
        <v>46655</v>
      </c>
      <c r="D35" s="59">
        <v>156.63999999999999</v>
      </c>
      <c r="E35" s="59">
        <v>11</v>
      </c>
      <c r="F35" s="59">
        <v>0.06</v>
      </c>
      <c r="G35" s="59">
        <v>0</v>
      </c>
      <c r="H35" s="59">
        <v>0</v>
      </c>
      <c r="I35" s="53">
        <f t="shared" ref="I35:J35" si="27">C35+E35+G35</f>
        <v>46666</v>
      </c>
      <c r="J35" s="53">
        <f t="shared" si="27"/>
        <v>156.69999999999999</v>
      </c>
      <c r="K35" s="2"/>
    </row>
    <row r="36" spans="1:11" ht="12.75" customHeight="1" x14ac:dyDescent="0.2">
      <c r="A36" s="60"/>
      <c r="B36" s="61" t="s">
        <v>275</v>
      </c>
      <c r="C36" s="62">
        <f t="shared" ref="C36:J36" si="28">SUM(C21:C35)</f>
        <v>796642</v>
      </c>
      <c r="D36" s="62">
        <f t="shared" si="28"/>
        <v>2231.0699999999997</v>
      </c>
      <c r="E36" s="62">
        <f t="shared" si="28"/>
        <v>202561</v>
      </c>
      <c r="F36" s="62">
        <f t="shared" si="28"/>
        <v>2157.42</v>
      </c>
      <c r="G36" s="62">
        <f t="shared" si="28"/>
        <v>11371</v>
      </c>
      <c r="H36" s="62">
        <f t="shared" si="28"/>
        <v>596</v>
      </c>
      <c r="I36" s="62">
        <f t="shared" si="28"/>
        <v>1010574</v>
      </c>
      <c r="J36" s="62">
        <f t="shared" si="28"/>
        <v>4984.49</v>
      </c>
      <c r="K36" s="2"/>
    </row>
    <row r="37" spans="1:11" ht="12.75" customHeight="1" x14ac:dyDescent="0.2">
      <c r="A37" s="498" t="s">
        <v>872</v>
      </c>
      <c r="B37" s="476"/>
      <c r="C37" s="476"/>
      <c r="D37" s="476"/>
      <c r="E37" s="476"/>
      <c r="F37" s="476"/>
      <c r="G37" s="476"/>
      <c r="H37" s="476"/>
      <c r="I37" s="476"/>
      <c r="J37" s="477"/>
      <c r="K37" s="2"/>
    </row>
    <row r="38" spans="1:11" ht="12.75" customHeight="1" x14ac:dyDescent="0.2">
      <c r="A38" s="24">
        <v>28</v>
      </c>
      <c r="B38" s="63" t="s">
        <v>873</v>
      </c>
      <c r="C38" s="60">
        <v>73015</v>
      </c>
      <c r="D38" s="60">
        <v>106.39</v>
      </c>
      <c r="E38" s="60">
        <v>28043</v>
      </c>
      <c r="F38" s="60">
        <v>403.41</v>
      </c>
      <c r="G38" s="60">
        <v>1790</v>
      </c>
      <c r="H38" s="60">
        <v>118.71</v>
      </c>
      <c r="I38" s="64">
        <f t="shared" ref="I38:J38" si="29">C38+E38+G38</f>
        <v>102848</v>
      </c>
      <c r="J38" s="64">
        <f t="shared" si="29"/>
        <v>628.51</v>
      </c>
      <c r="K38" s="2"/>
    </row>
    <row r="39" spans="1:11" ht="12.75" customHeight="1" x14ac:dyDescent="0.2">
      <c r="A39" s="65">
        <v>29</v>
      </c>
      <c r="B39" s="63" t="s">
        <v>277</v>
      </c>
      <c r="C39" s="60">
        <v>5819</v>
      </c>
      <c r="D39" s="60">
        <v>19.61</v>
      </c>
      <c r="E39" s="60">
        <v>1894</v>
      </c>
      <c r="F39" s="60">
        <v>31.59</v>
      </c>
      <c r="G39" s="60">
        <v>122</v>
      </c>
      <c r="H39" s="60">
        <v>8.7100000000000009</v>
      </c>
      <c r="I39" s="60">
        <f t="shared" ref="I39:J39" si="30">C39+E39+G39</f>
        <v>7835</v>
      </c>
      <c r="J39" s="60">
        <f t="shared" si="30"/>
        <v>59.910000000000004</v>
      </c>
      <c r="K39" s="2"/>
    </row>
    <row r="40" spans="1:11" ht="12.75" customHeight="1" x14ac:dyDescent="0.2">
      <c r="A40" s="65"/>
      <c r="B40" s="61" t="s">
        <v>278</v>
      </c>
      <c r="C40" s="62">
        <f t="shared" ref="C40:J40" si="31">C39+C38</f>
        <v>78834</v>
      </c>
      <c r="D40" s="62">
        <f t="shared" si="31"/>
        <v>126</v>
      </c>
      <c r="E40" s="62">
        <f t="shared" si="31"/>
        <v>29937</v>
      </c>
      <c r="F40" s="62">
        <f t="shared" si="31"/>
        <v>435</v>
      </c>
      <c r="G40" s="62">
        <f t="shared" si="31"/>
        <v>1912</v>
      </c>
      <c r="H40" s="62">
        <f t="shared" si="31"/>
        <v>127.41999999999999</v>
      </c>
      <c r="I40" s="62">
        <f t="shared" si="31"/>
        <v>110683</v>
      </c>
      <c r="J40" s="62">
        <f t="shared" si="31"/>
        <v>688.42</v>
      </c>
      <c r="K40" s="2"/>
    </row>
    <row r="41" spans="1:11" ht="12.75" customHeight="1" x14ac:dyDescent="0.2">
      <c r="A41" s="65">
        <v>30</v>
      </c>
      <c r="B41" s="20" t="s">
        <v>54</v>
      </c>
      <c r="C41" s="20">
        <v>43095</v>
      </c>
      <c r="D41" s="20">
        <v>131.32</v>
      </c>
      <c r="E41" s="20">
        <v>80</v>
      </c>
      <c r="F41" s="20">
        <v>1.25</v>
      </c>
      <c r="G41" s="20">
        <v>68</v>
      </c>
      <c r="H41" s="20">
        <v>4.91</v>
      </c>
      <c r="I41" s="20">
        <f t="shared" ref="I41:J41" si="32">C41+E41+G41</f>
        <v>43243</v>
      </c>
      <c r="J41" s="20">
        <f t="shared" si="32"/>
        <v>137.47999999999999</v>
      </c>
      <c r="K41" s="2"/>
    </row>
    <row r="42" spans="1:11" ht="12.75" customHeight="1" x14ac:dyDescent="0.2">
      <c r="A42" s="65">
        <v>31</v>
      </c>
      <c r="B42" s="63" t="s">
        <v>56</v>
      </c>
      <c r="C42" s="60">
        <v>33665</v>
      </c>
      <c r="D42" s="60">
        <v>110.46</v>
      </c>
      <c r="E42" s="60">
        <v>6123</v>
      </c>
      <c r="F42" s="60">
        <v>39.85</v>
      </c>
      <c r="G42" s="60">
        <v>71</v>
      </c>
      <c r="H42" s="60">
        <v>5.01</v>
      </c>
      <c r="I42" s="20">
        <f t="shared" ref="I42:J42" si="33">C42+E42+G42</f>
        <v>39859</v>
      </c>
      <c r="J42" s="20">
        <f t="shared" si="33"/>
        <v>155.32</v>
      </c>
      <c r="K42" s="2"/>
    </row>
    <row r="43" spans="1:11" ht="12.75" customHeight="1" x14ac:dyDescent="0.2">
      <c r="A43" s="65">
        <v>32</v>
      </c>
      <c r="B43" s="20" t="s">
        <v>52</v>
      </c>
      <c r="C43" s="20">
        <v>42679</v>
      </c>
      <c r="D43" s="20">
        <v>132.69999999999999</v>
      </c>
      <c r="E43" s="20">
        <v>0</v>
      </c>
      <c r="F43" s="20">
        <v>0</v>
      </c>
      <c r="G43" s="20">
        <v>0</v>
      </c>
      <c r="H43" s="20">
        <v>0</v>
      </c>
      <c r="I43" s="20">
        <f t="shared" ref="I43:J43" si="34">C43+E43+G43</f>
        <v>42679</v>
      </c>
      <c r="J43" s="20">
        <f t="shared" si="34"/>
        <v>132.69999999999999</v>
      </c>
      <c r="K43" s="2"/>
    </row>
    <row r="44" spans="1:11" ht="12.75" customHeight="1" x14ac:dyDescent="0.2">
      <c r="A44" s="65">
        <v>33</v>
      </c>
      <c r="B44" s="20" t="s">
        <v>55</v>
      </c>
      <c r="C44" s="20">
        <v>20156</v>
      </c>
      <c r="D44" s="20">
        <v>72.19</v>
      </c>
      <c r="E44" s="20">
        <v>4259</v>
      </c>
      <c r="F44" s="20">
        <v>32.83</v>
      </c>
      <c r="G44" s="20">
        <v>0</v>
      </c>
      <c r="H44" s="20">
        <v>0</v>
      </c>
      <c r="I44" s="20">
        <f t="shared" ref="I44:J44" si="35">C44+E44+G44</f>
        <v>24415</v>
      </c>
      <c r="J44" s="20">
        <f t="shared" si="35"/>
        <v>105.02</v>
      </c>
      <c r="K44" s="2"/>
    </row>
    <row r="45" spans="1:11" ht="12.75" customHeight="1" x14ac:dyDescent="0.2">
      <c r="A45" s="65">
        <v>34</v>
      </c>
      <c r="B45" s="30" t="s">
        <v>874</v>
      </c>
      <c r="C45" s="30">
        <v>47</v>
      </c>
      <c r="D45" s="20">
        <v>0.21</v>
      </c>
      <c r="E45" s="30">
        <v>204</v>
      </c>
      <c r="F45" s="20">
        <v>2.13</v>
      </c>
      <c r="G45" s="30">
        <v>0</v>
      </c>
      <c r="H45" s="20">
        <v>0</v>
      </c>
      <c r="I45" s="20">
        <f t="shared" ref="I45:J45" si="36">C45+E45+G45</f>
        <v>251</v>
      </c>
      <c r="J45" s="20">
        <f t="shared" si="36"/>
        <v>2.34</v>
      </c>
      <c r="K45" s="2"/>
    </row>
    <row r="46" spans="1:11" ht="12.75" customHeight="1" x14ac:dyDescent="0.2">
      <c r="A46" s="65">
        <v>35</v>
      </c>
      <c r="B46" s="30" t="s">
        <v>50</v>
      </c>
      <c r="C46" s="30">
        <v>23990</v>
      </c>
      <c r="D46" s="20">
        <v>75.53</v>
      </c>
      <c r="E46" s="30">
        <v>0</v>
      </c>
      <c r="F46" s="20">
        <v>0</v>
      </c>
      <c r="G46" s="30">
        <v>0</v>
      </c>
      <c r="H46" s="20">
        <v>0</v>
      </c>
      <c r="I46" s="20">
        <f t="shared" ref="I46:J46" si="37">C46+E46+G46</f>
        <v>23990</v>
      </c>
      <c r="J46" s="20">
        <f t="shared" si="37"/>
        <v>75.53</v>
      </c>
      <c r="K46" s="2"/>
    </row>
    <row r="47" spans="1:11" ht="12.75" customHeight="1" x14ac:dyDescent="0.2">
      <c r="A47" s="65">
        <v>36</v>
      </c>
      <c r="B47" s="30" t="s">
        <v>875</v>
      </c>
      <c r="C47" s="30">
        <v>504</v>
      </c>
      <c r="D47" s="20">
        <v>1.34</v>
      </c>
      <c r="E47" s="30">
        <v>8848</v>
      </c>
      <c r="F47" s="20">
        <v>234.05</v>
      </c>
      <c r="G47" s="30">
        <v>2928</v>
      </c>
      <c r="H47" s="20">
        <v>198.13</v>
      </c>
      <c r="I47" s="20">
        <f t="shared" ref="I47:J47" si="38">C47+E47+G47</f>
        <v>12280</v>
      </c>
      <c r="J47" s="20">
        <f t="shared" si="38"/>
        <v>433.52</v>
      </c>
      <c r="K47" s="2"/>
    </row>
    <row r="48" spans="1:11" ht="12.75" customHeight="1" x14ac:dyDescent="0.2">
      <c r="A48" s="65">
        <v>37</v>
      </c>
      <c r="B48" s="30" t="s">
        <v>876</v>
      </c>
      <c r="C48" s="30">
        <v>65341</v>
      </c>
      <c r="D48" s="20">
        <v>222.46</v>
      </c>
      <c r="E48" s="30">
        <v>4421</v>
      </c>
      <c r="F48" s="20">
        <v>26.69</v>
      </c>
      <c r="G48" s="30">
        <v>1</v>
      </c>
      <c r="H48" s="20">
        <v>0.1</v>
      </c>
      <c r="I48" s="20">
        <f t="shared" ref="I48:J48" si="39">C48+E48+G48</f>
        <v>69763</v>
      </c>
      <c r="J48" s="20">
        <f t="shared" si="39"/>
        <v>249.25</v>
      </c>
      <c r="K48" s="2"/>
    </row>
    <row r="49" spans="1:11" ht="12.75" customHeight="1" x14ac:dyDescent="0.2">
      <c r="A49" s="32"/>
      <c r="B49" s="32" t="s">
        <v>877</v>
      </c>
      <c r="C49" s="22">
        <f t="shared" ref="C49:H49" si="40">SUM(C41:C48)</f>
        <v>229477</v>
      </c>
      <c r="D49" s="22">
        <f t="shared" si="40"/>
        <v>746.21</v>
      </c>
      <c r="E49" s="22">
        <f t="shared" si="40"/>
        <v>23935</v>
      </c>
      <c r="F49" s="22">
        <f t="shared" si="40"/>
        <v>336.8</v>
      </c>
      <c r="G49" s="22">
        <f t="shared" si="40"/>
        <v>3068</v>
      </c>
      <c r="H49" s="22">
        <f t="shared" si="40"/>
        <v>208.14999999999998</v>
      </c>
      <c r="I49" s="22">
        <f t="shared" ref="I49:J49" si="41">C49+E49+G49</f>
        <v>256480</v>
      </c>
      <c r="J49" s="22">
        <f t="shared" si="41"/>
        <v>1291.1599999999999</v>
      </c>
      <c r="K49" s="10"/>
    </row>
    <row r="50" spans="1:11" ht="12.75" customHeight="1" x14ac:dyDescent="0.2">
      <c r="A50" s="32"/>
      <c r="B50" s="32" t="s">
        <v>279</v>
      </c>
      <c r="C50" s="22">
        <f t="shared" ref="C50:H50" si="42">C49+C40+C36+C19</f>
        <v>1609754</v>
      </c>
      <c r="D50" s="22">
        <f t="shared" si="42"/>
        <v>3737.9399999999996</v>
      </c>
      <c r="E50" s="22">
        <f t="shared" si="42"/>
        <v>353383</v>
      </c>
      <c r="F50" s="22">
        <f t="shared" si="42"/>
        <v>4938.42</v>
      </c>
      <c r="G50" s="22">
        <f t="shared" si="42"/>
        <v>50406</v>
      </c>
      <c r="H50" s="22">
        <f t="shared" si="42"/>
        <v>3412.9800000000005</v>
      </c>
      <c r="I50" s="22">
        <f t="shared" ref="I50:J50" si="43">C50+E50+G50</f>
        <v>2013543</v>
      </c>
      <c r="J50" s="22">
        <f t="shared" si="43"/>
        <v>12089.34</v>
      </c>
      <c r="K50" s="10"/>
    </row>
    <row r="51" spans="1:11" ht="12.75" customHeight="1" x14ac:dyDescent="0.2">
      <c r="A51" s="2"/>
      <c r="B51" s="2"/>
      <c r="C51" s="2"/>
      <c r="D51" s="8"/>
      <c r="E51" s="2" t="s">
        <v>149</v>
      </c>
      <c r="F51" s="8"/>
      <c r="G51" s="2"/>
      <c r="H51" s="8"/>
      <c r="I51" s="2"/>
      <c r="J51" s="8"/>
      <c r="K51" s="2"/>
    </row>
    <row r="52" spans="1:11" ht="12.75" customHeight="1" x14ac:dyDescent="0.2">
      <c r="A52" s="2"/>
      <c r="B52" s="2"/>
      <c r="C52" s="2"/>
      <c r="D52" s="8"/>
      <c r="E52" s="2"/>
      <c r="F52" s="8"/>
      <c r="G52" s="2"/>
      <c r="H52" s="8"/>
      <c r="I52" s="2"/>
      <c r="J52" s="8"/>
      <c r="K52" s="2"/>
    </row>
    <row r="53" spans="1:11" ht="12.75" customHeight="1" x14ac:dyDescent="0.2">
      <c r="A53" s="2"/>
      <c r="B53" s="2"/>
      <c r="C53" s="2"/>
      <c r="D53" s="8"/>
      <c r="E53" s="2"/>
      <c r="F53" s="8"/>
      <c r="G53" s="2"/>
      <c r="H53" s="8"/>
      <c r="I53" s="2"/>
      <c r="J53" s="8"/>
      <c r="K53" s="2"/>
    </row>
    <row r="54" spans="1:11" ht="12.75" customHeight="1" x14ac:dyDescent="0.2">
      <c r="A54" s="2"/>
      <c r="B54" s="2"/>
      <c r="C54" s="2"/>
      <c r="D54" s="8"/>
      <c r="E54" s="2"/>
      <c r="F54" s="8"/>
      <c r="G54" s="2"/>
      <c r="H54" s="8"/>
      <c r="I54" s="2"/>
      <c r="J54" s="8"/>
      <c r="K54" s="2"/>
    </row>
    <row r="55" spans="1:11" ht="12.75" customHeight="1" x14ac:dyDescent="0.2">
      <c r="A55" s="2"/>
      <c r="B55" s="2"/>
      <c r="C55" s="2"/>
      <c r="D55" s="8"/>
      <c r="E55" s="2"/>
      <c r="F55" s="8"/>
      <c r="G55" s="2"/>
      <c r="H55" s="8"/>
      <c r="I55" s="2"/>
      <c r="J55" s="8"/>
      <c r="K55" s="2"/>
    </row>
    <row r="56" spans="1:11" ht="12.75" customHeight="1" x14ac:dyDescent="0.2">
      <c r="A56" s="2"/>
      <c r="B56" s="2"/>
      <c r="C56" s="2"/>
      <c r="D56" s="8"/>
      <c r="E56" s="2"/>
      <c r="F56" s="8"/>
      <c r="G56" s="2"/>
      <c r="H56" s="8"/>
      <c r="I56" s="2"/>
      <c r="J56" s="8"/>
      <c r="K56" s="2"/>
    </row>
    <row r="57" spans="1:11" ht="12.75" customHeight="1" x14ac:dyDescent="0.2">
      <c r="A57" s="2"/>
      <c r="B57" s="2"/>
      <c r="C57" s="2"/>
      <c r="D57" s="8"/>
      <c r="E57" s="2"/>
      <c r="F57" s="8"/>
      <c r="G57" s="2"/>
      <c r="H57" s="8"/>
      <c r="I57" s="2"/>
      <c r="J57" s="8"/>
      <c r="K57" s="2"/>
    </row>
    <row r="58" spans="1:11" ht="12.75" customHeight="1" x14ac:dyDescent="0.2">
      <c r="A58" s="2"/>
      <c r="B58" s="2"/>
      <c r="C58" s="2"/>
      <c r="D58" s="8"/>
      <c r="E58" s="2"/>
      <c r="F58" s="8"/>
      <c r="G58" s="2"/>
      <c r="H58" s="8"/>
      <c r="I58" s="2"/>
      <c r="J58" s="8"/>
      <c r="K58" s="2"/>
    </row>
    <row r="59" spans="1:11" ht="12.75" customHeight="1" x14ac:dyDescent="0.2">
      <c r="A59" s="2"/>
      <c r="B59" s="2"/>
      <c r="C59" s="2"/>
      <c r="D59" s="8"/>
      <c r="E59" s="2"/>
      <c r="F59" s="8"/>
      <c r="G59" s="2"/>
      <c r="H59" s="8"/>
      <c r="I59" s="2"/>
      <c r="J59" s="8"/>
      <c r="K59" s="2"/>
    </row>
    <row r="60" spans="1:11" ht="12.75" customHeight="1" x14ac:dyDescent="0.2">
      <c r="A60" s="2"/>
      <c r="B60" s="2"/>
      <c r="C60" s="2"/>
      <c r="D60" s="8"/>
      <c r="E60" s="2"/>
      <c r="F60" s="8"/>
      <c r="G60" s="2"/>
      <c r="H60" s="8"/>
      <c r="I60" s="2"/>
      <c r="J60" s="8"/>
      <c r="K60" s="2"/>
    </row>
    <row r="61" spans="1:11" ht="12.75" customHeight="1" x14ac:dyDescent="0.2">
      <c r="A61" s="2"/>
      <c r="B61" s="2"/>
      <c r="C61" s="2"/>
      <c r="D61" s="8"/>
      <c r="E61" s="2"/>
      <c r="F61" s="8"/>
      <c r="G61" s="2"/>
      <c r="H61" s="8"/>
      <c r="I61" s="2"/>
      <c r="J61" s="8"/>
      <c r="K61" s="2"/>
    </row>
    <row r="62" spans="1:11" ht="12.75" customHeight="1" x14ac:dyDescent="0.2">
      <c r="A62" s="2"/>
      <c r="B62" s="2"/>
      <c r="C62" s="2"/>
      <c r="D62" s="8"/>
      <c r="E62" s="2"/>
      <c r="F62" s="8"/>
      <c r="G62" s="2"/>
      <c r="H62" s="8"/>
      <c r="I62" s="2"/>
      <c r="J62" s="8"/>
      <c r="K62" s="2"/>
    </row>
    <row r="63" spans="1:11" ht="12.75" customHeight="1" x14ac:dyDescent="0.2">
      <c r="A63" s="2"/>
      <c r="B63" s="2"/>
      <c r="C63" s="2"/>
      <c r="D63" s="8"/>
      <c r="E63" s="2"/>
      <c r="F63" s="8"/>
      <c r="G63" s="2"/>
      <c r="H63" s="8"/>
      <c r="I63" s="2"/>
      <c r="J63" s="8"/>
      <c r="K63" s="2"/>
    </row>
    <row r="64" spans="1:11" ht="12.75" customHeight="1" x14ac:dyDescent="0.2">
      <c r="A64" s="2"/>
      <c r="B64" s="2"/>
      <c r="C64" s="2"/>
      <c r="D64" s="8"/>
      <c r="E64" s="2"/>
      <c r="F64" s="8"/>
      <c r="G64" s="2"/>
      <c r="H64" s="8"/>
      <c r="I64" s="2"/>
      <c r="J64" s="8"/>
      <c r="K64" s="2"/>
    </row>
    <row r="65" spans="1:11" ht="12.75" customHeight="1" x14ac:dyDescent="0.2">
      <c r="A65" s="2"/>
      <c r="B65" s="2"/>
      <c r="C65" s="2"/>
      <c r="D65" s="8"/>
      <c r="E65" s="2"/>
      <c r="F65" s="8"/>
      <c r="G65" s="2"/>
      <c r="H65" s="8"/>
      <c r="I65" s="2"/>
      <c r="J65" s="8"/>
      <c r="K65" s="2"/>
    </row>
    <row r="66" spans="1:11" ht="12.75" customHeight="1" x14ac:dyDescent="0.2">
      <c r="A66" s="2"/>
      <c r="B66" s="2"/>
      <c r="C66" s="2"/>
      <c r="D66" s="8"/>
      <c r="E66" s="2"/>
      <c r="F66" s="8"/>
      <c r="G66" s="2"/>
      <c r="H66" s="8"/>
      <c r="I66" s="2"/>
      <c r="J66" s="8"/>
      <c r="K66" s="2"/>
    </row>
    <row r="67" spans="1:11" ht="12.75" customHeight="1" x14ac:dyDescent="0.2">
      <c r="A67" s="2"/>
      <c r="B67" s="2"/>
      <c r="C67" s="2"/>
      <c r="D67" s="8"/>
      <c r="E67" s="2"/>
      <c r="F67" s="8"/>
      <c r="G67" s="2"/>
      <c r="H67" s="8"/>
      <c r="I67" s="2"/>
      <c r="J67" s="8"/>
      <c r="K67" s="2"/>
    </row>
    <row r="68" spans="1:11" ht="12.75" customHeight="1" x14ac:dyDescent="0.2">
      <c r="A68" s="2"/>
      <c r="B68" s="2"/>
      <c r="C68" s="2"/>
      <c r="D68" s="8"/>
      <c r="E68" s="2"/>
      <c r="F68" s="8"/>
      <c r="G68" s="2"/>
      <c r="H68" s="8"/>
      <c r="I68" s="2"/>
      <c r="J68" s="8"/>
      <c r="K68" s="2"/>
    </row>
    <row r="69" spans="1:11" ht="12.75" customHeight="1" x14ac:dyDescent="0.2">
      <c r="A69" s="2"/>
      <c r="B69" s="2"/>
      <c r="C69" s="2"/>
      <c r="D69" s="8"/>
      <c r="E69" s="2"/>
      <c r="F69" s="8"/>
      <c r="G69" s="2"/>
      <c r="H69" s="8"/>
      <c r="I69" s="2"/>
      <c r="J69" s="8"/>
      <c r="K69" s="2"/>
    </row>
    <row r="70" spans="1:11" ht="12.75" customHeight="1" x14ac:dyDescent="0.2">
      <c r="A70" s="2"/>
      <c r="B70" s="2"/>
      <c r="C70" s="2"/>
      <c r="D70" s="8"/>
      <c r="E70" s="2"/>
      <c r="F70" s="8"/>
      <c r="G70" s="2"/>
      <c r="H70" s="8"/>
      <c r="I70" s="2"/>
      <c r="J70" s="8"/>
      <c r="K70" s="2"/>
    </row>
    <row r="71" spans="1:11" ht="12.75" customHeight="1" x14ac:dyDescent="0.2">
      <c r="A71" s="2"/>
      <c r="B71" s="2"/>
      <c r="C71" s="2"/>
      <c r="D71" s="8"/>
      <c r="E71" s="2"/>
      <c r="F71" s="8"/>
      <c r="G71" s="2"/>
      <c r="H71" s="8"/>
      <c r="I71" s="2"/>
      <c r="J71" s="8"/>
      <c r="K71" s="2"/>
    </row>
    <row r="72" spans="1:11" ht="12.75" customHeight="1" x14ac:dyDescent="0.2">
      <c r="A72" s="2"/>
      <c r="B72" s="2"/>
      <c r="C72" s="2"/>
      <c r="D72" s="8"/>
      <c r="E72" s="2"/>
      <c r="F72" s="8"/>
      <c r="G72" s="2"/>
      <c r="H72" s="8"/>
      <c r="I72" s="2"/>
      <c r="J72" s="8"/>
      <c r="K72" s="2"/>
    </row>
    <row r="73" spans="1:11" ht="12.75" customHeight="1" x14ac:dyDescent="0.2">
      <c r="A73" s="2"/>
      <c r="B73" s="2"/>
      <c r="C73" s="2"/>
      <c r="D73" s="8"/>
      <c r="E73" s="2"/>
      <c r="F73" s="8"/>
      <c r="G73" s="2"/>
      <c r="H73" s="8"/>
      <c r="I73" s="2"/>
      <c r="J73" s="8"/>
      <c r="K73" s="2"/>
    </row>
    <row r="74" spans="1:11" ht="12.75" customHeight="1" x14ac:dyDescent="0.2">
      <c r="A74" s="2"/>
      <c r="B74" s="2"/>
      <c r="C74" s="2"/>
      <c r="D74" s="8"/>
      <c r="E74" s="2"/>
      <c r="F74" s="8"/>
      <c r="G74" s="2"/>
      <c r="H74" s="8"/>
      <c r="I74" s="2"/>
      <c r="J74" s="8"/>
      <c r="K74" s="2"/>
    </row>
    <row r="75" spans="1:11" ht="12.75" customHeight="1" x14ac:dyDescent="0.2">
      <c r="A75" s="2"/>
      <c r="B75" s="2"/>
      <c r="C75" s="2"/>
      <c r="D75" s="8"/>
      <c r="E75" s="2"/>
      <c r="F75" s="8"/>
      <c r="G75" s="2"/>
      <c r="H75" s="8"/>
      <c r="I75" s="2"/>
      <c r="J75" s="8"/>
      <c r="K75" s="2"/>
    </row>
    <row r="76" spans="1:11" ht="12.75" customHeight="1" x14ac:dyDescent="0.2">
      <c r="A76" s="2"/>
      <c r="B76" s="2"/>
      <c r="C76" s="2"/>
      <c r="D76" s="8"/>
      <c r="E76" s="2"/>
      <c r="F76" s="8"/>
      <c r="G76" s="2"/>
      <c r="H76" s="8"/>
      <c r="I76" s="2"/>
      <c r="J76" s="8"/>
      <c r="K76" s="2"/>
    </row>
    <row r="77" spans="1:11" ht="12.75" customHeight="1" x14ac:dyDescent="0.2">
      <c r="A77" s="2"/>
      <c r="B77" s="2"/>
      <c r="C77" s="2"/>
      <c r="D77" s="8"/>
      <c r="E77" s="2"/>
      <c r="F77" s="8"/>
      <c r="G77" s="2"/>
      <c r="H77" s="8"/>
      <c r="I77" s="2"/>
      <c r="J77" s="8"/>
      <c r="K77" s="2"/>
    </row>
    <row r="78" spans="1:11" ht="12.75" customHeight="1" x14ac:dyDescent="0.2">
      <c r="A78" s="2"/>
      <c r="B78" s="2"/>
      <c r="C78" s="2"/>
      <c r="D78" s="8"/>
      <c r="E78" s="2"/>
      <c r="F78" s="8"/>
      <c r="G78" s="2"/>
      <c r="H78" s="8"/>
      <c r="I78" s="2"/>
      <c r="J78" s="8"/>
      <c r="K78" s="2"/>
    </row>
    <row r="79" spans="1:11" ht="12.75" customHeight="1" x14ac:dyDescent="0.2">
      <c r="A79" s="2"/>
      <c r="B79" s="2"/>
      <c r="C79" s="2"/>
      <c r="D79" s="8"/>
      <c r="E79" s="2"/>
      <c r="F79" s="8"/>
      <c r="G79" s="2"/>
      <c r="H79" s="8"/>
      <c r="I79" s="2"/>
      <c r="J79" s="8"/>
      <c r="K79" s="2"/>
    </row>
    <row r="80" spans="1:11" ht="12.75" customHeight="1" x14ac:dyDescent="0.2">
      <c r="A80" s="2"/>
      <c r="B80" s="2"/>
      <c r="C80" s="2"/>
      <c r="D80" s="8"/>
      <c r="E80" s="2"/>
      <c r="F80" s="8"/>
      <c r="G80" s="2"/>
      <c r="H80" s="8"/>
      <c r="I80" s="2"/>
      <c r="J80" s="8"/>
      <c r="K80" s="2"/>
    </row>
    <row r="81" spans="1:11" ht="12.75" customHeight="1" x14ac:dyDescent="0.2">
      <c r="A81" s="2"/>
      <c r="B81" s="2"/>
      <c r="C81" s="2"/>
      <c r="D81" s="8"/>
      <c r="E81" s="2"/>
      <c r="F81" s="8"/>
      <c r="G81" s="2"/>
      <c r="H81" s="8"/>
      <c r="I81" s="2"/>
      <c r="J81" s="8"/>
      <c r="K81" s="2"/>
    </row>
    <row r="82" spans="1:11" ht="12.75" customHeight="1" x14ac:dyDescent="0.2">
      <c r="A82" s="2"/>
      <c r="B82" s="2"/>
      <c r="C82" s="2"/>
      <c r="D82" s="8"/>
      <c r="E82" s="2"/>
      <c r="F82" s="8"/>
      <c r="G82" s="2"/>
      <c r="H82" s="8"/>
      <c r="I82" s="2"/>
      <c r="J82" s="8"/>
      <c r="K82" s="2"/>
    </row>
    <row r="83" spans="1:11" ht="12.75" customHeight="1" x14ac:dyDescent="0.2">
      <c r="A83" s="2"/>
      <c r="B83" s="2"/>
      <c r="C83" s="2"/>
      <c r="D83" s="8"/>
      <c r="E83" s="2"/>
      <c r="F83" s="8"/>
      <c r="G83" s="2"/>
      <c r="H83" s="8"/>
      <c r="I83" s="2"/>
      <c r="J83" s="8"/>
      <c r="K83" s="2"/>
    </row>
    <row r="84" spans="1:11" ht="12.75" customHeight="1" x14ac:dyDescent="0.2">
      <c r="A84" s="2"/>
      <c r="B84" s="2"/>
      <c r="C84" s="2"/>
      <c r="D84" s="8"/>
      <c r="E84" s="2"/>
      <c r="F84" s="8"/>
      <c r="G84" s="2"/>
      <c r="H84" s="8"/>
      <c r="I84" s="2"/>
      <c r="J84" s="8"/>
      <c r="K84" s="2"/>
    </row>
    <row r="85" spans="1:11" ht="12.75" customHeight="1" x14ac:dyDescent="0.2">
      <c r="A85" s="2"/>
      <c r="B85" s="2"/>
      <c r="C85" s="2"/>
      <c r="D85" s="8"/>
      <c r="E85" s="2"/>
      <c r="F85" s="8"/>
      <c r="G85" s="2"/>
      <c r="H85" s="8"/>
      <c r="I85" s="2"/>
      <c r="J85" s="8"/>
      <c r="K85" s="2"/>
    </row>
    <row r="86" spans="1:11" ht="12.75" customHeight="1" x14ac:dyDescent="0.2">
      <c r="A86" s="2"/>
      <c r="B86" s="2"/>
      <c r="C86" s="2"/>
      <c r="D86" s="8"/>
      <c r="E86" s="2"/>
      <c r="F86" s="8"/>
      <c r="G86" s="2"/>
      <c r="H86" s="8"/>
      <c r="I86" s="2"/>
      <c r="J86" s="8"/>
      <c r="K86" s="2"/>
    </row>
    <row r="87" spans="1:11" ht="12.75" customHeight="1" x14ac:dyDescent="0.2">
      <c r="A87" s="2"/>
      <c r="B87" s="2"/>
      <c r="C87" s="2"/>
      <c r="D87" s="8"/>
      <c r="E87" s="2"/>
      <c r="F87" s="8"/>
      <c r="G87" s="2"/>
      <c r="H87" s="8"/>
      <c r="I87" s="2"/>
      <c r="J87" s="8"/>
      <c r="K87" s="2"/>
    </row>
    <row r="88" spans="1:11" ht="12.75" customHeight="1" x14ac:dyDescent="0.2">
      <c r="A88" s="2"/>
      <c r="B88" s="2"/>
      <c r="C88" s="2"/>
      <c r="D88" s="8"/>
      <c r="E88" s="2"/>
      <c r="F88" s="8"/>
      <c r="G88" s="2"/>
      <c r="H88" s="8"/>
      <c r="I88" s="2"/>
      <c r="J88" s="8"/>
      <c r="K88" s="2"/>
    </row>
    <row r="89" spans="1:11" ht="12.75" customHeight="1" x14ac:dyDescent="0.2">
      <c r="A89" s="2"/>
      <c r="B89" s="2"/>
      <c r="C89" s="2"/>
      <c r="D89" s="8"/>
      <c r="E89" s="2"/>
      <c r="F89" s="8"/>
      <c r="G89" s="2"/>
      <c r="H89" s="8"/>
      <c r="I89" s="2"/>
      <c r="J89" s="8"/>
      <c r="K89" s="2"/>
    </row>
    <row r="90" spans="1:11" ht="12.75" customHeight="1" x14ac:dyDescent="0.2">
      <c r="A90" s="2"/>
      <c r="B90" s="2"/>
      <c r="C90" s="2"/>
      <c r="D90" s="8"/>
      <c r="E90" s="2"/>
      <c r="F90" s="8"/>
      <c r="G90" s="2"/>
      <c r="H90" s="8"/>
      <c r="I90" s="2"/>
      <c r="J90" s="8"/>
      <c r="K90" s="2"/>
    </row>
    <row r="91" spans="1:11" ht="12.75" customHeight="1" x14ac:dyDescent="0.2">
      <c r="A91" s="2"/>
      <c r="B91" s="2"/>
      <c r="C91" s="2"/>
      <c r="D91" s="8"/>
      <c r="E91" s="2"/>
      <c r="F91" s="8"/>
      <c r="G91" s="2"/>
      <c r="H91" s="8"/>
      <c r="I91" s="2"/>
      <c r="J91" s="8"/>
      <c r="K91" s="2"/>
    </row>
    <row r="92" spans="1:11" ht="12.75" customHeight="1" x14ac:dyDescent="0.2">
      <c r="A92" s="2"/>
      <c r="B92" s="2"/>
      <c r="C92" s="2"/>
      <c r="D92" s="8"/>
      <c r="E92" s="2"/>
      <c r="F92" s="8"/>
      <c r="G92" s="2"/>
      <c r="H92" s="8"/>
      <c r="I92" s="2"/>
      <c r="J92" s="8"/>
      <c r="K92" s="2"/>
    </row>
    <row r="93" spans="1:11" ht="12.75" customHeight="1" x14ac:dyDescent="0.2">
      <c r="A93" s="2"/>
      <c r="B93" s="2"/>
      <c r="C93" s="2"/>
      <c r="D93" s="8"/>
      <c r="E93" s="2"/>
      <c r="F93" s="8"/>
      <c r="G93" s="2"/>
      <c r="H93" s="8"/>
      <c r="I93" s="2"/>
      <c r="J93" s="8"/>
      <c r="K93" s="2"/>
    </row>
    <row r="94" spans="1:11" ht="12.75" customHeight="1" x14ac:dyDescent="0.2">
      <c r="A94" s="2"/>
      <c r="B94" s="2"/>
      <c r="C94" s="2"/>
      <c r="D94" s="8"/>
      <c r="E94" s="2"/>
      <c r="F94" s="8"/>
      <c r="G94" s="2"/>
      <c r="H94" s="8"/>
      <c r="I94" s="2"/>
      <c r="J94" s="8"/>
      <c r="K94" s="2"/>
    </row>
    <row r="95" spans="1:11" ht="12.75" customHeight="1" x14ac:dyDescent="0.2">
      <c r="A95" s="2"/>
      <c r="B95" s="2"/>
      <c r="C95" s="2"/>
      <c r="D95" s="8"/>
      <c r="E95" s="2"/>
      <c r="F95" s="8"/>
      <c r="G95" s="2"/>
      <c r="H95" s="8"/>
      <c r="I95" s="2"/>
      <c r="J95" s="8"/>
      <c r="K95" s="2"/>
    </row>
    <row r="96" spans="1:11" ht="12.75" customHeight="1" x14ac:dyDescent="0.2">
      <c r="A96" s="2"/>
      <c r="B96" s="2"/>
      <c r="C96" s="2"/>
      <c r="D96" s="8"/>
      <c r="E96" s="2"/>
      <c r="F96" s="8"/>
      <c r="G96" s="2"/>
      <c r="H96" s="8"/>
      <c r="I96" s="2"/>
      <c r="J96" s="8"/>
      <c r="K96" s="2"/>
    </row>
    <row r="97" spans="1:11" ht="12.75" customHeight="1" x14ac:dyDescent="0.2">
      <c r="A97" s="2"/>
      <c r="B97" s="2"/>
      <c r="C97" s="2"/>
      <c r="D97" s="8"/>
      <c r="E97" s="2"/>
      <c r="F97" s="8"/>
      <c r="G97" s="2"/>
      <c r="H97" s="8"/>
      <c r="I97" s="2"/>
      <c r="J97" s="8"/>
      <c r="K97" s="2"/>
    </row>
    <row r="98" spans="1:11" ht="12.75" customHeight="1" x14ac:dyDescent="0.2">
      <c r="A98" s="2"/>
      <c r="B98" s="2"/>
      <c r="C98" s="2"/>
      <c r="D98" s="8"/>
      <c r="E98" s="2"/>
      <c r="F98" s="8"/>
      <c r="G98" s="2"/>
      <c r="H98" s="8"/>
      <c r="I98" s="2"/>
      <c r="J98" s="8"/>
      <c r="K98" s="2"/>
    </row>
    <row r="99" spans="1:11" ht="12.75" customHeight="1" x14ac:dyDescent="0.2">
      <c r="A99" s="2"/>
      <c r="B99" s="2"/>
      <c r="C99" s="2"/>
      <c r="D99" s="8"/>
      <c r="E99" s="2"/>
      <c r="F99" s="8"/>
      <c r="G99" s="2"/>
      <c r="H99" s="8"/>
      <c r="I99" s="2"/>
      <c r="J99" s="8"/>
      <c r="K99" s="2"/>
    </row>
    <row r="100" spans="1:11" ht="12.75" customHeight="1" x14ac:dyDescent="0.2">
      <c r="A100" s="2"/>
      <c r="B100" s="2"/>
      <c r="C100" s="2"/>
      <c r="D100" s="8"/>
      <c r="E100" s="2"/>
      <c r="F100" s="8"/>
      <c r="G100" s="2"/>
      <c r="H100" s="8"/>
      <c r="I100" s="2"/>
      <c r="J100" s="8"/>
      <c r="K100" s="2"/>
    </row>
  </sheetData>
  <mergeCells count="11">
    <mergeCell ref="A37:J37"/>
    <mergeCell ref="A1:J1"/>
    <mergeCell ref="H3:J3"/>
    <mergeCell ref="A4:A5"/>
    <mergeCell ref="B4:B5"/>
    <mergeCell ref="C4:D4"/>
    <mergeCell ref="E4:F4"/>
    <mergeCell ref="G4:H4"/>
    <mergeCell ref="I4:J4"/>
    <mergeCell ref="A6:J6"/>
    <mergeCell ref="A20:J20"/>
  </mergeCells>
  <pageMargins left="0.7" right="0.5" top="1" bottom="0.25" header="0" footer="0"/>
  <pageSetup paperSize="9" scale="9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14.42578125" defaultRowHeight="15" customHeight="1" x14ac:dyDescent="0.2"/>
  <cols>
    <col min="1" max="1" width="4.5703125" customWidth="1"/>
    <col min="2" max="2" width="21.7109375" customWidth="1"/>
    <col min="3" max="3" width="9.7109375" customWidth="1"/>
    <col min="4" max="4" width="8.85546875" customWidth="1"/>
    <col min="5" max="5" width="10.5703125" customWidth="1"/>
    <col min="6" max="6" width="8.5703125" customWidth="1"/>
    <col min="7" max="7" width="8.42578125" customWidth="1"/>
    <col min="8" max="8" width="9.28515625" customWidth="1"/>
    <col min="9" max="9" width="7.5703125" customWidth="1"/>
    <col min="10" max="10" width="9.85546875" customWidth="1"/>
    <col min="11" max="11" width="7.5703125" customWidth="1"/>
    <col min="12" max="12" width="7.42578125" customWidth="1"/>
    <col min="13" max="13" width="8" customWidth="1"/>
    <col min="14" max="14" width="8.5703125" customWidth="1"/>
  </cols>
  <sheetData>
    <row r="1" spans="1:14" ht="13.5" customHeight="1" x14ac:dyDescent="0.2">
      <c r="A1" s="508" t="s">
        <v>878</v>
      </c>
      <c r="B1" s="496"/>
      <c r="C1" s="496"/>
      <c r="D1" s="496"/>
      <c r="E1" s="496"/>
      <c r="F1" s="496"/>
      <c r="G1" s="496"/>
      <c r="H1" s="496"/>
      <c r="I1" s="67"/>
      <c r="J1" s="67"/>
      <c r="K1" s="67"/>
      <c r="L1" s="67"/>
      <c r="M1" s="67"/>
      <c r="N1" s="67"/>
    </row>
    <row r="2" spans="1:14" ht="13.5" customHeight="1" x14ac:dyDescent="0.2">
      <c r="A2" s="508" t="s">
        <v>879</v>
      </c>
      <c r="B2" s="496"/>
      <c r="C2" s="496"/>
      <c r="D2" s="496"/>
      <c r="E2" s="496"/>
      <c r="F2" s="496"/>
      <c r="G2" s="496"/>
      <c r="H2" s="496"/>
      <c r="I2" s="67"/>
      <c r="J2" s="67"/>
      <c r="K2" s="67"/>
      <c r="L2" s="67"/>
      <c r="M2" s="67"/>
      <c r="N2" s="67"/>
    </row>
    <row r="3" spans="1:14" ht="13.5" customHeight="1" x14ac:dyDescent="0.2">
      <c r="A3" s="66"/>
      <c r="B3" s="66"/>
      <c r="C3" s="66"/>
      <c r="D3" s="66"/>
      <c r="E3" s="66"/>
      <c r="F3" s="66"/>
      <c r="G3" s="66"/>
      <c r="H3" s="66"/>
      <c r="I3" s="67"/>
      <c r="J3" s="67"/>
      <c r="K3" s="67"/>
      <c r="L3" s="67"/>
      <c r="M3" s="67"/>
      <c r="N3" s="67"/>
    </row>
    <row r="4" spans="1:14" ht="13.5" customHeight="1" x14ac:dyDescent="0.2">
      <c r="A4" s="18"/>
      <c r="B4" s="13"/>
      <c r="C4" s="7"/>
      <c r="D4" s="33"/>
      <c r="E4" s="5"/>
      <c r="F4" s="33" t="s">
        <v>880</v>
      </c>
      <c r="G4" s="5"/>
      <c r="H4" s="33"/>
      <c r="I4" s="5"/>
      <c r="J4" s="5"/>
      <c r="K4" s="5"/>
      <c r="L4" s="5"/>
      <c r="M4" s="5"/>
      <c r="N4" s="5"/>
    </row>
    <row r="5" spans="1:14" ht="13.5" customHeight="1" x14ac:dyDescent="0.2">
      <c r="A5" s="18"/>
      <c r="B5" s="13"/>
      <c r="C5" s="5"/>
      <c r="D5" s="33"/>
      <c r="E5" s="5"/>
      <c r="F5" s="33"/>
      <c r="G5" s="5"/>
      <c r="H5" s="33"/>
      <c r="I5" s="5"/>
      <c r="J5" s="5"/>
      <c r="K5" s="5"/>
      <c r="L5" s="5"/>
      <c r="M5" s="5"/>
      <c r="N5" s="5"/>
    </row>
    <row r="6" spans="1:14" ht="13.5" customHeight="1" x14ac:dyDescent="0.2">
      <c r="A6" s="510" t="s">
        <v>1</v>
      </c>
      <c r="B6" s="509" t="s">
        <v>881</v>
      </c>
      <c r="C6" s="497" t="s">
        <v>882</v>
      </c>
      <c r="D6" s="477"/>
      <c r="E6" s="497" t="s">
        <v>883</v>
      </c>
      <c r="F6" s="477"/>
      <c r="G6" s="497" t="s">
        <v>79</v>
      </c>
      <c r="H6" s="477"/>
      <c r="I6" s="5"/>
      <c r="J6" s="5"/>
      <c r="K6" s="5"/>
      <c r="L6" s="5"/>
      <c r="M6" s="5"/>
      <c r="N6" s="5"/>
    </row>
    <row r="7" spans="1:14" ht="13.5" customHeight="1" x14ac:dyDescent="0.2">
      <c r="A7" s="502"/>
      <c r="B7" s="502"/>
      <c r="C7" s="41" t="s">
        <v>131</v>
      </c>
      <c r="D7" s="68" t="s">
        <v>884</v>
      </c>
      <c r="E7" s="41" t="s">
        <v>131</v>
      </c>
      <c r="F7" s="68" t="s">
        <v>884</v>
      </c>
      <c r="G7" s="41" t="s">
        <v>131</v>
      </c>
      <c r="H7" s="68" t="s">
        <v>884</v>
      </c>
      <c r="I7" s="5"/>
      <c r="J7" s="5"/>
      <c r="K7" s="5"/>
      <c r="L7" s="5"/>
      <c r="M7" s="5"/>
      <c r="N7" s="5"/>
    </row>
    <row r="8" spans="1:14" ht="13.5" customHeight="1" x14ac:dyDescent="0.2">
      <c r="A8" s="9">
        <v>1</v>
      </c>
      <c r="B8" s="3" t="s">
        <v>885</v>
      </c>
      <c r="C8" s="3"/>
      <c r="D8" s="16"/>
      <c r="E8" s="3"/>
      <c r="F8" s="16"/>
      <c r="G8" s="3"/>
      <c r="H8" s="16"/>
      <c r="I8" s="5"/>
      <c r="J8" s="5"/>
      <c r="K8" s="5"/>
      <c r="L8" s="5"/>
      <c r="M8" s="5"/>
      <c r="N8" s="5"/>
    </row>
    <row r="9" spans="1:14" ht="13.5" customHeight="1" x14ac:dyDescent="0.2">
      <c r="A9" s="9">
        <v>2</v>
      </c>
      <c r="B9" s="3" t="s">
        <v>886</v>
      </c>
      <c r="C9" s="3"/>
      <c r="D9" s="16"/>
      <c r="E9" s="3"/>
      <c r="F9" s="16"/>
      <c r="G9" s="3"/>
      <c r="H9" s="16"/>
      <c r="I9" s="5"/>
      <c r="J9" s="5"/>
      <c r="K9" s="5"/>
      <c r="L9" s="5"/>
      <c r="M9" s="5"/>
      <c r="N9" s="5"/>
    </row>
    <row r="10" spans="1:14" ht="13.5" customHeight="1" x14ac:dyDescent="0.2">
      <c r="A10" s="9">
        <v>3</v>
      </c>
      <c r="B10" s="3" t="s">
        <v>887</v>
      </c>
      <c r="C10" s="3"/>
      <c r="D10" s="16"/>
      <c r="E10" s="3"/>
      <c r="F10" s="16"/>
      <c r="G10" s="3"/>
      <c r="H10" s="16"/>
      <c r="I10" s="5"/>
      <c r="J10" s="5"/>
      <c r="K10" s="5"/>
      <c r="L10" s="5"/>
      <c r="M10" s="5"/>
      <c r="N10" s="5"/>
    </row>
    <row r="11" spans="1:14" ht="13.5" customHeight="1" x14ac:dyDescent="0.2">
      <c r="A11" s="9">
        <v>4</v>
      </c>
      <c r="B11" s="3" t="s">
        <v>888</v>
      </c>
      <c r="C11" s="3"/>
      <c r="D11" s="16"/>
      <c r="E11" s="3"/>
      <c r="F11" s="16"/>
      <c r="G11" s="3"/>
      <c r="H11" s="16"/>
      <c r="I11" s="5"/>
      <c r="J11" s="5"/>
      <c r="K11" s="5"/>
      <c r="L11" s="5"/>
      <c r="M11" s="5"/>
      <c r="N11" s="5"/>
    </row>
    <row r="12" spans="1:14" ht="13.5" customHeight="1" x14ac:dyDescent="0.2">
      <c r="A12" s="9">
        <v>5</v>
      </c>
      <c r="B12" s="3" t="s">
        <v>889</v>
      </c>
      <c r="C12" s="3"/>
      <c r="D12" s="16"/>
      <c r="E12" s="3"/>
      <c r="F12" s="16"/>
      <c r="G12" s="3"/>
      <c r="H12" s="16"/>
      <c r="I12" s="5"/>
      <c r="J12" s="5"/>
      <c r="K12" s="5"/>
      <c r="L12" s="5"/>
      <c r="M12" s="5"/>
      <c r="N12" s="5"/>
    </row>
    <row r="13" spans="1:14" ht="13.5" customHeight="1" x14ac:dyDescent="0.2">
      <c r="A13" s="9">
        <v>6</v>
      </c>
      <c r="B13" s="3" t="s">
        <v>890</v>
      </c>
      <c r="C13" s="3"/>
      <c r="D13" s="16"/>
      <c r="E13" s="3"/>
      <c r="F13" s="16"/>
      <c r="G13" s="3"/>
      <c r="H13" s="16"/>
      <c r="I13" s="5"/>
      <c r="J13" s="5"/>
      <c r="K13" s="5"/>
      <c r="L13" s="5"/>
      <c r="M13" s="5"/>
      <c r="N13" s="5"/>
    </row>
    <row r="14" spans="1:14" ht="13.5" customHeight="1" x14ac:dyDescent="0.2">
      <c r="A14" s="9">
        <v>7</v>
      </c>
      <c r="B14" s="3" t="s">
        <v>891</v>
      </c>
      <c r="C14" s="3"/>
      <c r="D14" s="16"/>
      <c r="E14" s="3"/>
      <c r="F14" s="16"/>
      <c r="G14" s="3"/>
      <c r="H14" s="16"/>
      <c r="I14" s="5"/>
      <c r="J14" s="5"/>
      <c r="K14" s="5"/>
      <c r="L14" s="5"/>
      <c r="M14" s="5"/>
      <c r="N14" s="5"/>
    </row>
    <row r="15" spans="1:14" ht="13.5" customHeight="1" x14ac:dyDescent="0.2">
      <c r="A15" s="9">
        <v>8</v>
      </c>
      <c r="B15" s="3" t="s">
        <v>892</v>
      </c>
      <c r="C15" s="3"/>
      <c r="D15" s="16"/>
      <c r="E15" s="3"/>
      <c r="F15" s="16"/>
      <c r="G15" s="3"/>
      <c r="H15" s="16"/>
      <c r="I15" s="5"/>
      <c r="J15" s="5"/>
      <c r="K15" s="5"/>
      <c r="L15" s="5"/>
      <c r="M15" s="5"/>
      <c r="N15" s="5"/>
    </row>
    <row r="16" spans="1:14" ht="13.5" customHeight="1" x14ac:dyDescent="0.2">
      <c r="A16" s="9">
        <v>9</v>
      </c>
      <c r="B16" s="3" t="s">
        <v>893</v>
      </c>
      <c r="C16" s="3"/>
      <c r="D16" s="16"/>
      <c r="E16" s="3"/>
      <c r="F16" s="16"/>
      <c r="G16" s="3"/>
      <c r="H16" s="16"/>
      <c r="I16" s="5"/>
      <c r="J16" s="5"/>
      <c r="K16" s="5"/>
      <c r="L16" s="5"/>
      <c r="M16" s="5"/>
      <c r="N16" s="5"/>
    </row>
    <row r="17" spans="1:14" ht="13.5" customHeight="1" x14ac:dyDescent="0.2">
      <c r="A17" s="9">
        <v>10</v>
      </c>
      <c r="B17" s="3" t="s">
        <v>894</v>
      </c>
      <c r="C17" s="3"/>
      <c r="D17" s="16"/>
      <c r="E17" s="3"/>
      <c r="F17" s="16"/>
      <c r="G17" s="3"/>
      <c r="H17" s="16"/>
      <c r="I17" s="5"/>
      <c r="J17" s="5"/>
      <c r="K17" s="5"/>
      <c r="L17" s="5"/>
      <c r="M17" s="5"/>
      <c r="N17" s="5"/>
    </row>
    <row r="18" spans="1:14" ht="13.5" customHeight="1" x14ac:dyDescent="0.2">
      <c r="A18" s="9">
        <v>11</v>
      </c>
      <c r="B18" s="3" t="s">
        <v>895</v>
      </c>
      <c r="C18" s="3"/>
      <c r="D18" s="16"/>
      <c r="E18" s="3"/>
      <c r="F18" s="16"/>
      <c r="G18" s="3"/>
      <c r="H18" s="16"/>
      <c r="I18" s="5"/>
      <c r="J18" s="5"/>
      <c r="K18" s="5"/>
      <c r="L18" s="5"/>
      <c r="M18" s="5"/>
      <c r="N18" s="5"/>
    </row>
    <row r="19" spans="1:14" ht="13.5" customHeight="1" x14ac:dyDescent="0.2">
      <c r="A19" s="9">
        <v>12</v>
      </c>
      <c r="B19" s="3" t="s">
        <v>896</v>
      </c>
      <c r="C19" s="3"/>
      <c r="D19" s="16"/>
      <c r="E19" s="3"/>
      <c r="F19" s="16"/>
      <c r="G19" s="3"/>
      <c r="H19" s="16"/>
      <c r="I19" s="5"/>
      <c r="J19" s="5"/>
      <c r="K19" s="5"/>
      <c r="L19" s="5"/>
      <c r="M19" s="5"/>
      <c r="N19" s="5"/>
    </row>
    <row r="20" spans="1:14" ht="13.5" customHeight="1" x14ac:dyDescent="0.2">
      <c r="A20" s="9">
        <v>13</v>
      </c>
      <c r="B20" s="3" t="s">
        <v>897</v>
      </c>
      <c r="C20" s="3"/>
      <c r="D20" s="16"/>
      <c r="E20" s="3"/>
      <c r="F20" s="16"/>
      <c r="G20" s="3"/>
      <c r="H20" s="16"/>
      <c r="I20" s="5"/>
      <c r="J20" s="5"/>
      <c r="K20" s="5"/>
      <c r="L20" s="5"/>
      <c r="M20" s="5"/>
      <c r="N20" s="5"/>
    </row>
    <row r="21" spans="1:14" ht="13.5" customHeight="1" x14ac:dyDescent="0.2">
      <c r="A21" s="9">
        <v>14</v>
      </c>
      <c r="B21" s="3" t="s">
        <v>898</v>
      </c>
      <c r="C21" s="3"/>
      <c r="D21" s="16"/>
      <c r="E21" s="3"/>
      <c r="F21" s="16"/>
      <c r="G21" s="3"/>
      <c r="H21" s="16"/>
      <c r="I21" s="5"/>
      <c r="J21" s="5"/>
      <c r="K21" s="5"/>
      <c r="L21" s="5"/>
      <c r="M21" s="5"/>
      <c r="N21" s="5"/>
    </row>
    <row r="22" spans="1:14" ht="13.5" customHeight="1" x14ac:dyDescent="0.2">
      <c r="A22" s="9">
        <v>15</v>
      </c>
      <c r="B22" s="3" t="s">
        <v>899</v>
      </c>
      <c r="C22" s="3"/>
      <c r="D22" s="16"/>
      <c r="E22" s="3"/>
      <c r="F22" s="16"/>
      <c r="G22" s="3"/>
      <c r="H22" s="16"/>
      <c r="I22" s="5"/>
      <c r="J22" s="5"/>
      <c r="K22" s="5"/>
      <c r="L22" s="5"/>
      <c r="M22" s="5"/>
      <c r="N22" s="5"/>
    </row>
    <row r="23" spans="1:14" ht="13.5" customHeight="1" x14ac:dyDescent="0.2">
      <c r="A23" s="9">
        <v>16</v>
      </c>
      <c r="B23" s="3" t="s">
        <v>900</v>
      </c>
      <c r="C23" s="3"/>
      <c r="D23" s="16"/>
      <c r="E23" s="3"/>
      <c r="F23" s="16"/>
      <c r="G23" s="3"/>
      <c r="H23" s="16"/>
      <c r="I23" s="5"/>
      <c r="J23" s="5"/>
      <c r="K23" s="5"/>
      <c r="L23" s="5"/>
      <c r="M23" s="5"/>
      <c r="N23" s="5"/>
    </row>
    <row r="24" spans="1:14" ht="13.5" customHeight="1" x14ac:dyDescent="0.2">
      <c r="A24" s="9">
        <v>17</v>
      </c>
      <c r="B24" s="3" t="s">
        <v>901</v>
      </c>
      <c r="C24" s="3"/>
      <c r="D24" s="16"/>
      <c r="E24" s="3"/>
      <c r="F24" s="16"/>
      <c r="G24" s="3"/>
      <c r="H24" s="16"/>
      <c r="I24" s="5"/>
      <c r="J24" s="5"/>
      <c r="K24" s="5"/>
      <c r="L24" s="5"/>
      <c r="M24" s="5"/>
      <c r="N24" s="5"/>
    </row>
    <row r="25" spans="1:14" ht="13.5" customHeight="1" x14ac:dyDescent="0.2">
      <c r="A25" s="9">
        <v>18</v>
      </c>
      <c r="B25" s="3" t="s">
        <v>902</v>
      </c>
      <c r="C25" s="3"/>
      <c r="D25" s="16"/>
      <c r="E25" s="3"/>
      <c r="F25" s="16"/>
      <c r="G25" s="3"/>
      <c r="H25" s="16"/>
      <c r="I25" s="5"/>
      <c r="J25" s="5"/>
      <c r="K25" s="5"/>
      <c r="L25" s="5"/>
      <c r="M25" s="5"/>
      <c r="N25" s="5"/>
    </row>
    <row r="26" spans="1:14" ht="13.5" customHeight="1" x14ac:dyDescent="0.2">
      <c r="A26" s="11"/>
      <c r="B26" s="4" t="s">
        <v>6</v>
      </c>
      <c r="C26" s="4">
        <f t="shared" ref="C26:H26" si="0">SUM(C8:C25)</f>
        <v>0</v>
      </c>
      <c r="D26" s="17">
        <f t="shared" si="0"/>
        <v>0</v>
      </c>
      <c r="E26" s="4">
        <f t="shared" si="0"/>
        <v>0</v>
      </c>
      <c r="F26" s="17">
        <f t="shared" si="0"/>
        <v>0</v>
      </c>
      <c r="G26" s="4">
        <f t="shared" si="0"/>
        <v>0</v>
      </c>
      <c r="H26" s="17">
        <f t="shared" si="0"/>
        <v>0</v>
      </c>
      <c r="I26" s="5"/>
      <c r="J26" s="5"/>
      <c r="K26" s="5"/>
      <c r="L26" s="5"/>
      <c r="M26" s="5"/>
      <c r="N26" s="5"/>
    </row>
    <row r="27" spans="1:14" ht="13.5" customHeight="1" x14ac:dyDescent="0.2">
      <c r="A27" s="18"/>
      <c r="B27" s="13"/>
      <c r="C27" s="5"/>
      <c r="D27" s="37" t="s">
        <v>60</v>
      </c>
      <c r="E27" s="5"/>
      <c r="F27" s="33"/>
      <c r="G27" s="5"/>
      <c r="H27" s="33"/>
      <c r="I27" s="5"/>
      <c r="J27" s="5"/>
      <c r="K27" s="5"/>
      <c r="L27" s="5"/>
      <c r="M27" s="5"/>
      <c r="N27" s="5"/>
    </row>
    <row r="28" spans="1:14" ht="13.5" customHeight="1" x14ac:dyDescent="0.2">
      <c r="A28" s="18"/>
      <c r="B28" s="13"/>
      <c r="C28" s="5"/>
      <c r="D28" s="33"/>
      <c r="E28" s="5"/>
      <c r="F28" s="33"/>
      <c r="G28" s="5"/>
      <c r="H28" s="33"/>
      <c r="I28" s="5"/>
      <c r="J28" s="5"/>
      <c r="K28" s="5"/>
      <c r="L28" s="5"/>
      <c r="M28" s="5"/>
      <c r="N28" s="5"/>
    </row>
    <row r="29" spans="1:14" ht="13.5" customHeight="1" x14ac:dyDescent="0.2">
      <c r="A29" s="18"/>
      <c r="B29" s="13"/>
      <c r="C29" s="5"/>
      <c r="D29" s="33"/>
      <c r="E29" s="5"/>
      <c r="F29" s="33"/>
      <c r="G29" s="5"/>
      <c r="H29" s="33"/>
      <c r="I29" s="5"/>
      <c r="J29" s="5"/>
      <c r="K29" s="5"/>
      <c r="L29" s="5"/>
      <c r="M29" s="5"/>
      <c r="N29" s="5"/>
    </row>
    <row r="30" spans="1:14" ht="13.5" customHeight="1" x14ac:dyDescent="0.2">
      <c r="A30" s="18"/>
      <c r="B30" s="13"/>
      <c r="C30" s="5"/>
      <c r="D30" s="33"/>
      <c r="E30" s="5"/>
      <c r="F30" s="33"/>
      <c r="G30" s="5"/>
      <c r="H30" s="33"/>
      <c r="I30" s="5"/>
      <c r="J30" s="5"/>
      <c r="K30" s="5"/>
      <c r="L30" s="5"/>
      <c r="M30" s="5"/>
      <c r="N30" s="5"/>
    </row>
    <row r="31" spans="1:14" ht="13.5" customHeight="1" x14ac:dyDescent="0.2">
      <c r="A31" s="18"/>
      <c r="B31" s="13"/>
      <c r="C31" s="5"/>
      <c r="D31" s="33"/>
      <c r="E31" s="5"/>
      <c r="F31" s="33"/>
      <c r="G31" s="5"/>
      <c r="H31" s="33"/>
      <c r="I31" s="5"/>
      <c r="J31" s="5"/>
      <c r="K31" s="5"/>
      <c r="L31" s="5"/>
      <c r="M31" s="5"/>
      <c r="N31" s="5"/>
    </row>
    <row r="32" spans="1:14" ht="13.5" customHeight="1" x14ac:dyDescent="0.2">
      <c r="A32" s="18"/>
      <c r="B32" s="13"/>
      <c r="C32" s="5"/>
      <c r="D32" s="33"/>
      <c r="E32" s="5"/>
      <c r="F32" s="33"/>
      <c r="G32" s="5"/>
      <c r="H32" s="33"/>
      <c r="I32" s="5"/>
      <c r="J32" s="5"/>
      <c r="K32" s="5"/>
      <c r="L32" s="5"/>
      <c r="M32" s="5"/>
      <c r="N32" s="5"/>
    </row>
    <row r="33" spans="1:14" ht="13.5" customHeight="1" x14ac:dyDescent="0.2">
      <c r="A33" s="18"/>
      <c r="B33" s="13"/>
      <c r="C33" s="5"/>
      <c r="D33" s="33"/>
      <c r="E33" s="5"/>
      <c r="F33" s="33"/>
      <c r="G33" s="5"/>
      <c r="H33" s="33"/>
      <c r="I33" s="5"/>
      <c r="J33" s="5"/>
      <c r="K33" s="5"/>
      <c r="L33" s="5"/>
      <c r="M33" s="5"/>
      <c r="N33" s="5"/>
    </row>
    <row r="34" spans="1:14" ht="13.5" customHeight="1" x14ac:dyDescent="0.2">
      <c r="A34" s="18"/>
      <c r="B34" s="13"/>
      <c r="C34" s="5"/>
      <c r="D34" s="33"/>
      <c r="E34" s="5"/>
      <c r="F34" s="33"/>
      <c r="G34" s="5"/>
      <c r="H34" s="33"/>
      <c r="I34" s="5"/>
      <c r="J34" s="5"/>
      <c r="K34" s="5"/>
      <c r="L34" s="5"/>
      <c r="M34" s="5"/>
      <c r="N34" s="5"/>
    </row>
    <row r="35" spans="1:14" ht="13.5" customHeight="1" x14ac:dyDescent="0.2">
      <c r="A35" s="18"/>
      <c r="B35" s="13"/>
      <c r="C35" s="5"/>
      <c r="D35" s="33"/>
      <c r="E35" s="5"/>
      <c r="F35" s="33"/>
      <c r="G35" s="5"/>
      <c r="H35" s="33"/>
      <c r="I35" s="5"/>
      <c r="J35" s="5"/>
      <c r="K35" s="5"/>
      <c r="L35" s="5"/>
      <c r="M35" s="5"/>
      <c r="N35" s="5"/>
    </row>
    <row r="36" spans="1:14" ht="13.5" customHeight="1" x14ac:dyDescent="0.2">
      <c r="A36" s="18"/>
      <c r="B36" s="13"/>
      <c r="C36" s="5"/>
      <c r="D36" s="33"/>
      <c r="E36" s="5"/>
      <c r="F36" s="33"/>
      <c r="G36" s="5"/>
      <c r="H36" s="33"/>
      <c r="I36" s="5"/>
      <c r="J36" s="5"/>
      <c r="K36" s="5"/>
      <c r="L36" s="5"/>
      <c r="M36" s="5"/>
      <c r="N36" s="5"/>
    </row>
    <row r="37" spans="1:14" ht="13.5" customHeight="1" x14ac:dyDescent="0.2">
      <c r="A37" s="18"/>
      <c r="B37" s="13"/>
      <c r="C37" s="5"/>
      <c r="D37" s="33"/>
      <c r="E37" s="5"/>
      <c r="F37" s="33"/>
      <c r="G37" s="5"/>
      <c r="H37" s="33"/>
      <c r="I37" s="5"/>
      <c r="J37" s="5"/>
      <c r="K37" s="5"/>
      <c r="L37" s="5"/>
      <c r="M37" s="5"/>
      <c r="N37" s="5"/>
    </row>
    <row r="38" spans="1:14" ht="13.5" customHeight="1" x14ac:dyDescent="0.2">
      <c r="A38" s="18"/>
      <c r="B38" s="13"/>
      <c r="C38" s="5"/>
      <c r="D38" s="33"/>
      <c r="E38" s="5"/>
      <c r="F38" s="33"/>
      <c r="G38" s="5"/>
      <c r="H38" s="33"/>
      <c r="I38" s="5"/>
      <c r="J38" s="5"/>
      <c r="K38" s="5"/>
      <c r="L38" s="5"/>
      <c r="M38" s="5"/>
      <c r="N38" s="5"/>
    </row>
    <row r="39" spans="1:14" ht="13.5" customHeight="1" x14ac:dyDescent="0.2">
      <c r="A39" s="18"/>
      <c r="B39" s="13"/>
      <c r="C39" s="5"/>
      <c r="D39" s="33"/>
      <c r="E39" s="5"/>
      <c r="F39" s="33"/>
      <c r="G39" s="5"/>
      <c r="H39" s="33"/>
      <c r="I39" s="5"/>
      <c r="J39" s="5"/>
      <c r="K39" s="5"/>
      <c r="L39" s="5"/>
      <c r="M39" s="5"/>
      <c r="N39" s="5"/>
    </row>
    <row r="40" spans="1:14" ht="13.5" customHeight="1" x14ac:dyDescent="0.2">
      <c r="A40" s="18"/>
      <c r="B40" s="13"/>
      <c r="C40" s="5"/>
      <c r="D40" s="33"/>
      <c r="E40" s="5"/>
      <c r="F40" s="33"/>
      <c r="G40" s="5"/>
      <c r="H40" s="33"/>
      <c r="I40" s="5"/>
      <c r="J40" s="5"/>
      <c r="K40" s="5"/>
      <c r="L40" s="5"/>
      <c r="M40" s="5"/>
      <c r="N40" s="5"/>
    </row>
    <row r="41" spans="1:14" ht="13.5" customHeight="1" x14ac:dyDescent="0.2">
      <c r="A41" s="18"/>
      <c r="B41" s="13"/>
      <c r="C41" s="5"/>
      <c r="D41" s="33"/>
      <c r="E41" s="5"/>
      <c r="F41" s="33"/>
      <c r="G41" s="5"/>
      <c r="H41" s="33"/>
      <c r="I41" s="5"/>
      <c r="J41" s="5"/>
      <c r="K41" s="5"/>
      <c r="L41" s="5"/>
      <c r="M41" s="5"/>
      <c r="N41" s="5"/>
    </row>
    <row r="42" spans="1:14" ht="13.5" customHeight="1" x14ac:dyDescent="0.2">
      <c r="A42" s="18"/>
      <c r="B42" s="13"/>
      <c r="C42" s="5"/>
      <c r="D42" s="33"/>
      <c r="E42" s="5"/>
      <c r="F42" s="33"/>
      <c r="G42" s="5"/>
      <c r="H42" s="33"/>
      <c r="I42" s="5"/>
      <c r="J42" s="5"/>
      <c r="K42" s="5"/>
      <c r="L42" s="5"/>
      <c r="M42" s="5"/>
      <c r="N42" s="5"/>
    </row>
    <row r="43" spans="1:14" ht="13.5" customHeight="1" x14ac:dyDescent="0.2">
      <c r="A43" s="18"/>
      <c r="B43" s="13"/>
      <c r="C43" s="5"/>
      <c r="D43" s="33"/>
      <c r="E43" s="5"/>
      <c r="F43" s="33"/>
      <c r="G43" s="5"/>
      <c r="H43" s="33"/>
      <c r="I43" s="5"/>
      <c r="J43" s="5"/>
      <c r="K43" s="5"/>
      <c r="L43" s="5"/>
      <c r="M43" s="5"/>
      <c r="N43" s="5"/>
    </row>
    <row r="44" spans="1:14" ht="13.5" customHeight="1" x14ac:dyDescent="0.2">
      <c r="A44" s="18"/>
      <c r="B44" s="13"/>
      <c r="C44" s="5"/>
      <c r="D44" s="33"/>
      <c r="E44" s="5"/>
      <c r="F44" s="33"/>
      <c r="G44" s="5"/>
      <c r="H44" s="33"/>
      <c r="I44" s="5"/>
      <c r="J44" s="5"/>
      <c r="K44" s="5"/>
      <c r="L44" s="5"/>
      <c r="M44" s="5"/>
      <c r="N44" s="5"/>
    </row>
    <row r="45" spans="1:14" ht="13.5" customHeight="1" x14ac:dyDescent="0.2">
      <c r="A45" s="18"/>
      <c r="B45" s="13"/>
      <c r="C45" s="5"/>
      <c r="D45" s="33"/>
      <c r="E45" s="5"/>
      <c r="F45" s="33"/>
      <c r="G45" s="5"/>
      <c r="H45" s="33"/>
      <c r="I45" s="5"/>
      <c r="J45" s="5"/>
      <c r="K45" s="5"/>
      <c r="L45" s="5"/>
      <c r="M45" s="5"/>
      <c r="N45" s="5"/>
    </row>
    <row r="46" spans="1:14" ht="13.5" customHeight="1" x14ac:dyDescent="0.2">
      <c r="A46" s="18"/>
      <c r="B46" s="13"/>
      <c r="C46" s="5"/>
      <c r="D46" s="33"/>
      <c r="E46" s="5"/>
      <c r="F46" s="33"/>
      <c r="G46" s="5"/>
      <c r="H46" s="33"/>
      <c r="I46" s="5"/>
      <c r="J46" s="5"/>
      <c r="K46" s="5"/>
      <c r="L46" s="5"/>
      <c r="M46" s="5"/>
      <c r="N46" s="5"/>
    </row>
    <row r="47" spans="1:14" ht="13.5" customHeight="1" x14ac:dyDescent="0.2">
      <c r="A47" s="18"/>
      <c r="B47" s="13"/>
      <c r="C47" s="5"/>
      <c r="D47" s="33"/>
      <c r="E47" s="5"/>
      <c r="F47" s="33"/>
      <c r="G47" s="5"/>
      <c r="H47" s="33"/>
      <c r="I47" s="5"/>
      <c r="J47" s="5"/>
      <c r="K47" s="5"/>
      <c r="L47" s="5"/>
      <c r="M47" s="5"/>
      <c r="N47" s="5"/>
    </row>
    <row r="48" spans="1:14" ht="13.5" customHeight="1" x14ac:dyDescent="0.2">
      <c r="A48" s="18"/>
      <c r="B48" s="13"/>
      <c r="C48" s="5"/>
      <c r="D48" s="33"/>
      <c r="E48" s="5"/>
      <c r="F48" s="33"/>
      <c r="G48" s="5"/>
      <c r="H48" s="33"/>
      <c r="I48" s="5"/>
      <c r="J48" s="5"/>
      <c r="K48" s="5"/>
      <c r="L48" s="5"/>
      <c r="M48" s="5"/>
      <c r="N48" s="5"/>
    </row>
    <row r="49" spans="1:14" ht="13.5" customHeight="1" x14ac:dyDescent="0.2">
      <c r="A49" s="18"/>
      <c r="B49" s="13"/>
      <c r="C49" s="5"/>
      <c r="D49" s="33"/>
      <c r="E49" s="5"/>
      <c r="F49" s="33"/>
      <c r="G49" s="5"/>
      <c r="H49" s="33"/>
      <c r="I49" s="5"/>
      <c r="J49" s="5"/>
      <c r="K49" s="5"/>
      <c r="L49" s="5"/>
      <c r="M49" s="5"/>
      <c r="N49" s="5"/>
    </row>
    <row r="50" spans="1:14" ht="13.5" customHeight="1" x14ac:dyDescent="0.2">
      <c r="A50" s="18"/>
      <c r="B50" s="13"/>
      <c r="C50" s="5"/>
      <c r="D50" s="33"/>
      <c r="E50" s="5"/>
      <c r="F50" s="33"/>
      <c r="G50" s="5"/>
      <c r="H50" s="33"/>
      <c r="I50" s="5"/>
      <c r="J50" s="5"/>
      <c r="K50" s="5"/>
      <c r="L50" s="5"/>
      <c r="M50" s="5"/>
      <c r="N50" s="5"/>
    </row>
    <row r="51" spans="1:14" ht="13.5" customHeight="1" x14ac:dyDescent="0.2">
      <c r="A51" s="18"/>
      <c r="B51" s="13"/>
      <c r="C51" s="5"/>
      <c r="D51" s="33"/>
      <c r="E51" s="5"/>
      <c r="F51" s="33"/>
      <c r="G51" s="5"/>
      <c r="H51" s="33"/>
      <c r="I51" s="5"/>
      <c r="J51" s="5"/>
      <c r="K51" s="5"/>
      <c r="L51" s="5"/>
      <c r="M51" s="5"/>
      <c r="N51" s="5"/>
    </row>
    <row r="52" spans="1:14" ht="13.5" customHeight="1" x14ac:dyDescent="0.2">
      <c r="A52" s="18"/>
      <c r="B52" s="13"/>
      <c r="C52" s="5"/>
      <c r="D52" s="33"/>
      <c r="E52" s="5"/>
      <c r="F52" s="33"/>
      <c r="G52" s="5"/>
      <c r="H52" s="33"/>
      <c r="I52" s="5"/>
      <c r="J52" s="5"/>
      <c r="K52" s="5"/>
      <c r="L52" s="5"/>
      <c r="M52" s="5"/>
      <c r="N52" s="5"/>
    </row>
    <row r="53" spans="1:14" ht="13.5" customHeight="1" x14ac:dyDescent="0.2">
      <c r="A53" s="18"/>
      <c r="B53" s="13"/>
      <c r="C53" s="5"/>
      <c r="D53" s="33"/>
      <c r="E53" s="5"/>
      <c r="F53" s="33"/>
      <c r="G53" s="5"/>
      <c r="H53" s="33"/>
      <c r="I53" s="5"/>
      <c r="J53" s="5"/>
      <c r="K53" s="5"/>
      <c r="L53" s="5"/>
      <c r="M53" s="5"/>
      <c r="N53" s="5"/>
    </row>
    <row r="54" spans="1:14" ht="13.5" customHeight="1" x14ac:dyDescent="0.2">
      <c r="A54" s="18"/>
      <c r="B54" s="13"/>
      <c r="C54" s="5"/>
      <c r="D54" s="33"/>
      <c r="E54" s="5"/>
      <c r="F54" s="33"/>
      <c r="G54" s="5"/>
      <c r="H54" s="33"/>
      <c r="I54" s="5"/>
      <c r="J54" s="5"/>
      <c r="K54" s="5"/>
      <c r="L54" s="5"/>
      <c r="M54" s="5"/>
      <c r="N54" s="5"/>
    </row>
    <row r="55" spans="1:14" ht="13.5" customHeight="1" x14ac:dyDescent="0.2">
      <c r="A55" s="18"/>
      <c r="B55" s="13"/>
      <c r="C55" s="5"/>
      <c r="D55" s="33"/>
      <c r="E55" s="5"/>
      <c r="F55" s="33"/>
      <c r="G55" s="5"/>
      <c r="H55" s="33"/>
      <c r="I55" s="5"/>
      <c r="J55" s="5"/>
      <c r="K55" s="5"/>
      <c r="L55" s="5"/>
      <c r="M55" s="5"/>
      <c r="N55" s="5"/>
    </row>
    <row r="56" spans="1:14" ht="13.5" customHeight="1" x14ac:dyDescent="0.2">
      <c r="A56" s="18"/>
      <c r="B56" s="13"/>
      <c r="C56" s="5"/>
      <c r="D56" s="33"/>
      <c r="E56" s="5"/>
      <c r="F56" s="33"/>
      <c r="G56" s="5"/>
      <c r="H56" s="33"/>
      <c r="I56" s="5"/>
      <c r="J56" s="5"/>
      <c r="K56" s="5"/>
      <c r="L56" s="5"/>
      <c r="M56" s="5"/>
      <c r="N56" s="5"/>
    </row>
    <row r="57" spans="1:14" ht="13.5" customHeight="1" x14ac:dyDescent="0.2">
      <c r="A57" s="18"/>
      <c r="B57" s="13"/>
      <c r="C57" s="5"/>
      <c r="D57" s="33"/>
      <c r="E57" s="5"/>
      <c r="F57" s="33"/>
      <c r="G57" s="5"/>
      <c r="H57" s="33"/>
      <c r="I57" s="5"/>
      <c r="J57" s="5"/>
      <c r="K57" s="5"/>
      <c r="L57" s="5"/>
      <c r="M57" s="5"/>
      <c r="N57" s="5"/>
    </row>
    <row r="58" spans="1:14" ht="13.5" customHeight="1" x14ac:dyDescent="0.2">
      <c r="A58" s="18"/>
      <c r="B58" s="13"/>
      <c r="C58" s="5"/>
      <c r="D58" s="33"/>
      <c r="E58" s="5"/>
      <c r="F58" s="33"/>
      <c r="G58" s="5"/>
      <c r="H58" s="33"/>
      <c r="I58" s="5"/>
      <c r="J58" s="5"/>
      <c r="K58" s="5"/>
      <c r="L58" s="5"/>
      <c r="M58" s="5"/>
      <c r="N58" s="5"/>
    </row>
    <row r="59" spans="1:14" ht="13.5" customHeight="1" x14ac:dyDescent="0.2">
      <c r="A59" s="18"/>
      <c r="B59" s="13"/>
      <c r="C59" s="5"/>
      <c r="D59" s="33"/>
      <c r="E59" s="5"/>
      <c r="F59" s="33"/>
      <c r="G59" s="5"/>
      <c r="H59" s="33"/>
      <c r="I59" s="5"/>
      <c r="J59" s="5"/>
      <c r="K59" s="5"/>
      <c r="L59" s="5"/>
      <c r="M59" s="5"/>
      <c r="N59" s="5"/>
    </row>
    <row r="60" spans="1:14" ht="13.5" customHeight="1" x14ac:dyDescent="0.2">
      <c r="A60" s="18"/>
      <c r="B60" s="13"/>
      <c r="C60" s="5"/>
      <c r="D60" s="33"/>
      <c r="E60" s="5"/>
      <c r="F60" s="33"/>
      <c r="G60" s="5"/>
      <c r="H60" s="33"/>
      <c r="I60" s="5"/>
      <c r="J60" s="5"/>
      <c r="K60" s="5"/>
      <c r="L60" s="5"/>
      <c r="M60" s="5"/>
      <c r="N60" s="5"/>
    </row>
    <row r="61" spans="1:14" ht="13.5" customHeight="1" x14ac:dyDescent="0.2">
      <c r="A61" s="18"/>
      <c r="B61" s="13"/>
      <c r="C61" s="5"/>
      <c r="D61" s="33"/>
      <c r="E61" s="5"/>
      <c r="F61" s="33"/>
      <c r="G61" s="5"/>
      <c r="H61" s="33"/>
      <c r="I61" s="5"/>
      <c r="J61" s="5"/>
      <c r="K61" s="5"/>
      <c r="L61" s="5"/>
      <c r="M61" s="5"/>
      <c r="N61" s="5"/>
    </row>
    <row r="62" spans="1:14" ht="13.5" customHeight="1" x14ac:dyDescent="0.2">
      <c r="A62" s="18"/>
      <c r="B62" s="13"/>
      <c r="C62" s="5"/>
      <c r="D62" s="33"/>
      <c r="E62" s="5"/>
      <c r="F62" s="33"/>
      <c r="G62" s="5"/>
      <c r="H62" s="33"/>
      <c r="I62" s="5"/>
      <c r="J62" s="5"/>
      <c r="K62" s="5"/>
      <c r="L62" s="5"/>
      <c r="M62" s="5"/>
      <c r="N62" s="5"/>
    </row>
    <row r="63" spans="1:14" ht="13.5" customHeight="1" x14ac:dyDescent="0.2">
      <c r="A63" s="18"/>
      <c r="B63" s="13"/>
      <c r="C63" s="5"/>
      <c r="D63" s="33"/>
      <c r="E63" s="5"/>
      <c r="F63" s="33"/>
      <c r="G63" s="5"/>
      <c r="H63" s="33"/>
      <c r="I63" s="5"/>
      <c r="J63" s="5"/>
      <c r="K63" s="5"/>
      <c r="L63" s="5"/>
      <c r="M63" s="5"/>
      <c r="N63" s="5"/>
    </row>
    <row r="64" spans="1:14" ht="13.5" customHeight="1" x14ac:dyDescent="0.2">
      <c r="A64" s="18"/>
      <c r="B64" s="13"/>
      <c r="C64" s="5"/>
      <c r="D64" s="33"/>
      <c r="E64" s="5"/>
      <c r="F64" s="33"/>
      <c r="G64" s="5"/>
      <c r="H64" s="33"/>
      <c r="I64" s="5"/>
      <c r="J64" s="5"/>
      <c r="K64" s="5"/>
      <c r="L64" s="5"/>
      <c r="M64" s="5"/>
      <c r="N64" s="5"/>
    </row>
    <row r="65" spans="1:14" ht="13.5" customHeight="1" x14ac:dyDescent="0.2">
      <c r="A65" s="18"/>
      <c r="B65" s="13"/>
      <c r="C65" s="5"/>
      <c r="D65" s="33"/>
      <c r="E65" s="5"/>
      <c r="F65" s="33"/>
      <c r="G65" s="5"/>
      <c r="H65" s="33"/>
      <c r="I65" s="5"/>
      <c r="J65" s="5"/>
      <c r="K65" s="5"/>
      <c r="L65" s="5"/>
      <c r="M65" s="5"/>
      <c r="N65" s="5"/>
    </row>
    <row r="66" spans="1:14" ht="13.5" customHeight="1" x14ac:dyDescent="0.2">
      <c r="A66" s="18"/>
      <c r="B66" s="13"/>
      <c r="C66" s="5"/>
      <c r="D66" s="33"/>
      <c r="E66" s="5"/>
      <c r="F66" s="33"/>
      <c r="G66" s="5"/>
      <c r="H66" s="33"/>
      <c r="I66" s="5"/>
      <c r="J66" s="5"/>
      <c r="K66" s="5"/>
      <c r="L66" s="5"/>
      <c r="M66" s="5"/>
      <c r="N66" s="5"/>
    </row>
    <row r="67" spans="1:14" ht="13.5" customHeight="1" x14ac:dyDescent="0.2">
      <c r="A67" s="18"/>
      <c r="B67" s="13"/>
      <c r="C67" s="5"/>
      <c r="D67" s="33"/>
      <c r="E67" s="5"/>
      <c r="F67" s="33"/>
      <c r="G67" s="5"/>
      <c r="H67" s="33"/>
      <c r="I67" s="5"/>
      <c r="J67" s="5"/>
      <c r="K67" s="5"/>
      <c r="L67" s="5"/>
      <c r="M67" s="5"/>
      <c r="N67" s="5"/>
    </row>
    <row r="68" spans="1:14" ht="13.5" customHeight="1" x14ac:dyDescent="0.2">
      <c r="A68" s="18"/>
      <c r="B68" s="13"/>
      <c r="C68" s="5"/>
      <c r="D68" s="33"/>
      <c r="E68" s="5"/>
      <c r="F68" s="33"/>
      <c r="G68" s="5"/>
      <c r="H68" s="33"/>
      <c r="I68" s="5"/>
      <c r="J68" s="5"/>
      <c r="K68" s="5"/>
      <c r="L68" s="5"/>
      <c r="M68" s="5"/>
      <c r="N68" s="5"/>
    </row>
    <row r="69" spans="1:14" ht="13.5" customHeight="1" x14ac:dyDescent="0.2">
      <c r="A69" s="18"/>
      <c r="B69" s="13"/>
      <c r="C69" s="5"/>
      <c r="D69" s="33"/>
      <c r="E69" s="5"/>
      <c r="F69" s="33"/>
      <c r="G69" s="5"/>
      <c r="H69" s="33"/>
      <c r="I69" s="5"/>
      <c r="J69" s="5"/>
      <c r="K69" s="5"/>
      <c r="L69" s="5"/>
      <c r="M69" s="5"/>
      <c r="N69" s="5"/>
    </row>
    <row r="70" spans="1:14" ht="13.5" customHeight="1" x14ac:dyDescent="0.2">
      <c r="A70" s="18"/>
      <c r="B70" s="13"/>
      <c r="C70" s="5"/>
      <c r="D70" s="33"/>
      <c r="E70" s="5"/>
      <c r="F70" s="33"/>
      <c r="G70" s="5"/>
      <c r="H70" s="33"/>
      <c r="I70" s="5"/>
      <c r="J70" s="5"/>
      <c r="K70" s="5"/>
      <c r="L70" s="5"/>
      <c r="M70" s="5"/>
      <c r="N70" s="5"/>
    </row>
    <row r="71" spans="1:14" ht="13.5" customHeight="1" x14ac:dyDescent="0.2">
      <c r="A71" s="18"/>
      <c r="B71" s="13"/>
      <c r="C71" s="5"/>
      <c r="D71" s="33"/>
      <c r="E71" s="5"/>
      <c r="F71" s="33"/>
      <c r="G71" s="5"/>
      <c r="H71" s="33"/>
      <c r="I71" s="5"/>
      <c r="J71" s="5"/>
      <c r="K71" s="5"/>
      <c r="L71" s="5"/>
      <c r="M71" s="5"/>
      <c r="N71" s="5"/>
    </row>
    <row r="72" spans="1:14" ht="13.5" customHeight="1" x14ac:dyDescent="0.2">
      <c r="A72" s="18"/>
      <c r="B72" s="13"/>
      <c r="C72" s="5"/>
      <c r="D72" s="33"/>
      <c r="E72" s="5"/>
      <c r="F72" s="33"/>
      <c r="G72" s="5"/>
      <c r="H72" s="33"/>
      <c r="I72" s="5"/>
      <c r="J72" s="5"/>
      <c r="K72" s="5"/>
      <c r="L72" s="5"/>
      <c r="M72" s="5"/>
      <c r="N72" s="5"/>
    </row>
    <row r="73" spans="1:14" ht="13.5" customHeight="1" x14ac:dyDescent="0.2">
      <c r="A73" s="18"/>
      <c r="B73" s="13"/>
      <c r="C73" s="5"/>
      <c r="D73" s="33"/>
      <c r="E73" s="5"/>
      <c r="F73" s="33"/>
      <c r="G73" s="5"/>
      <c r="H73" s="33"/>
      <c r="I73" s="5"/>
      <c r="J73" s="5"/>
      <c r="K73" s="5"/>
      <c r="L73" s="5"/>
      <c r="M73" s="5"/>
      <c r="N73" s="5"/>
    </row>
    <row r="74" spans="1:14" ht="13.5" customHeight="1" x14ac:dyDescent="0.2">
      <c r="A74" s="18"/>
      <c r="B74" s="13"/>
      <c r="C74" s="5"/>
      <c r="D74" s="33"/>
      <c r="E74" s="5"/>
      <c r="F74" s="33"/>
      <c r="G74" s="5"/>
      <c r="H74" s="33"/>
      <c r="I74" s="5"/>
      <c r="J74" s="5"/>
      <c r="K74" s="5"/>
      <c r="L74" s="5"/>
      <c r="M74" s="5"/>
      <c r="N74" s="5"/>
    </row>
    <row r="75" spans="1:14" ht="13.5" customHeight="1" x14ac:dyDescent="0.2">
      <c r="A75" s="18"/>
      <c r="B75" s="13"/>
      <c r="C75" s="5"/>
      <c r="D75" s="33"/>
      <c r="E75" s="5"/>
      <c r="F75" s="33"/>
      <c r="G75" s="5"/>
      <c r="H75" s="33"/>
      <c r="I75" s="5"/>
      <c r="J75" s="5"/>
      <c r="K75" s="5"/>
      <c r="L75" s="5"/>
      <c r="M75" s="5"/>
      <c r="N75" s="5"/>
    </row>
    <row r="76" spans="1:14" ht="13.5" customHeight="1" x14ac:dyDescent="0.2">
      <c r="A76" s="18"/>
      <c r="B76" s="13"/>
      <c r="C76" s="5"/>
      <c r="D76" s="33"/>
      <c r="E76" s="5"/>
      <c r="F76" s="33"/>
      <c r="G76" s="5"/>
      <c r="H76" s="33"/>
      <c r="I76" s="5"/>
      <c r="J76" s="5"/>
      <c r="K76" s="5"/>
      <c r="L76" s="5"/>
      <c r="M76" s="5"/>
      <c r="N76" s="5"/>
    </row>
    <row r="77" spans="1:14" ht="13.5" customHeight="1" x14ac:dyDescent="0.2">
      <c r="A77" s="18"/>
      <c r="B77" s="13"/>
      <c r="C77" s="5"/>
      <c r="D77" s="33"/>
      <c r="E77" s="5"/>
      <c r="F77" s="33"/>
      <c r="G77" s="5"/>
      <c r="H77" s="33"/>
      <c r="I77" s="5"/>
      <c r="J77" s="5"/>
      <c r="K77" s="5"/>
      <c r="L77" s="5"/>
      <c r="M77" s="5"/>
      <c r="N77" s="5"/>
    </row>
    <row r="78" spans="1:14" ht="13.5" customHeight="1" x14ac:dyDescent="0.2">
      <c r="A78" s="18"/>
      <c r="B78" s="13"/>
      <c r="C78" s="5"/>
      <c r="D78" s="33"/>
      <c r="E78" s="5"/>
      <c r="F78" s="33"/>
      <c r="G78" s="5"/>
      <c r="H78" s="33"/>
      <c r="I78" s="5"/>
      <c r="J78" s="5"/>
      <c r="K78" s="5"/>
      <c r="L78" s="5"/>
      <c r="M78" s="5"/>
      <c r="N78" s="5"/>
    </row>
    <row r="79" spans="1:14" ht="13.5" customHeight="1" x14ac:dyDescent="0.2">
      <c r="A79" s="18"/>
      <c r="B79" s="13"/>
      <c r="C79" s="5"/>
      <c r="D79" s="33"/>
      <c r="E79" s="5"/>
      <c r="F79" s="33"/>
      <c r="G79" s="5"/>
      <c r="H79" s="33"/>
      <c r="I79" s="5"/>
      <c r="J79" s="5"/>
      <c r="K79" s="5"/>
      <c r="L79" s="5"/>
      <c r="M79" s="5"/>
      <c r="N79" s="5"/>
    </row>
    <row r="80" spans="1:14" ht="13.5" customHeight="1" x14ac:dyDescent="0.2">
      <c r="A80" s="18"/>
      <c r="B80" s="13"/>
      <c r="C80" s="5"/>
      <c r="D80" s="33"/>
      <c r="E80" s="5"/>
      <c r="F80" s="33"/>
      <c r="G80" s="5"/>
      <c r="H80" s="33"/>
      <c r="I80" s="5"/>
      <c r="J80" s="5"/>
      <c r="K80" s="5"/>
      <c r="L80" s="5"/>
      <c r="M80" s="5"/>
      <c r="N80" s="5"/>
    </row>
    <row r="81" spans="1:14" ht="13.5" customHeight="1" x14ac:dyDescent="0.2">
      <c r="A81" s="18"/>
      <c r="B81" s="13"/>
      <c r="C81" s="5"/>
      <c r="D81" s="33"/>
      <c r="E81" s="5"/>
      <c r="F81" s="33"/>
      <c r="G81" s="5"/>
      <c r="H81" s="33"/>
      <c r="I81" s="5"/>
      <c r="J81" s="5"/>
      <c r="K81" s="5"/>
      <c r="L81" s="5"/>
      <c r="M81" s="5"/>
      <c r="N81" s="5"/>
    </row>
    <row r="82" spans="1:14" ht="13.5" customHeight="1" x14ac:dyDescent="0.2">
      <c r="A82" s="18"/>
      <c r="B82" s="13"/>
      <c r="C82" s="5"/>
      <c r="D82" s="33"/>
      <c r="E82" s="5"/>
      <c r="F82" s="33"/>
      <c r="G82" s="5"/>
      <c r="H82" s="33"/>
      <c r="I82" s="5"/>
      <c r="J82" s="5"/>
      <c r="K82" s="5"/>
      <c r="L82" s="5"/>
      <c r="M82" s="5"/>
      <c r="N82" s="5"/>
    </row>
    <row r="83" spans="1:14" ht="13.5" customHeight="1" x14ac:dyDescent="0.2">
      <c r="A83" s="18"/>
      <c r="B83" s="13"/>
      <c r="C83" s="5"/>
      <c r="D83" s="33"/>
      <c r="E83" s="5"/>
      <c r="F83" s="33"/>
      <c r="G83" s="5"/>
      <c r="H83" s="33"/>
      <c r="I83" s="5"/>
      <c r="J83" s="5"/>
      <c r="K83" s="5"/>
      <c r="L83" s="5"/>
      <c r="M83" s="5"/>
      <c r="N83" s="5"/>
    </row>
    <row r="84" spans="1:14" ht="13.5" customHeight="1" x14ac:dyDescent="0.2">
      <c r="A84" s="18"/>
      <c r="B84" s="13"/>
      <c r="C84" s="5"/>
      <c r="D84" s="33"/>
      <c r="E84" s="5"/>
      <c r="F84" s="33"/>
      <c r="G84" s="5"/>
      <c r="H84" s="33"/>
      <c r="I84" s="5"/>
      <c r="J84" s="5"/>
      <c r="K84" s="5"/>
      <c r="L84" s="5"/>
      <c r="M84" s="5"/>
      <c r="N84" s="5"/>
    </row>
    <row r="85" spans="1:14" ht="13.5" customHeight="1" x14ac:dyDescent="0.2">
      <c r="A85" s="18"/>
      <c r="B85" s="13"/>
      <c r="C85" s="5"/>
      <c r="D85" s="33"/>
      <c r="E85" s="5"/>
      <c r="F85" s="33"/>
      <c r="G85" s="5"/>
      <c r="H85" s="33"/>
      <c r="I85" s="5"/>
      <c r="J85" s="5"/>
      <c r="K85" s="5"/>
      <c r="L85" s="5"/>
      <c r="M85" s="5"/>
      <c r="N85" s="5"/>
    </row>
    <row r="86" spans="1:14" ht="13.5" customHeight="1" x14ac:dyDescent="0.2">
      <c r="A86" s="18"/>
      <c r="B86" s="13"/>
      <c r="C86" s="5"/>
      <c r="D86" s="33"/>
      <c r="E86" s="5"/>
      <c r="F86" s="33"/>
      <c r="G86" s="5"/>
      <c r="H86" s="33"/>
      <c r="I86" s="5"/>
      <c r="J86" s="5"/>
      <c r="K86" s="5"/>
      <c r="L86" s="5"/>
      <c r="M86" s="5"/>
      <c r="N86" s="5"/>
    </row>
    <row r="87" spans="1:14" ht="13.5" customHeight="1" x14ac:dyDescent="0.2">
      <c r="A87" s="18"/>
      <c r="B87" s="13"/>
      <c r="C87" s="5"/>
      <c r="D87" s="33"/>
      <c r="E87" s="5"/>
      <c r="F87" s="33"/>
      <c r="G87" s="5"/>
      <c r="H87" s="33"/>
      <c r="I87" s="5"/>
      <c r="J87" s="5"/>
      <c r="K87" s="5"/>
      <c r="L87" s="5"/>
      <c r="M87" s="5"/>
      <c r="N87" s="5"/>
    </row>
    <row r="88" spans="1:14" ht="13.5" customHeight="1" x14ac:dyDescent="0.2">
      <c r="A88" s="18"/>
      <c r="B88" s="13"/>
      <c r="C88" s="5"/>
      <c r="D88" s="33"/>
      <c r="E88" s="5"/>
      <c r="F88" s="33"/>
      <c r="G88" s="5"/>
      <c r="H88" s="33"/>
      <c r="I88" s="5"/>
      <c r="J88" s="5"/>
      <c r="K88" s="5"/>
      <c r="L88" s="5"/>
      <c r="M88" s="5"/>
      <c r="N88" s="5"/>
    </row>
    <row r="89" spans="1:14" ht="13.5" customHeight="1" x14ac:dyDescent="0.2">
      <c r="A89" s="18"/>
      <c r="B89" s="13"/>
      <c r="C89" s="5"/>
      <c r="D89" s="33"/>
      <c r="E89" s="5"/>
      <c r="F89" s="33"/>
      <c r="G89" s="5"/>
      <c r="H89" s="33"/>
      <c r="I89" s="5"/>
      <c r="J89" s="5"/>
      <c r="K89" s="5"/>
      <c r="L89" s="5"/>
      <c r="M89" s="5"/>
      <c r="N89" s="5"/>
    </row>
    <row r="90" spans="1:14" ht="13.5" customHeight="1" x14ac:dyDescent="0.2">
      <c r="A90" s="18"/>
      <c r="B90" s="13"/>
      <c r="C90" s="5"/>
      <c r="D90" s="33"/>
      <c r="E90" s="5"/>
      <c r="F90" s="33"/>
      <c r="G90" s="5"/>
      <c r="H90" s="33"/>
      <c r="I90" s="5"/>
      <c r="J90" s="5"/>
      <c r="K90" s="5"/>
      <c r="L90" s="5"/>
      <c r="M90" s="5"/>
      <c r="N90" s="5"/>
    </row>
    <row r="91" spans="1:14" ht="13.5" customHeight="1" x14ac:dyDescent="0.2">
      <c r="A91" s="18"/>
      <c r="B91" s="13"/>
      <c r="C91" s="5"/>
      <c r="D91" s="33"/>
      <c r="E91" s="5"/>
      <c r="F91" s="33"/>
      <c r="G91" s="5"/>
      <c r="H91" s="33"/>
      <c r="I91" s="5"/>
      <c r="J91" s="5"/>
      <c r="K91" s="5"/>
      <c r="L91" s="5"/>
      <c r="M91" s="5"/>
      <c r="N91" s="5"/>
    </row>
    <row r="92" spans="1:14" ht="13.5" customHeight="1" x14ac:dyDescent="0.2">
      <c r="A92" s="18"/>
      <c r="B92" s="13"/>
      <c r="C92" s="5"/>
      <c r="D92" s="33"/>
      <c r="E92" s="5"/>
      <c r="F92" s="33"/>
      <c r="G92" s="5"/>
      <c r="H92" s="33"/>
      <c r="I92" s="5"/>
      <c r="J92" s="5"/>
      <c r="K92" s="5"/>
      <c r="L92" s="5"/>
      <c r="M92" s="5"/>
      <c r="N92" s="5"/>
    </row>
    <row r="93" spans="1:14" ht="13.5" customHeight="1" x14ac:dyDescent="0.2">
      <c r="A93" s="18"/>
      <c r="B93" s="13"/>
      <c r="C93" s="5"/>
      <c r="D93" s="33"/>
      <c r="E93" s="5"/>
      <c r="F93" s="33"/>
      <c r="G93" s="5"/>
      <c r="H93" s="33"/>
      <c r="I93" s="5"/>
      <c r="J93" s="5"/>
      <c r="K93" s="5"/>
      <c r="L93" s="5"/>
      <c r="M93" s="5"/>
      <c r="N93" s="5"/>
    </row>
    <row r="94" spans="1:14" ht="13.5" customHeight="1" x14ac:dyDescent="0.2">
      <c r="A94" s="18"/>
      <c r="B94" s="13"/>
      <c r="C94" s="5"/>
      <c r="D94" s="33"/>
      <c r="E94" s="5"/>
      <c r="F94" s="33"/>
      <c r="G94" s="5"/>
      <c r="H94" s="33"/>
      <c r="I94" s="5"/>
      <c r="J94" s="5"/>
      <c r="K94" s="5"/>
      <c r="L94" s="5"/>
      <c r="M94" s="5"/>
      <c r="N94" s="5"/>
    </row>
    <row r="95" spans="1:14" ht="13.5" customHeight="1" x14ac:dyDescent="0.2">
      <c r="A95" s="18"/>
      <c r="B95" s="13"/>
      <c r="C95" s="5"/>
      <c r="D95" s="33"/>
      <c r="E95" s="5"/>
      <c r="F95" s="33"/>
      <c r="G95" s="5"/>
      <c r="H95" s="33"/>
      <c r="I95" s="5"/>
      <c r="J95" s="5"/>
      <c r="K95" s="5"/>
      <c r="L95" s="5"/>
      <c r="M95" s="5"/>
      <c r="N95" s="5"/>
    </row>
    <row r="96" spans="1:14" ht="13.5" customHeight="1" x14ac:dyDescent="0.2">
      <c r="A96" s="18"/>
      <c r="B96" s="13"/>
      <c r="C96" s="5"/>
      <c r="D96" s="33"/>
      <c r="E96" s="5"/>
      <c r="F96" s="33"/>
      <c r="G96" s="5"/>
      <c r="H96" s="33"/>
      <c r="I96" s="5"/>
      <c r="J96" s="5"/>
      <c r="K96" s="5"/>
      <c r="L96" s="5"/>
      <c r="M96" s="5"/>
      <c r="N96" s="5"/>
    </row>
    <row r="97" spans="1:14" ht="13.5" customHeight="1" x14ac:dyDescent="0.2">
      <c r="A97" s="18"/>
      <c r="B97" s="13"/>
      <c r="C97" s="5"/>
      <c r="D97" s="33"/>
      <c r="E97" s="5"/>
      <c r="F97" s="33"/>
      <c r="G97" s="5"/>
      <c r="H97" s="33"/>
      <c r="I97" s="5"/>
      <c r="J97" s="5"/>
      <c r="K97" s="5"/>
      <c r="L97" s="5"/>
      <c r="M97" s="5"/>
      <c r="N97" s="5"/>
    </row>
    <row r="98" spans="1:14" ht="13.5" customHeight="1" x14ac:dyDescent="0.2">
      <c r="A98" s="18"/>
      <c r="B98" s="13"/>
      <c r="C98" s="5"/>
      <c r="D98" s="33"/>
      <c r="E98" s="5"/>
      <c r="F98" s="33"/>
      <c r="G98" s="5"/>
      <c r="H98" s="33"/>
      <c r="I98" s="5"/>
      <c r="J98" s="5"/>
      <c r="K98" s="5"/>
      <c r="L98" s="5"/>
      <c r="M98" s="5"/>
      <c r="N98" s="5"/>
    </row>
    <row r="99" spans="1:14" ht="13.5" customHeight="1" x14ac:dyDescent="0.2">
      <c r="A99" s="18"/>
      <c r="B99" s="13"/>
      <c r="C99" s="5"/>
      <c r="D99" s="33"/>
      <c r="E99" s="5"/>
      <c r="F99" s="33"/>
      <c r="G99" s="5"/>
      <c r="H99" s="33"/>
      <c r="I99" s="5"/>
      <c r="J99" s="5"/>
      <c r="K99" s="5"/>
      <c r="L99" s="5"/>
      <c r="M99" s="5"/>
      <c r="N99" s="5"/>
    </row>
    <row r="100" spans="1:14" ht="13.5" customHeight="1" x14ac:dyDescent="0.2">
      <c r="A100" s="18"/>
      <c r="B100" s="13"/>
      <c r="C100" s="5"/>
      <c r="D100" s="33"/>
      <c r="E100" s="5"/>
      <c r="F100" s="33"/>
      <c r="G100" s="5"/>
      <c r="H100" s="33"/>
      <c r="I100" s="5"/>
      <c r="J100" s="5"/>
      <c r="K100" s="5"/>
      <c r="L100" s="5"/>
      <c r="M100" s="5"/>
      <c r="N100" s="5"/>
    </row>
  </sheetData>
  <mergeCells count="7">
    <mergeCell ref="C6:D6"/>
    <mergeCell ref="E6:F6"/>
    <mergeCell ref="G6:H6"/>
    <mergeCell ref="A1:H1"/>
    <mergeCell ref="B6:B7"/>
    <mergeCell ref="A6:A7"/>
    <mergeCell ref="A2:H2"/>
  </mergeCells>
  <pageMargins left="1.2" right="0.7" top="1.25" bottom="0.75" header="0" footer="0"/>
  <pageSetup paperSize="9" scale="101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14.42578125" defaultRowHeight="15" customHeight="1" x14ac:dyDescent="0.2"/>
  <cols>
    <col min="1" max="1" width="4.42578125" customWidth="1"/>
    <col min="2" max="2" width="41.85546875" customWidth="1"/>
    <col min="3" max="3" width="16.140625" customWidth="1"/>
    <col min="4" max="4" width="15.5703125" customWidth="1"/>
    <col min="5" max="5" width="16.5703125" customWidth="1"/>
    <col min="6" max="11" width="9.140625" customWidth="1"/>
  </cols>
  <sheetData>
    <row r="1" spans="1:11" ht="12.75" customHeight="1" x14ac:dyDescent="0.2">
      <c r="A1" s="511" t="s">
        <v>903</v>
      </c>
      <c r="B1" s="496"/>
      <c r="C1" s="496"/>
      <c r="D1" s="496"/>
      <c r="E1" s="496"/>
      <c r="F1" s="2"/>
      <c r="G1" s="2"/>
      <c r="H1" s="2"/>
      <c r="I1" s="2"/>
      <c r="J1" s="2"/>
      <c r="K1" s="2"/>
    </row>
    <row r="2" spans="1:11" ht="12.75" customHeight="1" x14ac:dyDescent="0.2">
      <c r="A2" s="2"/>
      <c r="B2" s="2"/>
      <c r="C2" s="2"/>
      <c r="D2" s="2"/>
      <c r="E2" s="69" t="s">
        <v>904</v>
      </c>
      <c r="F2" s="2"/>
      <c r="G2" s="2"/>
      <c r="H2" s="2"/>
      <c r="I2" s="2"/>
      <c r="J2" s="2"/>
      <c r="K2" s="2"/>
    </row>
    <row r="3" spans="1:11" ht="30" customHeight="1" x14ac:dyDescent="0.2">
      <c r="A3" s="41" t="s">
        <v>905</v>
      </c>
      <c r="B3" s="41" t="s">
        <v>906</v>
      </c>
      <c r="C3" s="41" t="s">
        <v>907</v>
      </c>
      <c r="D3" s="41" t="s">
        <v>908</v>
      </c>
      <c r="E3" s="41" t="s">
        <v>909</v>
      </c>
      <c r="F3" s="70"/>
      <c r="G3" s="70"/>
      <c r="H3" s="70"/>
      <c r="I3" s="70"/>
      <c r="J3" s="70"/>
      <c r="K3" s="70"/>
    </row>
    <row r="4" spans="1:11" ht="12.75" customHeight="1" x14ac:dyDescent="0.2">
      <c r="A4" s="29">
        <v>1</v>
      </c>
      <c r="B4" s="30" t="s">
        <v>910</v>
      </c>
      <c r="C4" s="30"/>
      <c r="D4" s="20"/>
      <c r="E4" s="20"/>
      <c r="F4" s="2"/>
      <c r="G4" s="2"/>
      <c r="H4" s="2"/>
      <c r="I4" s="2"/>
      <c r="J4" s="2"/>
      <c r="K4" s="2"/>
    </row>
    <row r="5" spans="1:11" ht="12.75" customHeight="1" x14ac:dyDescent="0.2">
      <c r="A5" s="29">
        <v>2</v>
      </c>
      <c r="B5" s="30" t="s">
        <v>911</v>
      </c>
      <c r="C5" s="30"/>
      <c r="D5" s="20"/>
      <c r="E5" s="20"/>
      <c r="F5" s="2"/>
      <c r="G5" s="2"/>
      <c r="H5" s="2"/>
      <c r="I5" s="2"/>
      <c r="J5" s="2"/>
      <c r="K5" s="2"/>
    </row>
    <row r="6" spans="1:11" ht="12.75" customHeight="1" x14ac:dyDescent="0.2">
      <c r="A6" s="29">
        <v>3</v>
      </c>
      <c r="B6" s="30" t="s">
        <v>204</v>
      </c>
      <c r="C6" s="30"/>
      <c r="D6" s="20"/>
      <c r="E6" s="20"/>
      <c r="F6" s="2"/>
      <c r="G6" s="2"/>
      <c r="H6" s="2"/>
      <c r="I6" s="2"/>
      <c r="J6" s="2"/>
      <c r="K6" s="2"/>
    </row>
    <row r="7" spans="1:11" ht="12.75" customHeight="1" x14ac:dyDescent="0.2">
      <c r="A7" s="29">
        <v>4</v>
      </c>
      <c r="B7" s="30" t="s">
        <v>912</v>
      </c>
      <c r="C7" s="30"/>
      <c r="D7" s="20"/>
      <c r="E7" s="20"/>
      <c r="F7" s="2"/>
      <c r="G7" s="2"/>
      <c r="H7" s="2"/>
      <c r="I7" s="2"/>
      <c r="J7" s="2"/>
      <c r="K7" s="2"/>
    </row>
    <row r="8" spans="1:11" ht="12.75" customHeight="1" x14ac:dyDescent="0.2">
      <c r="A8" s="29">
        <v>5</v>
      </c>
      <c r="B8" s="30" t="s">
        <v>913</v>
      </c>
      <c r="C8" s="30"/>
      <c r="D8" s="20"/>
      <c r="E8" s="20"/>
      <c r="F8" s="2"/>
      <c r="G8" s="2"/>
      <c r="H8" s="2"/>
      <c r="I8" s="2"/>
      <c r="J8" s="2"/>
      <c r="K8" s="2"/>
    </row>
    <row r="9" spans="1:11" ht="12.75" customHeight="1" x14ac:dyDescent="0.2">
      <c r="A9" s="29">
        <v>6</v>
      </c>
      <c r="B9" s="30" t="s">
        <v>914</v>
      </c>
      <c r="C9" s="30"/>
      <c r="D9" s="20"/>
      <c r="E9" s="20"/>
      <c r="F9" s="2"/>
      <c r="G9" s="2"/>
      <c r="H9" s="2"/>
      <c r="I9" s="2"/>
      <c r="J9" s="2"/>
      <c r="K9" s="2"/>
    </row>
    <row r="10" spans="1:11" ht="12.75" customHeight="1" x14ac:dyDescent="0.2">
      <c r="A10" s="29">
        <v>7</v>
      </c>
      <c r="B10" s="30" t="s">
        <v>8</v>
      </c>
      <c r="C10" s="30"/>
      <c r="D10" s="20"/>
      <c r="E10" s="20"/>
      <c r="F10" s="2"/>
      <c r="G10" s="2"/>
      <c r="H10" s="2"/>
      <c r="I10" s="2"/>
      <c r="J10" s="2"/>
      <c r="K10" s="2"/>
    </row>
    <row r="11" spans="1:11" ht="12.75" customHeight="1" x14ac:dyDescent="0.2">
      <c r="A11" s="29">
        <v>8</v>
      </c>
      <c r="B11" s="30" t="s">
        <v>10</v>
      </c>
      <c r="C11" s="30"/>
      <c r="D11" s="20"/>
      <c r="E11" s="20"/>
      <c r="F11" s="2"/>
      <c r="G11" s="2"/>
      <c r="H11" s="2"/>
      <c r="I11" s="2"/>
      <c r="J11" s="2"/>
      <c r="K11" s="2"/>
    </row>
    <row r="12" spans="1:11" ht="12.75" customHeight="1" x14ac:dyDescent="0.2">
      <c r="A12" s="29">
        <v>9</v>
      </c>
      <c r="B12" s="30" t="s">
        <v>915</v>
      </c>
      <c r="C12" s="30"/>
      <c r="D12" s="20"/>
      <c r="E12" s="20"/>
      <c r="F12" s="2"/>
      <c r="G12" s="2"/>
      <c r="H12" s="2"/>
      <c r="I12" s="2"/>
      <c r="J12" s="2"/>
      <c r="K12" s="2"/>
    </row>
    <row r="13" spans="1:11" ht="12.75" customHeight="1" x14ac:dyDescent="0.2">
      <c r="A13" s="29">
        <v>10</v>
      </c>
      <c r="B13" s="30" t="s">
        <v>916</v>
      </c>
      <c r="C13" s="30"/>
      <c r="D13" s="20"/>
      <c r="E13" s="20"/>
      <c r="F13" s="2"/>
      <c r="G13" s="2"/>
      <c r="H13" s="2"/>
      <c r="I13" s="2"/>
      <c r="J13" s="2"/>
      <c r="K13" s="2"/>
    </row>
    <row r="14" spans="1:11" ht="12.75" customHeight="1" x14ac:dyDescent="0.2">
      <c r="A14" s="29">
        <v>11</v>
      </c>
      <c r="B14" s="30" t="s">
        <v>11</v>
      </c>
      <c r="C14" s="30"/>
      <c r="D14" s="20"/>
      <c r="E14" s="20"/>
      <c r="F14" s="2"/>
      <c r="G14" s="2"/>
      <c r="H14" s="2"/>
      <c r="I14" s="2"/>
      <c r="J14" s="2"/>
      <c r="K14" s="2"/>
    </row>
    <row r="15" spans="1:11" ht="12.75" customHeight="1" x14ac:dyDescent="0.2">
      <c r="A15" s="29">
        <v>12</v>
      </c>
      <c r="B15" s="30" t="s">
        <v>917</v>
      </c>
      <c r="C15" s="30"/>
      <c r="D15" s="20"/>
      <c r="E15" s="20"/>
      <c r="F15" s="2"/>
      <c r="G15" s="2"/>
      <c r="H15" s="2"/>
      <c r="I15" s="2"/>
      <c r="J15" s="2"/>
      <c r="K15" s="2"/>
    </row>
    <row r="16" spans="1:11" ht="12.75" customHeight="1" x14ac:dyDescent="0.2">
      <c r="A16" s="29">
        <v>13</v>
      </c>
      <c r="B16" s="30" t="s">
        <v>918</v>
      </c>
      <c r="C16" s="30"/>
      <c r="D16" s="20"/>
      <c r="E16" s="20"/>
      <c r="F16" s="2"/>
      <c r="G16" s="2"/>
      <c r="H16" s="2"/>
      <c r="I16" s="2"/>
      <c r="J16" s="2"/>
      <c r="K16" s="2"/>
    </row>
    <row r="17" spans="1:11" ht="12.75" customHeight="1" x14ac:dyDescent="0.2">
      <c r="A17" s="29">
        <v>14</v>
      </c>
      <c r="B17" s="30" t="s">
        <v>12</v>
      </c>
      <c r="C17" s="30"/>
      <c r="D17" s="20"/>
      <c r="E17" s="20"/>
      <c r="F17" s="2"/>
      <c r="G17" s="2"/>
      <c r="H17" s="2"/>
      <c r="I17" s="2"/>
      <c r="J17" s="2"/>
      <c r="K17" s="2"/>
    </row>
    <row r="18" spans="1:11" ht="12.75" customHeight="1" x14ac:dyDescent="0.2">
      <c r="A18" s="29">
        <v>15</v>
      </c>
      <c r="B18" s="30" t="s">
        <v>919</v>
      </c>
      <c r="C18" s="30"/>
      <c r="D18" s="20"/>
      <c r="E18" s="20"/>
      <c r="F18" s="2"/>
      <c r="G18" s="2"/>
      <c r="H18" s="2"/>
      <c r="I18" s="2"/>
      <c r="J18" s="2"/>
      <c r="K18" s="2"/>
    </row>
    <row r="19" spans="1:11" ht="12.75" customHeight="1" x14ac:dyDescent="0.2">
      <c r="A19" s="29">
        <v>16</v>
      </c>
      <c r="B19" s="30" t="s">
        <v>920</v>
      </c>
      <c r="C19" s="30"/>
      <c r="D19" s="20"/>
      <c r="E19" s="20"/>
      <c r="F19" s="2"/>
      <c r="G19" s="2"/>
      <c r="H19" s="2"/>
      <c r="I19" s="2"/>
      <c r="J19" s="2"/>
      <c r="K19" s="2"/>
    </row>
    <row r="20" spans="1:11" ht="12.75" customHeight="1" x14ac:dyDescent="0.2">
      <c r="A20" s="29">
        <v>17</v>
      </c>
      <c r="B20" s="30" t="s">
        <v>206</v>
      </c>
      <c r="C20" s="30"/>
      <c r="D20" s="20"/>
      <c r="E20" s="20"/>
      <c r="F20" s="2"/>
      <c r="G20" s="2"/>
      <c r="H20" s="2"/>
      <c r="I20" s="2"/>
      <c r="J20" s="2"/>
      <c r="K20" s="2"/>
    </row>
    <row r="21" spans="1:11" ht="12.75" customHeight="1" x14ac:dyDescent="0.2">
      <c r="A21" s="29">
        <v>18</v>
      </c>
      <c r="B21" s="30" t="s">
        <v>207</v>
      </c>
      <c r="C21" s="30"/>
      <c r="D21" s="20"/>
      <c r="E21" s="20"/>
      <c r="F21" s="2"/>
      <c r="G21" s="2"/>
      <c r="H21" s="2"/>
      <c r="I21" s="2"/>
      <c r="J21" s="2"/>
      <c r="K21" s="2"/>
    </row>
    <row r="22" spans="1:11" ht="12.75" customHeight="1" x14ac:dyDescent="0.2">
      <c r="A22" s="29">
        <v>19</v>
      </c>
      <c r="B22" s="30" t="s">
        <v>921</v>
      </c>
      <c r="C22" s="30"/>
      <c r="D22" s="20"/>
      <c r="E22" s="20"/>
      <c r="F22" s="2"/>
      <c r="G22" s="2"/>
      <c r="H22" s="2"/>
      <c r="I22" s="2"/>
      <c r="J22" s="2"/>
      <c r="K22" s="2"/>
    </row>
    <row r="23" spans="1:11" ht="12.75" customHeight="1" x14ac:dyDescent="0.2">
      <c r="A23" s="29">
        <v>20</v>
      </c>
      <c r="B23" s="30" t="s">
        <v>922</v>
      </c>
      <c r="C23" s="30"/>
      <c r="D23" s="20"/>
      <c r="E23" s="20"/>
      <c r="F23" s="2"/>
      <c r="G23" s="2"/>
      <c r="H23" s="2"/>
      <c r="I23" s="2"/>
      <c r="J23" s="2"/>
      <c r="K23" s="2"/>
    </row>
    <row r="24" spans="1:11" ht="12.75" customHeight="1" x14ac:dyDescent="0.2">
      <c r="A24" s="29">
        <v>21</v>
      </c>
      <c r="B24" s="30" t="s">
        <v>923</v>
      </c>
      <c r="C24" s="30"/>
      <c r="D24" s="20"/>
      <c r="E24" s="20"/>
      <c r="F24" s="2"/>
      <c r="G24" s="2"/>
      <c r="H24" s="2"/>
      <c r="I24" s="2"/>
      <c r="J24" s="2"/>
      <c r="K24" s="2"/>
    </row>
    <row r="25" spans="1:11" ht="12.75" customHeight="1" x14ac:dyDescent="0.2">
      <c r="A25" s="29">
        <v>22</v>
      </c>
      <c r="B25" s="30" t="s">
        <v>924</v>
      </c>
      <c r="C25" s="30"/>
      <c r="D25" s="20"/>
      <c r="E25" s="20"/>
      <c r="F25" s="2"/>
      <c r="G25" s="2"/>
      <c r="H25" s="2"/>
      <c r="I25" s="2"/>
      <c r="J25" s="2"/>
      <c r="K25" s="2"/>
    </row>
    <row r="26" spans="1:11" ht="12.75" customHeight="1" x14ac:dyDescent="0.2">
      <c r="A26" s="29">
        <v>23</v>
      </c>
      <c r="B26" s="30" t="s">
        <v>925</v>
      </c>
      <c r="C26" s="30"/>
      <c r="D26" s="20"/>
      <c r="E26" s="20"/>
      <c r="F26" s="2"/>
      <c r="G26" s="2"/>
      <c r="H26" s="2"/>
      <c r="I26" s="2"/>
      <c r="J26" s="2"/>
      <c r="K26" s="2"/>
    </row>
    <row r="27" spans="1:11" ht="12.75" customHeight="1" x14ac:dyDescent="0.2">
      <c r="A27" s="29">
        <v>24</v>
      </c>
      <c r="B27" s="30" t="s">
        <v>926</v>
      </c>
      <c r="C27" s="30"/>
      <c r="D27" s="20"/>
      <c r="E27" s="20"/>
      <c r="F27" s="2"/>
      <c r="G27" s="2"/>
      <c r="H27" s="2"/>
      <c r="I27" s="2"/>
      <c r="J27" s="2"/>
      <c r="K27" s="2"/>
    </row>
    <row r="28" spans="1:11" ht="12.75" customHeight="1" x14ac:dyDescent="0.2">
      <c r="A28" s="29">
        <v>25</v>
      </c>
      <c r="B28" s="30" t="s">
        <v>927</v>
      </c>
      <c r="C28" s="30"/>
      <c r="D28" s="20"/>
      <c r="E28" s="20"/>
      <c r="F28" s="2"/>
      <c r="G28" s="2"/>
      <c r="H28" s="2"/>
      <c r="I28" s="2"/>
      <c r="J28" s="2"/>
      <c r="K28" s="2"/>
    </row>
    <row r="29" spans="1:11" ht="12.75" customHeight="1" x14ac:dyDescent="0.2">
      <c r="A29" s="29">
        <v>26</v>
      </c>
      <c r="B29" s="30" t="s">
        <v>928</v>
      </c>
      <c r="C29" s="30"/>
      <c r="D29" s="20"/>
      <c r="E29" s="20"/>
      <c r="F29" s="2"/>
      <c r="G29" s="2"/>
      <c r="H29" s="2"/>
      <c r="I29" s="2"/>
      <c r="J29" s="2"/>
      <c r="K29" s="2"/>
    </row>
    <row r="30" spans="1:11" ht="12.75" customHeight="1" x14ac:dyDescent="0.2">
      <c r="A30" s="29">
        <v>27</v>
      </c>
      <c r="B30" s="30" t="s">
        <v>929</v>
      </c>
      <c r="C30" s="30"/>
      <c r="D30" s="20"/>
      <c r="E30" s="20"/>
      <c r="F30" s="2"/>
      <c r="G30" s="2"/>
      <c r="H30" s="2"/>
      <c r="I30" s="2"/>
      <c r="J30" s="2"/>
      <c r="K30" s="2"/>
    </row>
    <row r="31" spans="1:11" ht="12.75" customHeight="1" x14ac:dyDescent="0.2">
      <c r="A31" s="29">
        <v>28</v>
      </c>
      <c r="B31" s="30" t="s">
        <v>930</v>
      </c>
      <c r="C31" s="30"/>
      <c r="D31" s="20"/>
      <c r="E31" s="20"/>
      <c r="F31" s="2"/>
      <c r="G31" s="2"/>
      <c r="H31" s="2"/>
      <c r="I31" s="2"/>
      <c r="J31" s="2"/>
      <c r="K31" s="2"/>
    </row>
    <row r="32" spans="1:11" ht="12.75" customHeight="1" x14ac:dyDescent="0.2">
      <c r="A32" s="29">
        <v>29</v>
      </c>
      <c r="B32" s="30" t="s">
        <v>931</v>
      </c>
      <c r="C32" s="30"/>
      <c r="D32" s="20"/>
      <c r="E32" s="20"/>
      <c r="F32" s="2"/>
      <c r="G32" s="2"/>
      <c r="H32" s="2"/>
      <c r="I32" s="2"/>
      <c r="J32" s="2"/>
      <c r="K32" s="2"/>
    </row>
    <row r="33" spans="1:11" ht="12.75" customHeight="1" x14ac:dyDescent="0.2">
      <c r="A33" s="29">
        <v>30</v>
      </c>
      <c r="B33" s="30" t="s">
        <v>932</v>
      </c>
      <c r="C33" s="30"/>
      <c r="D33" s="20"/>
      <c r="E33" s="20"/>
      <c r="F33" s="2"/>
      <c r="G33" s="2"/>
      <c r="H33" s="2"/>
      <c r="I33" s="2"/>
      <c r="J33" s="2"/>
      <c r="K33" s="2"/>
    </row>
    <row r="34" spans="1:11" ht="12.75" customHeight="1" x14ac:dyDescent="0.2">
      <c r="A34" s="29">
        <v>31</v>
      </c>
      <c r="B34" s="30" t="s">
        <v>14</v>
      </c>
      <c r="C34" s="30"/>
      <c r="D34" s="20"/>
      <c r="E34" s="20"/>
      <c r="F34" s="2"/>
      <c r="G34" s="2"/>
      <c r="H34" s="2"/>
      <c r="I34" s="2"/>
      <c r="J34" s="2"/>
      <c r="K34" s="2"/>
    </row>
    <row r="35" spans="1:11" ht="12.75" customHeight="1" x14ac:dyDescent="0.2">
      <c r="A35" s="29">
        <v>32</v>
      </c>
      <c r="B35" s="30" t="s">
        <v>933</v>
      </c>
      <c r="C35" s="30"/>
      <c r="D35" s="20"/>
      <c r="E35" s="20"/>
      <c r="F35" s="2"/>
      <c r="G35" s="2"/>
      <c r="H35" s="2"/>
      <c r="I35" s="2"/>
      <c r="J35" s="2"/>
      <c r="K35" s="2"/>
    </row>
    <row r="36" spans="1:11" ht="12.75" customHeight="1" x14ac:dyDescent="0.2">
      <c r="A36" s="29">
        <v>33</v>
      </c>
      <c r="B36" s="30" t="s">
        <v>934</v>
      </c>
      <c r="C36" s="30"/>
      <c r="D36" s="20"/>
      <c r="E36" s="20"/>
      <c r="F36" s="2"/>
      <c r="G36" s="2"/>
      <c r="H36" s="2"/>
      <c r="I36" s="2"/>
      <c r="J36" s="2"/>
      <c r="K36" s="2"/>
    </row>
    <row r="37" spans="1:11" ht="12.75" customHeight="1" x14ac:dyDescent="0.2">
      <c r="A37" s="29">
        <v>34</v>
      </c>
      <c r="B37" s="30" t="s">
        <v>935</v>
      </c>
      <c r="C37" s="30"/>
      <c r="D37" s="20"/>
      <c r="E37" s="20"/>
      <c r="F37" s="2"/>
      <c r="G37" s="2"/>
      <c r="H37" s="2"/>
      <c r="I37" s="2"/>
      <c r="J37" s="2"/>
      <c r="K37" s="2"/>
    </row>
    <row r="38" spans="1:11" ht="12.75" customHeight="1" x14ac:dyDescent="0.2">
      <c r="A38" s="29">
        <v>35</v>
      </c>
      <c r="B38" s="30" t="s">
        <v>277</v>
      </c>
      <c r="C38" s="30"/>
      <c r="D38" s="20"/>
      <c r="E38" s="20"/>
      <c r="F38" s="2"/>
      <c r="G38" s="2"/>
      <c r="H38" s="2"/>
      <c r="I38" s="2"/>
      <c r="J38" s="2"/>
      <c r="K38" s="2"/>
    </row>
    <row r="39" spans="1:11" ht="12.75" customHeight="1" x14ac:dyDescent="0.2">
      <c r="A39" s="29">
        <v>36</v>
      </c>
      <c r="B39" s="30" t="s">
        <v>936</v>
      </c>
      <c r="C39" s="30"/>
      <c r="D39" s="20"/>
      <c r="E39" s="20"/>
      <c r="F39" s="2"/>
      <c r="G39" s="2"/>
      <c r="H39" s="2"/>
      <c r="I39" s="2"/>
      <c r="J39" s="2"/>
      <c r="K39" s="2"/>
    </row>
    <row r="40" spans="1:11" ht="12.75" customHeight="1" x14ac:dyDescent="0.2">
      <c r="A40" s="29">
        <v>37</v>
      </c>
      <c r="B40" s="30" t="s">
        <v>937</v>
      </c>
      <c r="C40" s="30"/>
      <c r="D40" s="20"/>
      <c r="E40" s="20"/>
      <c r="F40" s="2"/>
      <c r="G40" s="2"/>
      <c r="H40" s="2"/>
      <c r="I40" s="2"/>
      <c r="J40" s="2"/>
      <c r="K40" s="2"/>
    </row>
    <row r="41" spans="1:11" ht="12.75" customHeight="1" x14ac:dyDescent="0.2">
      <c r="A41" s="29">
        <v>38</v>
      </c>
      <c r="B41" s="30" t="s">
        <v>938</v>
      </c>
      <c r="C41" s="30"/>
      <c r="D41" s="20"/>
      <c r="E41" s="20"/>
      <c r="F41" s="2"/>
      <c r="G41" s="2"/>
      <c r="H41" s="2"/>
      <c r="I41" s="2"/>
      <c r="J41" s="2"/>
      <c r="K41" s="2"/>
    </row>
    <row r="42" spans="1:11" ht="12.75" customHeight="1" x14ac:dyDescent="0.2">
      <c r="A42" s="29">
        <v>39</v>
      </c>
      <c r="B42" s="30" t="s">
        <v>939</v>
      </c>
      <c r="C42" s="30"/>
      <c r="D42" s="20"/>
      <c r="E42" s="20"/>
      <c r="F42" s="2"/>
      <c r="G42" s="2"/>
      <c r="H42" s="2"/>
      <c r="I42" s="2"/>
      <c r="J42" s="2"/>
      <c r="K42" s="2"/>
    </row>
    <row r="43" spans="1:11" ht="12.75" customHeight="1" x14ac:dyDescent="0.2">
      <c r="A43" s="29">
        <v>40</v>
      </c>
      <c r="B43" s="30" t="s">
        <v>940</v>
      </c>
      <c r="C43" s="30"/>
      <c r="D43" s="20"/>
      <c r="E43" s="20"/>
      <c r="F43" s="2"/>
      <c r="G43" s="2"/>
      <c r="H43" s="2"/>
      <c r="I43" s="2"/>
      <c r="J43" s="2"/>
      <c r="K43" s="2"/>
    </row>
    <row r="44" spans="1:11" ht="12.75" customHeight="1" x14ac:dyDescent="0.2">
      <c r="A44" s="29">
        <v>41</v>
      </c>
      <c r="B44" s="30" t="s">
        <v>941</v>
      </c>
      <c r="C44" s="30"/>
      <c r="D44" s="20"/>
      <c r="E44" s="20"/>
      <c r="F44" s="2"/>
      <c r="G44" s="2"/>
      <c r="H44" s="2"/>
      <c r="I44" s="2"/>
      <c r="J44" s="2"/>
      <c r="K44" s="2"/>
    </row>
    <row r="45" spans="1:11" ht="12.75" customHeight="1" x14ac:dyDescent="0.2">
      <c r="A45" s="29">
        <v>42</v>
      </c>
      <c r="B45" s="30" t="s">
        <v>942</v>
      </c>
      <c r="C45" s="30"/>
      <c r="D45" s="20"/>
      <c r="E45" s="20"/>
      <c r="F45" s="2"/>
      <c r="G45" s="2"/>
      <c r="H45" s="2"/>
      <c r="I45" s="2"/>
      <c r="J45" s="2"/>
      <c r="K45" s="2"/>
    </row>
    <row r="46" spans="1:11" ht="12.75" customHeight="1" x14ac:dyDescent="0.2">
      <c r="A46" s="29">
        <v>43</v>
      </c>
      <c r="B46" s="30" t="s">
        <v>208</v>
      </c>
      <c r="C46" s="30"/>
      <c r="D46" s="20"/>
      <c r="E46" s="20"/>
      <c r="F46" s="2"/>
      <c r="G46" s="2"/>
      <c r="H46" s="2"/>
      <c r="I46" s="2"/>
      <c r="J46" s="2"/>
      <c r="K46" s="2"/>
    </row>
    <row r="47" spans="1:11" ht="12.75" customHeight="1" x14ac:dyDescent="0.2">
      <c r="A47" s="29">
        <v>44</v>
      </c>
      <c r="B47" s="30" t="s">
        <v>943</v>
      </c>
      <c r="C47" s="30"/>
      <c r="D47" s="20"/>
      <c r="E47" s="20"/>
      <c r="F47" s="2"/>
      <c r="G47" s="2"/>
      <c r="H47" s="2"/>
      <c r="I47" s="2"/>
      <c r="J47" s="2"/>
      <c r="K47" s="2"/>
    </row>
    <row r="48" spans="1:11" ht="12.75" customHeight="1" x14ac:dyDescent="0.2">
      <c r="A48" s="29">
        <v>45</v>
      </c>
      <c r="B48" s="30" t="s">
        <v>15</v>
      </c>
      <c r="C48" s="30"/>
      <c r="D48" s="20"/>
      <c r="E48" s="20"/>
      <c r="F48" s="2"/>
      <c r="G48" s="2"/>
      <c r="H48" s="2"/>
      <c r="I48" s="2"/>
      <c r="J48" s="2"/>
      <c r="K48" s="2"/>
    </row>
    <row r="49" spans="1:11" ht="12.75" customHeight="1" x14ac:dyDescent="0.2">
      <c r="A49" s="29">
        <v>46</v>
      </c>
      <c r="B49" s="30" t="s">
        <v>944</v>
      </c>
      <c r="C49" s="30"/>
      <c r="D49" s="20"/>
      <c r="E49" s="20"/>
      <c r="F49" s="2"/>
      <c r="G49" s="2"/>
      <c r="H49" s="2"/>
      <c r="I49" s="2"/>
      <c r="J49" s="2"/>
      <c r="K49" s="2"/>
    </row>
    <row r="50" spans="1:11" ht="12.75" customHeight="1" x14ac:dyDescent="0.2">
      <c r="A50" s="29">
        <v>47</v>
      </c>
      <c r="B50" s="30" t="s">
        <v>945</v>
      </c>
      <c r="C50" s="30"/>
      <c r="D50" s="20"/>
      <c r="E50" s="20"/>
      <c r="F50" s="2"/>
      <c r="G50" s="2"/>
      <c r="H50" s="2"/>
      <c r="I50" s="2"/>
      <c r="J50" s="2"/>
      <c r="K50" s="2"/>
    </row>
    <row r="51" spans="1:11" ht="12.75" customHeight="1" x14ac:dyDescent="0.2">
      <c r="A51" s="29">
        <v>48</v>
      </c>
      <c r="B51" s="30" t="s">
        <v>946</v>
      </c>
      <c r="C51" s="30"/>
      <c r="D51" s="20"/>
      <c r="E51" s="20"/>
      <c r="F51" s="2"/>
      <c r="G51" s="2"/>
      <c r="H51" s="2"/>
      <c r="I51" s="2"/>
      <c r="J51" s="2"/>
      <c r="K51" s="2"/>
    </row>
    <row r="52" spans="1:11" ht="12.75" customHeight="1" x14ac:dyDescent="0.2">
      <c r="A52" s="29">
        <v>49</v>
      </c>
      <c r="B52" s="30" t="s">
        <v>947</v>
      </c>
      <c r="C52" s="30"/>
      <c r="D52" s="20"/>
      <c r="E52" s="20"/>
      <c r="F52" s="2"/>
      <c r="G52" s="2"/>
      <c r="H52" s="2"/>
      <c r="I52" s="2"/>
      <c r="J52" s="2"/>
      <c r="K52" s="2"/>
    </row>
    <row r="53" spans="1:11" ht="12.75" customHeight="1" x14ac:dyDescent="0.2">
      <c r="A53" s="29">
        <v>50</v>
      </c>
      <c r="B53" s="30" t="s">
        <v>948</v>
      </c>
      <c r="C53" s="30"/>
      <c r="D53" s="20"/>
      <c r="E53" s="20"/>
      <c r="F53" s="2"/>
      <c r="G53" s="2"/>
      <c r="H53" s="2"/>
      <c r="I53" s="2"/>
      <c r="J53" s="2"/>
      <c r="K53" s="2"/>
    </row>
    <row r="54" spans="1:11" ht="12.75" customHeight="1" x14ac:dyDescent="0.2">
      <c r="A54" s="29">
        <v>51</v>
      </c>
      <c r="B54" s="30" t="s">
        <v>949</v>
      </c>
      <c r="C54" s="30"/>
      <c r="D54" s="20"/>
      <c r="E54" s="20"/>
      <c r="F54" s="2"/>
      <c r="G54" s="2"/>
      <c r="H54" s="2"/>
      <c r="I54" s="2"/>
      <c r="J54" s="2"/>
      <c r="K54" s="2"/>
    </row>
    <row r="55" spans="1:11" ht="12.75" customHeight="1" x14ac:dyDescent="0.2">
      <c r="A55" s="29">
        <v>52</v>
      </c>
      <c r="B55" s="30" t="s">
        <v>16</v>
      </c>
      <c r="C55" s="30"/>
      <c r="D55" s="20"/>
      <c r="E55" s="20"/>
      <c r="F55" s="2"/>
      <c r="G55" s="2"/>
      <c r="H55" s="2"/>
      <c r="I55" s="2"/>
      <c r="J55" s="2"/>
      <c r="K55" s="2"/>
    </row>
    <row r="56" spans="1:11" ht="12.75" customHeight="1" x14ac:dyDescent="0.2">
      <c r="A56" s="29">
        <v>53</v>
      </c>
      <c r="B56" s="30" t="s">
        <v>950</v>
      </c>
      <c r="C56" s="30"/>
      <c r="D56" s="20"/>
      <c r="E56" s="20"/>
      <c r="F56" s="2"/>
      <c r="G56" s="2"/>
      <c r="H56" s="2"/>
      <c r="I56" s="2"/>
      <c r="J56" s="2"/>
      <c r="K56" s="2"/>
    </row>
    <row r="57" spans="1:11" ht="12.75" customHeight="1" x14ac:dyDescent="0.2">
      <c r="A57" s="29">
        <v>54</v>
      </c>
      <c r="B57" s="30" t="s">
        <v>951</v>
      </c>
      <c r="C57" s="30"/>
      <c r="D57" s="20"/>
      <c r="E57" s="20"/>
      <c r="F57" s="2"/>
      <c r="G57" s="2"/>
      <c r="H57" s="2"/>
      <c r="I57" s="2"/>
      <c r="J57" s="2"/>
      <c r="K57" s="2"/>
    </row>
    <row r="58" spans="1:11" ht="12.75" customHeight="1" x14ac:dyDescent="0.2">
      <c r="A58" s="29">
        <v>55</v>
      </c>
      <c r="B58" s="30" t="s">
        <v>210</v>
      </c>
      <c r="C58" s="30"/>
      <c r="D58" s="20"/>
      <c r="E58" s="20"/>
      <c r="F58" s="2"/>
      <c r="G58" s="2"/>
      <c r="H58" s="2"/>
      <c r="I58" s="2"/>
      <c r="J58" s="2"/>
      <c r="K58" s="2"/>
    </row>
    <row r="59" spans="1:11" ht="12.75" customHeight="1" x14ac:dyDescent="0.2">
      <c r="A59" s="29">
        <v>56</v>
      </c>
      <c r="B59" s="30" t="s">
        <v>952</v>
      </c>
      <c r="C59" s="30"/>
      <c r="D59" s="20"/>
      <c r="E59" s="20"/>
      <c r="F59" s="2"/>
      <c r="G59" s="2"/>
      <c r="H59" s="2"/>
      <c r="I59" s="2"/>
      <c r="J59" s="2"/>
      <c r="K59" s="2"/>
    </row>
    <row r="60" spans="1:11" ht="12.75" customHeight="1" x14ac:dyDescent="0.2">
      <c r="A60" s="29">
        <v>57</v>
      </c>
      <c r="B60" s="30" t="s">
        <v>17</v>
      </c>
      <c r="C60" s="30"/>
      <c r="D60" s="20"/>
      <c r="E60" s="20"/>
      <c r="F60" s="2"/>
      <c r="G60" s="2"/>
      <c r="H60" s="2"/>
      <c r="I60" s="2"/>
      <c r="J60" s="2"/>
      <c r="K60" s="2"/>
    </row>
    <row r="61" spans="1:11" ht="12.75" customHeight="1" x14ac:dyDescent="0.2">
      <c r="A61" s="29">
        <v>58</v>
      </c>
      <c r="B61" s="30" t="s">
        <v>55</v>
      </c>
      <c r="C61" s="30"/>
      <c r="D61" s="20"/>
      <c r="E61" s="20"/>
      <c r="F61" s="2"/>
      <c r="G61" s="2"/>
      <c r="H61" s="2"/>
      <c r="I61" s="2"/>
      <c r="J61" s="2"/>
      <c r="K61" s="2"/>
    </row>
    <row r="62" spans="1:11" ht="12.75" customHeight="1" x14ac:dyDescent="0.2">
      <c r="A62" s="29">
        <v>59</v>
      </c>
      <c r="B62" s="30" t="s">
        <v>18</v>
      </c>
      <c r="C62" s="30"/>
      <c r="D62" s="20"/>
      <c r="E62" s="20"/>
      <c r="F62" s="2"/>
      <c r="G62" s="2"/>
      <c r="H62" s="2"/>
      <c r="I62" s="2"/>
      <c r="J62" s="2"/>
      <c r="K62" s="2"/>
    </row>
    <row r="63" spans="1:11" ht="12.75" customHeight="1" x14ac:dyDescent="0.2">
      <c r="A63" s="29">
        <v>60</v>
      </c>
      <c r="B63" s="30" t="s">
        <v>212</v>
      </c>
      <c r="C63" s="30"/>
      <c r="D63" s="20"/>
      <c r="E63" s="20"/>
      <c r="F63" s="2"/>
      <c r="G63" s="2"/>
      <c r="H63" s="2"/>
      <c r="I63" s="2"/>
      <c r="J63" s="2"/>
      <c r="K63" s="2"/>
    </row>
    <row r="64" spans="1:11" ht="12.75" customHeight="1" x14ac:dyDescent="0.2">
      <c r="A64" s="29">
        <v>61</v>
      </c>
      <c r="B64" s="30" t="s">
        <v>953</v>
      </c>
      <c r="C64" s="30"/>
      <c r="D64" s="20"/>
      <c r="E64" s="20"/>
      <c r="F64" s="2"/>
      <c r="G64" s="2"/>
      <c r="H64" s="2"/>
      <c r="I64" s="2"/>
      <c r="J64" s="2"/>
      <c r="K64" s="2"/>
    </row>
    <row r="65" spans="1:11" ht="12.75" customHeight="1" x14ac:dyDescent="0.2">
      <c r="A65" s="29">
        <v>62</v>
      </c>
      <c r="B65" s="30" t="s">
        <v>213</v>
      </c>
      <c r="C65" s="30"/>
      <c r="D65" s="20"/>
      <c r="E65" s="20"/>
      <c r="F65" s="2"/>
      <c r="G65" s="2"/>
      <c r="H65" s="2"/>
      <c r="I65" s="2"/>
      <c r="J65" s="2"/>
      <c r="K65" s="2"/>
    </row>
    <row r="66" spans="1:11" ht="12.75" customHeight="1" x14ac:dyDescent="0.2">
      <c r="A66" s="29">
        <v>63</v>
      </c>
      <c r="B66" s="30" t="s">
        <v>41</v>
      </c>
      <c r="C66" s="30"/>
      <c r="D66" s="20"/>
      <c r="E66" s="20"/>
      <c r="F66" s="2"/>
      <c r="G66" s="2"/>
      <c r="H66" s="2"/>
      <c r="I66" s="2"/>
      <c r="J66" s="2"/>
      <c r="K66" s="2"/>
    </row>
    <row r="67" spans="1:11" ht="12.75" customHeight="1" x14ac:dyDescent="0.2">
      <c r="A67" s="30"/>
      <c r="B67" s="4" t="s">
        <v>79</v>
      </c>
      <c r="C67" s="4">
        <f t="shared" ref="C67:E67" si="0">SUM(C4:C66)</f>
        <v>0</v>
      </c>
      <c r="D67" s="12">
        <f t="shared" si="0"/>
        <v>0</v>
      </c>
      <c r="E67" s="12">
        <f t="shared" si="0"/>
        <v>0</v>
      </c>
      <c r="F67" s="2"/>
      <c r="G67" s="2"/>
      <c r="H67" s="2"/>
      <c r="I67" s="2"/>
      <c r="J67" s="2"/>
      <c r="K67" s="2"/>
    </row>
    <row r="68" spans="1:11" ht="12.75" customHeight="1" x14ac:dyDescent="0.2">
      <c r="A68" s="2"/>
      <c r="B68" s="2"/>
      <c r="C68" s="10" t="s">
        <v>60</v>
      </c>
      <c r="D68" s="2"/>
      <c r="E68" s="2"/>
      <c r="F68" s="2"/>
      <c r="G68" s="2"/>
      <c r="H68" s="2"/>
      <c r="I68" s="2"/>
      <c r="J68" s="2"/>
      <c r="K68" s="2"/>
    </row>
    <row r="69" spans="1:11" ht="12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ht="12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ht="12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ht="12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ht="12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ht="12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ht="12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ht="12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ht="12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ht="12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ht="12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ht="12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ht="12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ht="12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ht="12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ht="12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ht="12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ht="12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 ht="12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ht="12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ht="12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ht="12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ht="12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ht="12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ht="12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ht="12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ht="12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ht="12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ht="12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 ht="12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 ht="12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 ht="12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</sheetData>
  <mergeCells count="1">
    <mergeCell ref="A1:E1"/>
  </mergeCells>
  <pageMargins left="0.7" right="0.7" top="0.75" bottom="0.75" header="0" footer="0"/>
  <pageSetup orientation="portrait"/>
  <colBreaks count="1" manualBreakCount="1">
    <brk id="9" man="1"/>
  </col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14.42578125" defaultRowHeight="15" customHeight="1" x14ac:dyDescent="0.2"/>
  <cols>
    <col min="1" max="1" width="6.85546875" customWidth="1"/>
    <col min="2" max="2" width="28.85546875" customWidth="1"/>
    <col min="3" max="3" width="13.140625" customWidth="1"/>
    <col min="4" max="4" width="11.28515625" customWidth="1"/>
    <col min="5" max="5" width="10.5703125" customWidth="1"/>
    <col min="6" max="6" width="11.28515625" customWidth="1"/>
    <col min="7" max="14" width="9.140625" customWidth="1"/>
  </cols>
  <sheetData>
    <row r="1" spans="1:14" ht="12.75" customHeight="1" x14ac:dyDescent="0.2">
      <c r="A1" s="70"/>
      <c r="B1" s="512" t="s">
        <v>954</v>
      </c>
      <c r="C1" s="496"/>
      <c r="D1" s="496"/>
      <c r="E1" s="496"/>
      <c r="F1" s="496"/>
      <c r="G1" s="496"/>
      <c r="H1" s="36"/>
      <c r="I1" s="36"/>
      <c r="J1" s="36"/>
      <c r="K1" s="36"/>
      <c r="L1" s="36"/>
      <c r="M1" s="36"/>
      <c r="N1" s="36"/>
    </row>
    <row r="2" spans="1:14" ht="12.75" customHeight="1" x14ac:dyDescent="0.2">
      <c r="A2" s="70"/>
      <c r="B2" s="36"/>
      <c r="C2" s="28"/>
      <c r="D2" s="28"/>
      <c r="E2" s="28"/>
      <c r="F2" s="513" t="s">
        <v>955</v>
      </c>
      <c r="G2" s="505"/>
      <c r="H2" s="36"/>
      <c r="I2" s="36"/>
      <c r="J2" s="36"/>
      <c r="K2" s="36"/>
      <c r="L2" s="36"/>
      <c r="M2" s="36"/>
      <c r="N2" s="36"/>
    </row>
    <row r="3" spans="1:14" ht="12.75" customHeight="1" x14ac:dyDescent="0.2">
      <c r="A3" s="34" t="s">
        <v>1</v>
      </c>
      <c r="B3" s="34" t="s">
        <v>254</v>
      </c>
      <c r="C3" s="71" t="s">
        <v>956</v>
      </c>
      <c r="D3" s="71" t="s">
        <v>957</v>
      </c>
      <c r="E3" s="71" t="s">
        <v>958</v>
      </c>
      <c r="F3" s="71" t="s">
        <v>959</v>
      </c>
      <c r="G3" s="71" t="s">
        <v>960</v>
      </c>
      <c r="H3" s="36"/>
      <c r="I3" s="36"/>
      <c r="J3" s="36"/>
      <c r="K3" s="36"/>
      <c r="L3" s="36"/>
      <c r="M3" s="36"/>
      <c r="N3" s="36"/>
    </row>
    <row r="4" spans="1:14" ht="12.75" customHeight="1" x14ac:dyDescent="0.2">
      <c r="A4" s="72">
        <v>1</v>
      </c>
      <c r="B4" s="30" t="s">
        <v>204</v>
      </c>
      <c r="C4" s="21"/>
      <c r="D4" s="21"/>
      <c r="E4" s="21"/>
      <c r="F4" s="21"/>
      <c r="G4" s="21"/>
      <c r="H4" s="36"/>
      <c r="I4" s="36"/>
      <c r="J4" s="36"/>
      <c r="K4" s="36"/>
      <c r="L4" s="36"/>
      <c r="M4" s="36"/>
      <c r="N4" s="36"/>
    </row>
    <row r="5" spans="1:14" ht="12.75" customHeight="1" x14ac:dyDescent="0.2">
      <c r="A5" s="72">
        <v>2</v>
      </c>
      <c r="B5" s="30" t="s">
        <v>205</v>
      </c>
      <c r="C5" s="21"/>
      <c r="D5" s="21"/>
      <c r="E5" s="21"/>
      <c r="F5" s="21"/>
      <c r="G5" s="21"/>
      <c r="H5" s="36"/>
      <c r="I5" s="36"/>
      <c r="J5" s="36"/>
      <c r="K5" s="36"/>
      <c r="L5" s="36"/>
      <c r="M5" s="36"/>
      <c r="N5" s="36"/>
    </row>
    <row r="6" spans="1:14" ht="12.75" customHeight="1" x14ac:dyDescent="0.2">
      <c r="A6" s="72">
        <v>3</v>
      </c>
      <c r="B6" s="30" t="s">
        <v>8</v>
      </c>
      <c r="C6" s="21"/>
      <c r="D6" s="21"/>
      <c r="E6" s="21"/>
      <c r="F6" s="21"/>
      <c r="G6" s="21"/>
      <c r="H6" s="36"/>
      <c r="I6" s="36"/>
      <c r="J6" s="36"/>
      <c r="K6" s="36"/>
      <c r="L6" s="36"/>
      <c r="M6" s="36"/>
      <c r="N6" s="36"/>
    </row>
    <row r="7" spans="1:14" ht="12.75" customHeight="1" x14ac:dyDescent="0.2">
      <c r="A7" s="72">
        <v>4</v>
      </c>
      <c r="B7" s="30" t="s">
        <v>9</v>
      </c>
      <c r="C7" s="21"/>
      <c r="D7" s="21"/>
      <c r="E7" s="21"/>
      <c r="F7" s="21"/>
      <c r="G7" s="21"/>
      <c r="H7" s="36"/>
      <c r="I7" s="36"/>
      <c r="J7" s="36"/>
      <c r="K7" s="36"/>
      <c r="L7" s="36"/>
      <c r="M7" s="36"/>
      <c r="N7" s="36"/>
    </row>
    <row r="8" spans="1:14" ht="12.75" customHeight="1" x14ac:dyDescent="0.2">
      <c r="A8" s="72">
        <v>5</v>
      </c>
      <c r="B8" s="30" t="s">
        <v>10</v>
      </c>
      <c r="C8" s="21"/>
      <c r="D8" s="21"/>
      <c r="E8" s="21"/>
      <c r="F8" s="21"/>
      <c r="G8" s="21"/>
      <c r="H8" s="36"/>
      <c r="I8" s="36"/>
      <c r="J8" s="36"/>
      <c r="K8" s="36"/>
      <c r="L8" s="36"/>
      <c r="M8" s="36"/>
      <c r="N8" s="36"/>
    </row>
    <row r="9" spans="1:14" ht="12.75" customHeight="1" x14ac:dyDescent="0.2">
      <c r="A9" s="72">
        <v>6</v>
      </c>
      <c r="B9" s="30" t="s">
        <v>11</v>
      </c>
      <c r="C9" s="21"/>
      <c r="D9" s="21"/>
      <c r="E9" s="21"/>
      <c r="F9" s="21"/>
      <c r="G9" s="21"/>
      <c r="H9" s="36"/>
      <c r="I9" s="36"/>
      <c r="J9" s="36"/>
      <c r="K9" s="36"/>
      <c r="L9" s="36"/>
      <c r="M9" s="36"/>
      <c r="N9" s="36"/>
    </row>
    <row r="10" spans="1:14" ht="12.75" customHeight="1" x14ac:dyDescent="0.2">
      <c r="A10" s="72">
        <v>7</v>
      </c>
      <c r="B10" s="30" t="s">
        <v>12</v>
      </c>
      <c r="C10" s="21"/>
      <c r="D10" s="21"/>
      <c r="E10" s="21"/>
      <c r="F10" s="21"/>
      <c r="G10" s="21"/>
      <c r="H10" s="36"/>
      <c r="I10" s="36"/>
      <c r="J10" s="36"/>
      <c r="K10" s="36"/>
      <c r="L10" s="36"/>
      <c r="M10" s="36"/>
      <c r="N10" s="36"/>
    </row>
    <row r="11" spans="1:14" ht="12.75" customHeight="1" x14ac:dyDescent="0.2">
      <c r="A11" s="72">
        <v>8</v>
      </c>
      <c r="B11" s="30" t="s">
        <v>206</v>
      </c>
      <c r="C11" s="21"/>
      <c r="D11" s="21"/>
      <c r="E11" s="21"/>
      <c r="F11" s="21"/>
      <c r="G11" s="21"/>
      <c r="H11" s="36"/>
      <c r="I11" s="36"/>
      <c r="J11" s="36"/>
      <c r="K11" s="36"/>
      <c r="L11" s="36"/>
      <c r="M11" s="36"/>
      <c r="N11" s="36"/>
    </row>
    <row r="12" spans="1:14" ht="12.75" customHeight="1" x14ac:dyDescent="0.2">
      <c r="A12" s="72">
        <v>9</v>
      </c>
      <c r="B12" s="30" t="s">
        <v>207</v>
      </c>
      <c r="C12" s="21"/>
      <c r="D12" s="21"/>
      <c r="E12" s="21"/>
      <c r="F12" s="21"/>
      <c r="G12" s="21"/>
      <c r="H12" s="36"/>
      <c r="I12" s="36"/>
      <c r="J12" s="36"/>
      <c r="K12" s="36"/>
      <c r="L12" s="36"/>
      <c r="M12" s="36"/>
      <c r="N12" s="36"/>
    </row>
    <row r="13" spans="1:14" ht="12.75" customHeight="1" x14ac:dyDescent="0.2">
      <c r="A13" s="72">
        <v>10</v>
      </c>
      <c r="B13" s="30" t="s">
        <v>267</v>
      </c>
      <c r="C13" s="21"/>
      <c r="D13" s="21"/>
      <c r="E13" s="21"/>
      <c r="F13" s="21"/>
      <c r="G13" s="21"/>
      <c r="H13" s="36"/>
      <c r="I13" s="36"/>
      <c r="J13" s="36"/>
      <c r="K13" s="36"/>
      <c r="L13" s="36"/>
      <c r="M13" s="36"/>
      <c r="N13" s="36"/>
    </row>
    <row r="14" spans="1:14" ht="12.75" customHeight="1" x14ac:dyDescent="0.2">
      <c r="A14" s="72">
        <v>11</v>
      </c>
      <c r="B14" s="30" t="s">
        <v>13</v>
      </c>
      <c r="C14" s="21"/>
      <c r="D14" s="21"/>
      <c r="E14" s="21"/>
      <c r="F14" s="21"/>
      <c r="G14" s="21"/>
      <c r="H14" s="36"/>
      <c r="I14" s="36"/>
      <c r="J14" s="36"/>
      <c r="K14" s="36"/>
      <c r="L14" s="36"/>
      <c r="M14" s="36"/>
      <c r="N14" s="36"/>
    </row>
    <row r="15" spans="1:14" ht="12.75" customHeight="1" x14ac:dyDescent="0.2">
      <c r="A15" s="72">
        <v>12</v>
      </c>
      <c r="B15" s="30" t="s">
        <v>14</v>
      </c>
      <c r="C15" s="21"/>
      <c r="D15" s="21"/>
      <c r="E15" s="21"/>
      <c r="F15" s="21"/>
      <c r="G15" s="21"/>
      <c r="H15" s="36"/>
      <c r="I15" s="36"/>
      <c r="J15" s="36"/>
      <c r="K15" s="36"/>
      <c r="L15" s="36"/>
      <c r="M15" s="36"/>
      <c r="N15" s="36"/>
    </row>
    <row r="16" spans="1:14" ht="12.75" customHeight="1" x14ac:dyDescent="0.2">
      <c r="A16" s="72">
        <v>13</v>
      </c>
      <c r="B16" s="30" t="s">
        <v>208</v>
      </c>
      <c r="C16" s="21"/>
      <c r="D16" s="21"/>
      <c r="E16" s="21"/>
      <c r="F16" s="21"/>
      <c r="G16" s="21"/>
      <c r="H16" s="36"/>
      <c r="I16" s="36"/>
      <c r="J16" s="36"/>
      <c r="K16" s="36"/>
      <c r="L16" s="36"/>
      <c r="M16" s="36"/>
      <c r="N16" s="36"/>
    </row>
    <row r="17" spans="1:14" ht="12.75" customHeight="1" x14ac:dyDescent="0.2">
      <c r="A17" s="72">
        <v>14</v>
      </c>
      <c r="B17" s="30" t="s">
        <v>209</v>
      </c>
      <c r="C17" s="21"/>
      <c r="D17" s="21"/>
      <c r="E17" s="21"/>
      <c r="F17" s="21"/>
      <c r="G17" s="21"/>
      <c r="H17" s="36"/>
      <c r="I17" s="36"/>
      <c r="J17" s="36"/>
      <c r="K17" s="36"/>
      <c r="L17" s="36"/>
      <c r="M17" s="36"/>
      <c r="N17" s="36"/>
    </row>
    <row r="18" spans="1:14" ht="12.75" customHeight="1" x14ac:dyDescent="0.2">
      <c r="A18" s="72">
        <v>15</v>
      </c>
      <c r="B18" s="30" t="s">
        <v>15</v>
      </c>
      <c r="C18" s="21"/>
      <c r="D18" s="21"/>
      <c r="E18" s="21"/>
      <c r="F18" s="21"/>
      <c r="G18" s="21"/>
      <c r="H18" s="36"/>
      <c r="I18" s="36"/>
      <c r="J18" s="36"/>
      <c r="K18" s="36"/>
      <c r="L18" s="36"/>
      <c r="M18" s="36"/>
      <c r="N18" s="36"/>
    </row>
    <row r="19" spans="1:14" ht="12.75" customHeight="1" x14ac:dyDescent="0.2">
      <c r="A19" s="72">
        <v>16</v>
      </c>
      <c r="B19" s="30" t="s">
        <v>16</v>
      </c>
      <c r="C19" s="21"/>
      <c r="D19" s="21"/>
      <c r="E19" s="21"/>
      <c r="F19" s="21"/>
      <c r="G19" s="21"/>
      <c r="H19" s="36"/>
      <c r="I19" s="36"/>
      <c r="J19" s="36"/>
      <c r="K19" s="36"/>
      <c r="L19" s="36"/>
      <c r="M19" s="36"/>
      <c r="N19" s="36"/>
    </row>
    <row r="20" spans="1:14" ht="12.75" customHeight="1" x14ac:dyDescent="0.2">
      <c r="A20" s="72">
        <v>17</v>
      </c>
      <c r="B20" s="30" t="s">
        <v>210</v>
      </c>
      <c r="C20" s="21"/>
      <c r="D20" s="21"/>
      <c r="E20" s="21"/>
      <c r="F20" s="21"/>
      <c r="G20" s="21"/>
      <c r="H20" s="36"/>
      <c r="I20" s="36"/>
      <c r="J20" s="36"/>
      <c r="K20" s="36"/>
      <c r="L20" s="36"/>
      <c r="M20" s="36"/>
      <c r="N20" s="36"/>
    </row>
    <row r="21" spans="1:14" ht="12.75" customHeight="1" x14ac:dyDescent="0.2">
      <c r="A21" s="72">
        <v>18</v>
      </c>
      <c r="B21" s="30" t="s">
        <v>17</v>
      </c>
      <c r="C21" s="21"/>
      <c r="D21" s="21"/>
      <c r="E21" s="21"/>
      <c r="F21" s="21"/>
      <c r="G21" s="21"/>
      <c r="H21" s="36"/>
      <c r="I21" s="36"/>
      <c r="J21" s="36"/>
      <c r="K21" s="36"/>
      <c r="L21" s="36"/>
      <c r="M21" s="36"/>
      <c r="N21" s="36"/>
    </row>
    <row r="22" spans="1:14" ht="12.75" customHeight="1" x14ac:dyDescent="0.2">
      <c r="A22" s="72">
        <v>19</v>
      </c>
      <c r="B22" s="30" t="s">
        <v>18</v>
      </c>
      <c r="C22" s="21"/>
      <c r="D22" s="21"/>
      <c r="E22" s="21"/>
      <c r="F22" s="21"/>
      <c r="G22" s="21"/>
      <c r="H22" s="36"/>
      <c r="I22" s="36"/>
      <c r="J22" s="36"/>
      <c r="K22" s="36"/>
      <c r="L22" s="36"/>
      <c r="M22" s="36"/>
      <c r="N22" s="36"/>
    </row>
    <row r="23" spans="1:14" ht="12.75" customHeight="1" x14ac:dyDescent="0.2">
      <c r="A23" s="72">
        <v>20</v>
      </c>
      <c r="B23" s="30" t="s">
        <v>212</v>
      </c>
      <c r="C23" s="21"/>
      <c r="D23" s="21"/>
      <c r="E23" s="21"/>
      <c r="F23" s="21"/>
      <c r="G23" s="21"/>
      <c r="H23" s="36"/>
      <c r="I23" s="36"/>
      <c r="J23" s="36"/>
      <c r="K23" s="36"/>
      <c r="L23" s="36"/>
      <c r="M23" s="36"/>
      <c r="N23" s="36"/>
    </row>
    <row r="24" spans="1:14" ht="12.75" customHeight="1" x14ac:dyDescent="0.2">
      <c r="A24" s="72">
        <v>21</v>
      </c>
      <c r="B24" s="30" t="s">
        <v>213</v>
      </c>
      <c r="C24" s="21"/>
      <c r="D24" s="21"/>
      <c r="E24" s="21"/>
      <c r="F24" s="21"/>
      <c r="G24" s="21"/>
      <c r="H24" s="36"/>
      <c r="I24" s="36"/>
      <c r="J24" s="36"/>
      <c r="K24" s="36"/>
      <c r="L24" s="36"/>
      <c r="M24" s="36"/>
      <c r="N24" s="36"/>
    </row>
    <row r="25" spans="1:14" ht="12.75" customHeight="1" x14ac:dyDescent="0.2">
      <c r="A25" s="34"/>
      <c r="B25" s="32" t="s">
        <v>961</v>
      </c>
      <c r="C25" s="23"/>
      <c r="D25" s="23"/>
      <c r="E25" s="23"/>
      <c r="F25" s="23"/>
      <c r="G25" s="23"/>
      <c r="H25" s="38"/>
      <c r="I25" s="38"/>
      <c r="J25" s="38"/>
      <c r="K25" s="38"/>
      <c r="L25" s="38"/>
      <c r="M25" s="38"/>
      <c r="N25" s="38"/>
    </row>
    <row r="26" spans="1:14" ht="12.75" customHeight="1" x14ac:dyDescent="0.2">
      <c r="A26" s="72">
        <v>22</v>
      </c>
      <c r="B26" s="30" t="s">
        <v>962</v>
      </c>
      <c r="C26" s="21"/>
      <c r="D26" s="21"/>
      <c r="E26" s="21"/>
      <c r="F26" s="21"/>
      <c r="G26" s="21"/>
      <c r="H26" s="36"/>
      <c r="I26" s="36"/>
      <c r="J26" s="36"/>
      <c r="K26" s="36"/>
      <c r="L26" s="36"/>
      <c r="M26" s="36"/>
      <c r="N26" s="36"/>
    </row>
    <row r="27" spans="1:14" ht="12.75" customHeight="1" x14ac:dyDescent="0.2">
      <c r="A27" s="72">
        <v>23</v>
      </c>
      <c r="B27" s="30" t="s">
        <v>262</v>
      </c>
      <c r="C27" s="21"/>
      <c r="D27" s="21"/>
      <c r="E27" s="21"/>
      <c r="F27" s="21"/>
      <c r="G27" s="21"/>
      <c r="H27" s="36"/>
      <c r="I27" s="36"/>
      <c r="J27" s="36"/>
      <c r="K27" s="36"/>
      <c r="L27" s="36"/>
      <c r="M27" s="36"/>
      <c r="N27" s="36"/>
    </row>
    <row r="28" spans="1:14" ht="12.75" customHeight="1" x14ac:dyDescent="0.2">
      <c r="A28" s="72">
        <v>24</v>
      </c>
      <c r="B28" s="30" t="s">
        <v>21</v>
      </c>
      <c r="C28" s="21"/>
      <c r="D28" s="21"/>
      <c r="E28" s="21"/>
      <c r="F28" s="21"/>
      <c r="G28" s="21"/>
      <c r="H28" s="36"/>
      <c r="I28" s="36"/>
      <c r="J28" s="36"/>
      <c r="K28" s="36"/>
      <c r="L28" s="36"/>
      <c r="M28" s="36"/>
      <c r="N28" s="36"/>
    </row>
    <row r="29" spans="1:14" ht="12.75" customHeight="1" x14ac:dyDescent="0.2">
      <c r="A29" s="72">
        <v>25</v>
      </c>
      <c r="B29" s="30" t="s">
        <v>963</v>
      </c>
      <c r="C29" s="21"/>
      <c r="D29" s="21"/>
      <c r="E29" s="21"/>
      <c r="F29" s="21"/>
      <c r="G29" s="21"/>
      <c r="H29" s="36"/>
      <c r="I29" s="36"/>
      <c r="J29" s="36"/>
      <c r="K29" s="36"/>
      <c r="L29" s="36"/>
      <c r="M29" s="36"/>
      <c r="N29" s="36"/>
    </row>
    <row r="30" spans="1:14" ht="12.75" customHeight="1" x14ac:dyDescent="0.2">
      <c r="A30" s="72">
        <v>26</v>
      </c>
      <c r="B30" s="30" t="s">
        <v>263</v>
      </c>
      <c r="C30" s="21"/>
      <c r="D30" s="21"/>
      <c r="E30" s="21"/>
      <c r="F30" s="21"/>
      <c r="G30" s="21"/>
      <c r="H30" s="36"/>
      <c r="I30" s="36"/>
      <c r="J30" s="36"/>
      <c r="K30" s="36"/>
      <c r="L30" s="36"/>
      <c r="M30" s="36"/>
      <c r="N30" s="36"/>
    </row>
    <row r="31" spans="1:14" ht="12.75" customHeight="1" x14ac:dyDescent="0.2">
      <c r="A31" s="72">
        <v>27</v>
      </c>
      <c r="B31" s="30" t="s">
        <v>964</v>
      </c>
      <c r="C31" s="21"/>
      <c r="D31" s="21"/>
      <c r="E31" s="21"/>
      <c r="F31" s="21"/>
      <c r="G31" s="21"/>
      <c r="H31" s="36"/>
      <c r="I31" s="36"/>
      <c r="J31" s="36"/>
      <c r="K31" s="36"/>
      <c r="L31" s="36"/>
      <c r="M31" s="36"/>
      <c r="N31" s="36"/>
    </row>
    <row r="32" spans="1:14" ht="12.75" customHeight="1" x14ac:dyDescent="0.2">
      <c r="A32" s="72">
        <v>28</v>
      </c>
      <c r="B32" s="30" t="s">
        <v>965</v>
      </c>
      <c r="C32" s="21"/>
      <c r="D32" s="21"/>
      <c r="E32" s="21"/>
      <c r="F32" s="21"/>
      <c r="G32" s="21"/>
      <c r="H32" s="36"/>
      <c r="I32" s="36"/>
      <c r="J32" s="36"/>
      <c r="K32" s="36"/>
      <c r="L32" s="36"/>
      <c r="M32" s="36"/>
      <c r="N32" s="36"/>
    </row>
    <row r="33" spans="1:14" ht="12.75" customHeight="1" x14ac:dyDescent="0.2">
      <c r="A33" s="72">
        <v>29</v>
      </c>
      <c r="B33" s="30" t="s">
        <v>264</v>
      </c>
      <c r="C33" s="21"/>
      <c r="D33" s="21"/>
      <c r="E33" s="21"/>
      <c r="F33" s="21"/>
      <c r="G33" s="21"/>
      <c r="H33" s="36"/>
      <c r="I33" s="36"/>
      <c r="J33" s="36"/>
      <c r="K33" s="36"/>
      <c r="L33" s="36"/>
      <c r="M33" s="36"/>
      <c r="N33" s="36"/>
    </row>
    <row r="34" spans="1:14" ht="12.75" customHeight="1" x14ac:dyDescent="0.2">
      <c r="A34" s="72">
        <v>30</v>
      </c>
      <c r="B34" s="30" t="s">
        <v>265</v>
      </c>
      <c r="C34" s="21"/>
      <c r="D34" s="21"/>
      <c r="E34" s="21"/>
      <c r="F34" s="21"/>
      <c r="G34" s="21"/>
      <c r="H34" s="36"/>
      <c r="I34" s="36"/>
      <c r="J34" s="36"/>
      <c r="K34" s="36"/>
      <c r="L34" s="36"/>
      <c r="M34" s="36"/>
      <c r="N34" s="36"/>
    </row>
    <row r="35" spans="1:14" ht="12.75" customHeight="1" x14ac:dyDescent="0.2">
      <c r="A35" s="72">
        <v>31</v>
      </c>
      <c r="B35" s="30" t="s">
        <v>266</v>
      </c>
      <c r="C35" s="21"/>
      <c r="D35" s="21"/>
      <c r="E35" s="21"/>
      <c r="F35" s="21"/>
      <c r="G35" s="21"/>
      <c r="H35" s="36"/>
      <c r="I35" s="36"/>
      <c r="J35" s="36"/>
      <c r="K35" s="36"/>
      <c r="L35" s="36"/>
      <c r="M35" s="36"/>
      <c r="N35" s="36"/>
    </row>
    <row r="36" spans="1:14" ht="12.75" customHeight="1" x14ac:dyDescent="0.2">
      <c r="A36" s="72">
        <v>32</v>
      </c>
      <c r="B36" s="30" t="s">
        <v>966</v>
      </c>
      <c r="C36" s="21"/>
      <c r="D36" s="21"/>
      <c r="E36" s="21"/>
      <c r="F36" s="21"/>
      <c r="G36" s="21"/>
      <c r="H36" s="36"/>
      <c r="I36" s="36"/>
      <c r="J36" s="36"/>
      <c r="K36" s="36"/>
      <c r="L36" s="36"/>
      <c r="M36" s="36"/>
      <c r="N36" s="36"/>
    </row>
    <row r="37" spans="1:14" ht="12.75" customHeight="1" x14ac:dyDescent="0.2">
      <c r="A37" s="72">
        <v>33</v>
      </c>
      <c r="B37" s="30" t="s">
        <v>268</v>
      </c>
      <c r="C37" s="21"/>
      <c r="D37" s="21"/>
      <c r="E37" s="21"/>
      <c r="F37" s="21"/>
      <c r="G37" s="21"/>
      <c r="H37" s="36"/>
      <c r="I37" s="36"/>
      <c r="J37" s="36"/>
      <c r="K37" s="36"/>
      <c r="L37" s="36"/>
      <c r="M37" s="36"/>
      <c r="N37" s="36"/>
    </row>
    <row r="38" spans="1:14" ht="12.75" customHeight="1" x14ac:dyDescent="0.2">
      <c r="A38" s="72">
        <v>34</v>
      </c>
      <c r="B38" s="30" t="s">
        <v>269</v>
      </c>
      <c r="C38" s="21"/>
      <c r="D38" s="21"/>
      <c r="E38" s="21"/>
      <c r="F38" s="21"/>
      <c r="G38" s="21"/>
      <c r="H38" s="36"/>
      <c r="I38" s="36"/>
      <c r="J38" s="36"/>
      <c r="K38" s="36"/>
      <c r="L38" s="36"/>
      <c r="M38" s="36"/>
      <c r="N38" s="36"/>
    </row>
    <row r="39" spans="1:14" ht="12.75" customHeight="1" x14ac:dyDescent="0.2">
      <c r="A39" s="72">
        <v>35</v>
      </c>
      <c r="B39" s="30" t="s">
        <v>221</v>
      </c>
      <c r="C39" s="21"/>
      <c r="D39" s="21"/>
      <c r="E39" s="21"/>
      <c r="F39" s="21"/>
      <c r="G39" s="21"/>
      <c r="H39" s="36"/>
      <c r="I39" s="36"/>
      <c r="J39" s="36"/>
      <c r="K39" s="36"/>
      <c r="L39" s="36"/>
      <c r="M39" s="36"/>
      <c r="N39" s="36"/>
    </row>
    <row r="40" spans="1:14" ht="12.75" customHeight="1" x14ac:dyDescent="0.2">
      <c r="A40" s="72">
        <v>36</v>
      </c>
      <c r="B40" s="30" t="s">
        <v>227</v>
      </c>
      <c r="C40" s="21"/>
      <c r="D40" s="21"/>
      <c r="E40" s="21"/>
      <c r="F40" s="21"/>
      <c r="G40" s="21"/>
      <c r="H40" s="36"/>
      <c r="I40" s="36"/>
      <c r="J40" s="36"/>
      <c r="K40" s="36"/>
      <c r="L40" s="36"/>
      <c r="M40" s="36"/>
      <c r="N40" s="36"/>
    </row>
    <row r="41" spans="1:14" ht="12.75" customHeight="1" x14ac:dyDescent="0.2">
      <c r="A41" s="72">
        <v>37</v>
      </c>
      <c r="B41" s="30" t="s">
        <v>270</v>
      </c>
      <c r="C41" s="21"/>
      <c r="D41" s="21"/>
      <c r="E41" s="21"/>
      <c r="F41" s="21"/>
      <c r="G41" s="21"/>
      <c r="H41" s="36"/>
      <c r="I41" s="36"/>
      <c r="J41" s="36"/>
      <c r="K41" s="36"/>
      <c r="L41" s="36"/>
      <c r="M41" s="36"/>
      <c r="N41" s="36"/>
    </row>
    <row r="42" spans="1:14" ht="12.75" customHeight="1" x14ac:dyDescent="0.2">
      <c r="A42" s="72">
        <v>38</v>
      </c>
      <c r="B42" s="30" t="s">
        <v>271</v>
      </c>
      <c r="C42" s="21"/>
      <c r="D42" s="21"/>
      <c r="E42" s="21"/>
      <c r="F42" s="21"/>
      <c r="G42" s="21"/>
      <c r="H42" s="36"/>
      <c r="I42" s="36"/>
      <c r="J42" s="36"/>
      <c r="K42" s="36"/>
      <c r="L42" s="36"/>
      <c r="M42" s="36"/>
      <c r="N42" s="36"/>
    </row>
    <row r="43" spans="1:14" ht="12.75" customHeight="1" x14ac:dyDescent="0.2">
      <c r="A43" s="72">
        <v>39</v>
      </c>
      <c r="B43" s="30" t="s">
        <v>272</v>
      </c>
      <c r="C43" s="21"/>
      <c r="D43" s="21"/>
      <c r="E43" s="21"/>
      <c r="F43" s="21"/>
      <c r="G43" s="21"/>
      <c r="H43" s="36"/>
      <c r="I43" s="36"/>
      <c r="J43" s="36"/>
      <c r="K43" s="36"/>
      <c r="L43" s="36"/>
      <c r="M43" s="36"/>
      <c r="N43" s="36"/>
    </row>
    <row r="44" spans="1:14" ht="12.75" customHeight="1" x14ac:dyDescent="0.2">
      <c r="A44" s="72">
        <v>40</v>
      </c>
      <c r="B44" s="30" t="s">
        <v>273</v>
      </c>
      <c r="C44" s="21"/>
      <c r="D44" s="21"/>
      <c r="E44" s="21"/>
      <c r="F44" s="21"/>
      <c r="G44" s="21"/>
      <c r="H44" s="36"/>
      <c r="I44" s="36"/>
      <c r="J44" s="36"/>
      <c r="K44" s="36"/>
      <c r="L44" s="36"/>
      <c r="M44" s="36"/>
      <c r="N44" s="36"/>
    </row>
    <row r="45" spans="1:14" ht="12.75" customHeight="1" x14ac:dyDescent="0.2">
      <c r="A45" s="72">
        <v>41</v>
      </c>
      <c r="B45" s="30" t="s">
        <v>967</v>
      </c>
      <c r="C45" s="21"/>
      <c r="D45" s="21"/>
      <c r="E45" s="21"/>
      <c r="F45" s="21"/>
      <c r="G45" s="21"/>
      <c r="H45" s="36"/>
      <c r="I45" s="36"/>
      <c r="J45" s="36"/>
      <c r="K45" s="36"/>
      <c r="L45" s="36"/>
      <c r="M45" s="36"/>
      <c r="N45" s="36"/>
    </row>
    <row r="46" spans="1:14" ht="12.75" customHeight="1" x14ac:dyDescent="0.2">
      <c r="A46" s="72">
        <v>42</v>
      </c>
      <c r="B46" s="30" t="s">
        <v>274</v>
      </c>
      <c r="C46" s="21"/>
      <c r="D46" s="21"/>
      <c r="E46" s="21"/>
      <c r="F46" s="21"/>
      <c r="G46" s="21"/>
      <c r="H46" s="36"/>
      <c r="I46" s="36"/>
      <c r="J46" s="36"/>
      <c r="K46" s="36"/>
      <c r="L46" s="36"/>
      <c r="M46" s="36"/>
      <c r="N46" s="36"/>
    </row>
    <row r="47" spans="1:14" ht="12.75" customHeight="1" x14ac:dyDescent="0.2">
      <c r="A47" s="72"/>
      <c r="B47" s="32" t="s">
        <v>968</v>
      </c>
      <c r="C47" s="23"/>
      <c r="D47" s="23"/>
      <c r="E47" s="23"/>
      <c r="F47" s="23"/>
      <c r="G47" s="23"/>
      <c r="H47" s="36"/>
      <c r="I47" s="36"/>
      <c r="J47" s="36"/>
      <c r="K47" s="36"/>
      <c r="L47" s="36"/>
      <c r="M47" s="36"/>
      <c r="N47" s="36"/>
    </row>
    <row r="48" spans="1:14" ht="12.75" customHeight="1" x14ac:dyDescent="0.2">
      <c r="A48" s="72">
        <v>43</v>
      </c>
      <c r="B48" s="30" t="s">
        <v>233</v>
      </c>
      <c r="C48" s="21"/>
      <c r="D48" s="21"/>
      <c r="E48" s="21"/>
      <c r="F48" s="21"/>
      <c r="G48" s="21"/>
      <c r="H48" s="36"/>
      <c r="I48" s="36"/>
      <c r="J48" s="36"/>
      <c r="K48" s="36"/>
      <c r="L48" s="36"/>
      <c r="M48" s="36"/>
      <c r="N48" s="36"/>
    </row>
    <row r="49" spans="1:14" ht="12.75" customHeight="1" x14ac:dyDescent="0.2">
      <c r="A49" s="72">
        <v>44</v>
      </c>
      <c r="B49" s="30" t="s">
        <v>234</v>
      </c>
      <c r="C49" s="21"/>
      <c r="D49" s="21"/>
      <c r="E49" s="21"/>
      <c r="F49" s="21"/>
      <c r="G49" s="21"/>
      <c r="H49" s="36"/>
      <c r="I49" s="36"/>
      <c r="J49" s="36"/>
      <c r="K49" s="36"/>
      <c r="L49" s="36"/>
      <c r="M49" s="36"/>
      <c r="N49" s="36"/>
    </row>
    <row r="50" spans="1:14" ht="12.75" customHeight="1" x14ac:dyDescent="0.2">
      <c r="A50" s="72">
        <v>45</v>
      </c>
      <c r="B50" s="30" t="s">
        <v>44</v>
      </c>
      <c r="C50" s="21"/>
      <c r="D50" s="21"/>
      <c r="E50" s="21"/>
      <c r="F50" s="21"/>
      <c r="G50" s="21"/>
      <c r="H50" s="36"/>
      <c r="I50" s="36"/>
      <c r="J50" s="36"/>
      <c r="K50" s="36"/>
      <c r="L50" s="36"/>
      <c r="M50" s="36"/>
      <c r="N50" s="36"/>
    </row>
    <row r="51" spans="1:14" ht="12.75" customHeight="1" x14ac:dyDescent="0.2">
      <c r="A51" s="34"/>
      <c r="B51" s="32" t="s">
        <v>969</v>
      </c>
      <c r="C51" s="23"/>
      <c r="D51" s="23"/>
      <c r="E51" s="23"/>
      <c r="F51" s="23"/>
      <c r="G51" s="23"/>
      <c r="H51" s="38"/>
      <c r="I51" s="38"/>
      <c r="J51" s="38"/>
      <c r="K51" s="38"/>
      <c r="L51" s="38"/>
      <c r="M51" s="38"/>
      <c r="N51" s="38"/>
    </row>
    <row r="52" spans="1:14" ht="12.75" customHeight="1" x14ac:dyDescent="0.2">
      <c r="A52" s="34"/>
      <c r="B52" s="35" t="s">
        <v>6</v>
      </c>
      <c r="C52" s="73">
        <f t="shared" ref="C52:D52" si="0">C51+C47+C25</f>
        <v>0</v>
      </c>
      <c r="D52" s="73">
        <f t="shared" si="0"/>
        <v>0</v>
      </c>
      <c r="E52" s="23" t="e">
        <f>D52*100/C52</f>
        <v>#DIV/0!</v>
      </c>
      <c r="F52" s="73">
        <f>F51+F47+F25</f>
        <v>0</v>
      </c>
      <c r="G52" s="23" t="e">
        <f>F52*100/C52</f>
        <v>#DIV/0!</v>
      </c>
      <c r="H52" s="36"/>
      <c r="I52" s="36"/>
      <c r="J52" s="36"/>
      <c r="K52" s="36"/>
      <c r="L52" s="36"/>
      <c r="M52" s="36"/>
      <c r="N52" s="36"/>
    </row>
    <row r="53" spans="1:14" ht="12.75" customHeight="1" x14ac:dyDescent="0.2">
      <c r="A53" s="70"/>
      <c r="B53" s="36"/>
      <c r="C53" s="28"/>
      <c r="D53" s="74" t="s">
        <v>60</v>
      </c>
      <c r="E53" s="28"/>
      <c r="F53" s="28"/>
      <c r="G53" s="28"/>
      <c r="H53" s="36"/>
      <c r="I53" s="36"/>
      <c r="J53" s="36"/>
      <c r="K53" s="36"/>
      <c r="L53" s="36"/>
      <c r="M53" s="36"/>
      <c r="N53" s="36"/>
    </row>
    <row r="54" spans="1:14" ht="12.75" customHeight="1" x14ac:dyDescent="0.2">
      <c r="A54" s="70"/>
      <c r="B54" s="36"/>
      <c r="C54" s="28"/>
      <c r="D54" s="28"/>
      <c r="E54" s="28"/>
      <c r="F54" s="28"/>
      <c r="G54" s="28"/>
      <c r="H54" s="36"/>
      <c r="I54" s="36"/>
      <c r="J54" s="36"/>
      <c r="K54" s="36"/>
      <c r="L54" s="36"/>
      <c r="M54" s="36"/>
      <c r="N54" s="36"/>
    </row>
    <row r="55" spans="1:14" ht="12.75" customHeight="1" x14ac:dyDescent="0.2">
      <c r="A55" s="70"/>
      <c r="B55" s="36"/>
      <c r="C55" s="28"/>
      <c r="D55" s="28"/>
      <c r="E55" s="28"/>
      <c r="F55" s="28"/>
      <c r="G55" s="28"/>
      <c r="H55" s="36"/>
      <c r="I55" s="36"/>
      <c r="J55" s="36"/>
      <c r="K55" s="36"/>
      <c r="L55" s="36"/>
      <c r="M55" s="36"/>
      <c r="N55" s="36"/>
    </row>
    <row r="56" spans="1:14" ht="12.75" customHeight="1" x14ac:dyDescent="0.2">
      <c r="A56" s="70"/>
      <c r="B56" s="36"/>
      <c r="C56" s="28"/>
      <c r="D56" s="28"/>
      <c r="E56" s="28"/>
      <c r="F56" s="28"/>
      <c r="G56" s="28"/>
      <c r="H56" s="36"/>
      <c r="I56" s="36"/>
      <c r="J56" s="36"/>
      <c r="K56" s="36"/>
      <c r="L56" s="36"/>
      <c r="M56" s="36"/>
      <c r="N56" s="36"/>
    </row>
    <row r="57" spans="1:14" ht="12.75" customHeight="1" x14ac:dyDescent="0.2">
      <c r="A57" s="70"/>
      <c r="B57" s="36"/>
      <c r="C57" s="28"/>
      <c r="D57" s="28"/>
      <c r="E57" s="28"/>
      <c r="F57" s="28"/>
      <c r="G57" s="28"/>
      <c r="H57" s="36"/>
      <c r="I57" s="36"/>
      <c r="J57" s="36"/>
      <c r="K57" s="36"/>
      <c r="L57" s="36"/>
      <c r="M57" s="36"/>
      <c r="N57" s="36"/>
    </row>
    <row r="58" spans="1:14" ht="12.75" customHeight="1" x14ac:dyDescent="0.2">
      <c r="A58" s="70"/>
      <c r="B58" s="36"/>
      <c r="C58" s="28"/>
      <c r="D58" s="28"/>
      <c r="E58" s="28"/>
      <c r="F58" s="28"/>
      <c r="G58" s="28"/>
      <c r="H58" s="36"/>
      <c r="I58" s="36"/>
      <c r="J58" s="36"/>
      <c r="K58" s="36"/>
      <c r="L58" s="36"/>
      <c r="M58" s="36"/>
      <c r="N58" s="36"/>
    </row>
    <row r="59" spans="1:14" ht="12.75" customHeight="1" x14ac:dyDescent="0.2">
      <c r="A59" s="70"/>
      <c r="B59" s="36"/>
      <c r="C59" s="28"/>
      <c r="D59" s="28"/>
      <c r="E59" s="28"/>
      <c r="F59" s="28"/>
      <c r="G59" s="28"/>
      <c r="H59" s="36"/>
      <c r="I59" s="36"/>
      <c r="J59" s="36"/>
      <c r="K59" s="36"/>
      <c r="L59" s="36"/>
      <c r="M59" s="36"/>
      <c r="N59" s="36"/>
    </row>
    <row r="60" spans="1:14" ht="12.75" customHeight="1" x14ac:dyDescent="0.2">
      <c r="A60" s="70"/>
      <c r="B60" s="36"/>
      <c r="C60" s="28"/>
      <c r="D60" s="28"/>
      <c r="E60" s="28"/>
      <c r="F60" s="28"/>
      <c r="G60" s="28"/>
      <c r="H60" s="36"/>
      <c r="I60" s="36"/>
      <c r="J60" s="36"/>
      <c r="K60" s="36"/>
      <c r="L60" s="36"/>
      <c r="M60" s="36"/>
      <c r="N60" s="36"/>
    </row>
    <row r="61" spans="1:14" ht="12.75" customHeight="1" x14ac:dyDescent="0.2">
      <c r="A61" s="70"/>
      <c r="B61" s="36"/>
      <c r="C61" s="28"/>
      <c r="D61" s="28"/>
      <c r="E61" s="28"/>
      <c r="F61" s="28"/>
      <c r="G61" s="28"/>
      <c r="H61" s="36"/>
      <c r="I61" s="36"/>
      <c r="J61" s="36"/>
      <c r="K61" s="36"/>
      <c r="L61" s="36"/>
      <c r="M61" s="36"/>
      <c r="N61" s="36"/>
    </row>
    <row r="62" spans="1:14" ht="12.75" customHeight="1" x14ac:dyDescent="0.2">
      <c r="A62" s="70"/>
      <c r="B62" s="36"/>
      <c r="C62" s="28"/>
      <c r="D62" s="28"/>
      <c r="E62" s="28"/>
      <c r="F62" s="28"/>
      <c r="G62" s="28"/>
      <c r="H62" s="36"/>
      <c r="I62" s="36"/>
      <c r="J62" s="36"/>
      <c r="K62" s="36"/>
      <c r="L62" s="36"/>
      <c r="M62" s="36"/>
      <c r="N62" s="36"/>
    </row>
    <row r="63" spans="1:14" ht="12.75" customHeight="1" x14ac:dyDescent="0.2">
      <c r="A63" s="70"/>
      <c r="B63" s="36"/>
      <c r="C63" s="28"/>
      <c r="D63" s="28"/>
      <c r="E63" s="28"/>
      <c r="F63" s="28"/>
      <c r="G63" s="28"/>
      <c r="H63" s="36"/>
      <c r="I63" s="36"/>
      <c r="J63" s="36"/>
      <c r="K63" s="36"/>
      <c r="L63" s="36"/>
      <c r="M63" s="36"/>
      <c r="N63" s="36"/>
    </row>
    <row r="64" spans="1:14" ht="12.75" customHeight="1" x14ac:dyDescent="0.2">
      <c r="A64" s="70"/>
      <c r="B64" s="36"/>
      <c r="C64" s="28"/>
      <c r="D64" s="28"/>
      <c r="E64" s="28"/>
      <c r="F64" s="28"/>
      <c r="G64" s="28"/>
      <c r="H64" s="36"/>
      <c r="I64" s="36"/>
      <c r="J64" s="36"/>
      <c r="K64" s="36"/>
      <c r="L64" s="36"/>
      <c r="M64" s="36"/>
      <c r="N64" s="36"/>
    </row>
    <row r="65" spans="1:14" ht="12.75" customHeight="1" x14ac:dyDescent="0.2">
      <c r="A65" s="70"/>
      <c r="B65" s="36"/>
      <c r="C65" s="28"/>
      <c r="D65" s="28"/>
      <c r="E65" s="28"/>
      <c r="F65" s="28"/>
      <c r="G65" s="28"/>
      <c r="H65" s="36"/>
      <c r="I65" s="36"/>
      <c r="J65" s="36"/>
      <c r="K65" s="36"/>
      <c r="L65" s="36"/>
      <c r="M65" s="36"/>
      <c r="N65" s="36"/>
    </row>
    <row r="66" spans="1:14" ht="12.75" customHeight="1" x14ac:dyDescent="0.2">
      <c r="A66" s="70"/>
      <c r="B66" s="36"/>
      <c r="C66" s="28"/>
      <c r="D66" s="28"/>
      <c r="E66" s="28"/>
      <c r="F66" s="28"/>
      <c r="G66" s="28"/>
      <c r="H66" s="36"/>
      <c r="I66" s="36"/>
      <c r="J66" s="36"/>
      <c r="K66" s="36"/>
      <c r="L66" s="36"/>
      <c r="M66" s="36"/>
      <c r="N66" s="36"/>
    </row>
    <row r="67" spans="1:14" ht="12.75" customHeight="1" x14ac:dyDescent="0.2">
      <c r="A67" s="70"/>
      <c r="B67" s="36"/>
      <c r="C67" s="28"/>
      <c r="D67" s="28"/>
      <c r="E67" s="28"/>
      <c r="F67" s="28"/>
      <c r="G67" s="28"/>
      <c r="H67" s="36"/>
      <c r="I67" s="36"/>
      <c r="J67" s="36"/>
      <c r="K67" s="36"/>
      <c r="L67" s="36"/>
      <c r="M67" s="36"/>
      <c r="N67" s="36"/>
    </row>
    <row r="68" spans="1:14" ht="12.75" customHeight="1" x14ac:dyDescent="0.2">
      <c r="A68" s="70"/>
      <c r="B68" s="36"/>
      <c r="C68" s="28"/>
      <c r="D68" s="28"/>
      <c r="E68" s="28"/>
      <c r="F68" s="28"/>
      <c r="G68" s="28"/>
      <c r="H68" s="36"/>
      <c r="I68" s="36"/>
      <c r="J68" s="36"/>
      <c r="K68" s="36"/>
      <c r="L68" s="36"/>
      <c r="M68" s="36"/>
      <c r="N68" s="36"/>
    </row>
    <row r="69" spans="1:14" ht="12.75" customHeight="1" x14ac:dyDescent="0.2">
      <c r="A69" s="70"/>
      <c r="B69" s="36"/>
      <c r="C69" s="28"/>
      <c r="D69" s="28"/>
      <c r="E69" s="28"/>
      <c r="F69" s="28"/>
      <c r="G69" s="28"/>
      <c r="H69" s="36"/>
      <c r="I69" s="36"/>
      <c r="J69" s="36"/>
      <c r="K69" s="36"/>
      <c r="L69" s="36"/>
      <c r="M69" s="36"/>
      <c r="N69" s="36"/>
    </row>
    <row r="70" spans="1:14" ht="12.75" customHeight="1" x14ac:dyDescent="0.2">
      <c r="A70" s="70"/>
      <c r="B70" s="36"/>
      <c r="C70" s="28"/>
      <c r="D70" s="28"/>
      <c r="E70" s="28"/>
      <c r="F70" s="28"/>
      <c r="G70" s="28"/>
      <c r="H70" s="36"/>
      <c r="I70" s="36"/>
      <c r="J70" s="36"/>
      <c r="K70" s="36"/>
      <c r="L70" s="36"/>
      <c r="M70" s="36"/>
      <c r="N70" s="36"/>
    </row>
    <row r="71" spans="1:14" ht="12.75" customHeight="1" x14ac:dyDescent="0.2">
      <c r="A71" s="70"/>
      <c r="B71" s="36"/>
      <c r="C71" s="28"/>
      <c r="D71" s="28"/>
      <c r="E71" s="28"/>
      <c r="F71" s="28"/>
      <c r="G71" s="28"/>
      <c r="H71" s="36"/>
      <c r="I71" s="36"/>
      <c r="J71" s="36"/>
      <c r="K71" s="36"/>
      <c r="L71" s="36"/>
      <c r="M71" s="36"/>
      <c r="N71" s="36"/>
    </row>
    <row r="72" spans="1:14" ht="12.75" customHeight="1" x14ac:dyDescent="0.2">
      <c r="A72" s="70"/>
      <c r="B72" s="36"/>
      <c r="C72" s="28"/>
      <c r="D72" s="28"/>
      <c r="E72" s="28"/>
      <c r="F72" s="28"/>
      <c r="G72" s="28"/>
      <c r="H72" s="36"/>
      <c r="I72" s="36"/>
      <c r="J72" s="36"/>
      <c r="K72" s="36"/>
      <c r="L72" s="36"/>
      <c r="M72" s="36"/>
      <c r="N72" s="36"/>
    </row>
    <row r="73" spans="1:14" ht="12.75" customHeight="1" x14ac:dyDescent="0.2">
      <c r="A73" s="70"/>
      <c r="B73" s="36"/>
      <c r="C73" s="28"/>
      <c r="D73" s="28"/>
      <c r="E73" s="28"/>
      <c r="F73" s="28"/>
      <c r="G73" s="28"/>
      <c r="H73" s="36"/>
      <c r="I73" s="36"/>
      <c r="J73" s="36"/>
      <c r="K73" s="36"/>
      <c r="L73" s="36"/>
      <c r="M73" s="36"/>
      <c r="N73" s="36"/>
    </row>
    <row r="74" spans="1:14" ht="12.75" customHeight="1" x14ac:dyDescent="0.2">
      <c r="A74" s="70"/>
      <c r="B74" s="36"/>
      <c r="C74" s="28"/>
      <c r="D74" s="28"/>
      <c r="E74" s="28"/>
      <c r="F74" s="28"/>
      <c r="G74" s="28"/>
      <c r="H74" s="36"/>
      <c r="I74" s="36"/>
      <c r="J74" s="36"/>
      <c r="K74" s="36"/>
      <c r="L74" s="36"/>
      <c r="M74" s="36"/>
      <c r="N74" s="36"/>
    </row>
    <row r="75" spans="1:14" ht="12.75" customHeight="1" x14ac:dyDescent="0.2">
      <c r="A75" s="70"/>
      <c r="B75" s="36"/>
      <c r="C75" s="28"/>
      <c r="D75" s="28"/>
      <c r="E75" s="28"/>
      <c r="F75" s="28"/>
      <c r="G75" s="28"/>
      <c r="H75" s="36"/>
      <c r="I75" s="36"/>
      <c r="J75" s="36"/>
      <c r="K75" s="36"/>
      <c r="L75" s="36"/>
      <c r="M75" s="36"/>
      <c r="N75" s="36"/>
    </row>
    <row r="76" spans="1:14" ht="12.75" customHeight="1" x14ac:dyDescent="0.2">
      <c r="A76" s="70"/>
      <c r="B76" s="36"/>
      <c r="C76" s="28"/>
      <c r="D76" s="28"/>
      <c r="E76" s="28"/>
      <c r="F76" s="28"/>
      <c r="G76" s="28"/>
      <c r="H76" s="36"/>
      <c r="I76" s="36"/>
      <c r="J76" s="36"/>
      <c r="K76" s="36"/>
      <c r="L76" s="36"/>
      <c r="M76" s="36"/>
      <c r="N76" s="36"/>
    </row>
    <row r="77" spans="1:14" ht="12.75" customHeight="1" x14ac:dyDescent="0.2">
      <c r="A77" s="70"/>
      <c r="B77" s="36"/>
      <c r="C77" s="28"/>
      <c r="D77" s="28"/>
      <c r="E77" s="28"/>
      <c r="F77" s="28"/>
      <c r="G77" s="28"/>
      <c r="H77" s="36"/>
      <c r="I77" s="36"/>
      <c r="J77" s="36"/>
      <c r="K77" s="36"/>
      <c r="L77" s="36"/>
      <c r="M77" s="36"/>
      <c r="N77" s="36"/>
    </row>
    <row r="78" spans="1:14" ht="12.75" customHeight="1" x14ac:dyDescent="0.2">
      <c r="A78" s="70"/>
      <c r="B78" s="36"/>
      <c r="C78" s="28"/>
      <c r="D78" s="28"/>
      <c r="E78" s="28"/>
      <c r="F78" s="28"/>
      <c r="G78" s="28"/>
      <c r="H78" s="36"/>
      <c r="I78" s="36"/>
      <c r="J78" s="36"/>
      <c r="K78" s="36"/>
      <c r="L78" s="36"/>
      <c r="M78" s="36"/>
      <c r="N78" s="36"/>
    </row>
    <row r="79" spans="1:14" ht="12.75" customHeight="1" x14ac:dyDescent="0.2">
      <c r="A79" s="70"/>
      <c r="B79" s="36"/>
      <c r="C79" s="28"/>
      <c r="D79" s="28"/>
      <c r="E79" s="28"/>
      <c r="F79" s="28"/>
      <c r="G79" s="28"/>
      <c r="H79" s="36"/>
      <c r="I79" s="36"/>
      <c r="J79" s="36"/>
      <c r="K79" s="36"/>
      <c r="L79" s="36"/>
      <c r="M79" s="36"/>
      <c r="N79" s="36"/>
    </row>
    <row r="80" spans="1:14" ht="12.75" customHeight="1" x14ac:dyDescent="0.2">
      <c r="A80" s="70"/>
      <c r="B80" s="36"/>
      <c r="C80" s="28"/>
      <c r="D80" s="28"/>
      <c r="E80" s="28"/>
      <c r="F80" s="28"/>
      <c r="G80" s="28"/>
      <c r="H80" s="36"/>
      <c r="I80" s="36"/>
      <c r="J80" s="36"/>
      <c r="K80" s="36"/>
      <c r="L80" s="36"/>
      <c r="M80" s="36"/>
      <c r="N80" s="36"/>
    </row>
    <row r="81" spans="1:14" ht="12.75" customHeight="1" x14ac:dyDescent="0.2">
      <c r="A81" s="70"/>
      <c r="B81" s="36"/>
      <c r="C81" s="28"/>
      <c r="D81" s="28"/>
      <c r="E81" s="28"/>
      <c r="F81" s="28"/>
      <c r="G81" s="28"/>
      <c r="H81" s="36"/>
      <c r="I81" s="36"/>
      <c r="J81" s="36"/>
      <c r="K81" s="36"/>
      <c r="L81" s="36"/>
      <c r="M81" s="36"/>
      <c r="N81" s="36"/>
    </row>
    <row r="82" spans="1:14" ht="12.75" customHeight="1" x14ac:dyDescent="0.2">
      <c r="A82" s="70"/>
      <c r="B82" s="36"/>
      <c r="C82" s="28"/>
      <c r="D82" s="28"/>
      <c r="E82" s="28"/>
      <c r="F82" s="28"/>
      <c r="G82" s="28"/>
      <c r="H82" s="36"/>
      <c r="I82" s="36"/>
      <c r="J82" s="36"/>
      <c r="K82" s="36"/>
      <c r="L82" s="36"/>
      <c r="M82" s="36"/>
      <c r="N82" s="36"/>
    </row>
    <row r="83" spans="1:14" ht="12.75" customHeight="1" x14ac:dyDescent="0.2">
      <c r="A83" s="70"/>
      <c r="B83" s="36"/>
      <c r="C83" s="28"/>
      <c r="D83" s="28"/>
      <c r="E83" s="28"/>
      <c r="F83" s="28"/>
      <c r="G83" s="28"/>
      <c r="H83" s="36"/>
      <c r="I83" s="36"/>
      <c r="J83" s="36"/>
      <c r="K83" s="36"/>
      <c r="L83" s="36"/>
      <c r="M83" s="36"/>
      <c r="N83" s="36"/>
    </row>
    <row r="84" spans="1:14" ht="12.75" customHeight="1" x14ac:dyDescent="0.2">
      <c r="A84" s="70"/>
      <c r="B84" s="36"/>
      <c r="C84" s="28"/>
      <c r="D84" s="28"/>
      <c r="E84" s="28"/>
      <c r="F84" s="28"/>
      <c r="G84" s="28"/>
      <c r="H84" s="36"/>
      <c r="I84" s="36"/>
      <c r="J84" s="36"/>
      <c r="K84" s="36"/>
      <c r="L84" s="36"/>
      <c r="M84" s="36"/>
      <c r="N84" s="36"/>
    </row>
    <row r="85" spans="1:14" ht="12.75" customHeight="1" x14ac:dyDescent="0.2">
      <c r="A85" s="70"/>
      <c r="B85" s="36"/>
      <c r="C85" s="28"/>
      <c r="D85" s="28"/>
      <c r="E85" s="28"/>
      <c r="F85" s="28"/>
      <c r="G85" s="28"/>
      <c r="H85" s="36"/>
      <c r="I85" s="36"/>
      <c r="J85" s="36"/>
      <c r="K85" s="36"/>
      <c r="L85" s="36"/>
      <c r="M85" s="36"/>
      <c r="N85" s="36"/>
    </row>
    <row r="86" spans="1:14" ht="12.75" customHeight="1" x14ac:dyDescent="0.2">
      <c r="A86" s="70"/>
      <c r="B86" s="36"/>
      <c r="C86" s="28"/>
      <c r="D86" s="28"/>
      <c r="E86" s="28"/>
      <c r="F86" s="28"/>
      <c r="G86" s="28"/>
      <c r="H86" s="36"/>
      <c r="I86" s="36"/>
      <c r="J86" s="36"/>
      <c r="K86" s="36"/>
      <c r="L86" s="36"/>
      <c r="M86" s="36"/>
      <c r="N86" s="36"/>
    </row>
    <row r="87" spans="1:14" ht="12.75" customHeight="1" x14ac:dyDescent="0.2">
      <c r="A87" s="70"/>
      <c r="B87" s="36"/>
      <c r="C87" s="28"/>
      <c r="D87" s="28"/>
      <c r="E87" s="28"/>
      <c r="F87" s="28"/>
      <c r="G87" s="28"/>
      <c r="H87" s="36"/>
      <c r="I87" s="36"/>
      <c r="J87" s="36"/>
      <c r="K87" s="36"/>
      <c r="L87" s="36"/>
      <c r="M87" s="36"/>
      <c r="N87" s="36"/>
    </row>
    <row r="88" spans="1:14" ht="12.75" customHeight="1" x14ac:dyDescent="0.2">
      <c r="A88" s="70"/>
      <c r="B88" s="36"/>
      <c r="C88" s="28"/>
      <c r="D88" s="28"/>
      <c r="E88" s="28"/>
      <c r="F88" s="28"/>
      <c r="G88" s="28"/>
      <c r="H88" s="36"/>
      <c r="I88" s="36"/>
      <c r="J88" s="36"/>
      <c r="K88" s="36"/>
      <c r="L88" s="36"/>
      <c r="M88" s="36"/>
      <c r="N88" s="36"/>
    </row>
    <row r="89" spans="1:14" ht="12.75" customHeight="1" x14ac:dyDescent="0.2">
      <c r="A89" s="70"/>
      <c r="B89" s="36"/>
      <c r="C89" s="28"/>
      <c r="D89" s="28"/>
      <c r="E89" s="28"/>
      <c r="F89" s="28"/>
      <c r="G89" s="28"/>
      <c r="H89" s="36"/>
      <c r="I89" s="36"/>
      <c r="J89" s="36"/>
      <c r="K89" s="36"/>
      <c r="L89" s="36"/>
      <c r="M89" s="36"/>
      <c r="N89" s="36"/>
    </row>
    <row r="90" spans="1:14" ht="12.75" customHeight="1" x14ac:dyDescent="0.2">
      <c r="A90" s="70"/>
      <c r="B90" s="36"/>
      <c r="C90" s="28"/>
      <c r="D90" s="28"/>
      <c r="E90" s="28"/>
      <c r="F90" s="28"/>
      <c r="G90" s="28"/>
      <c r="H90" s="36"/>
      <c r="I90" s="36"/>
      <c r="J90" s="36"/>
      <c r="K90" s="36"/>
      <c r="L90" s="36"/>
      <c r="M90" s="36"/>
      <c r="N90" s="36"/>
    </row>
    <row r="91" spans="1:14" ht="12.75" customHeight="1" x14ac:dyDescent="0.2">
      <c r="A91" s="70"/>
      <c r="B91" s="36"/>
      <c r="C91" s="28"/>
      <c r="D91" s="28"/>
      <c r="E91" s="28"/>
      <c r="F91" s="28"/>
      <c r="G91" s="28"/>
      <c r="H91" s="36"/>
      <c r="I91" s="36"/>
      <c r="J91" s="36"/>
      <c r="K91" s="36"/>
      <c r="L91" s="36"/>
      <c r="M91" s="36"/>
      <c r="N91" s="36"/>
    </row>
    <row r="92" spans="1:14" ht="12.75" customHeight="1" x14ac:dyDescent="0.2">
      <c r="A92" s="70"/>
      <c r="B92" s="36"/>
      <c r="C92" s="28"/>
      <c r="D92" s="28"/>
      <c r="E92" s="28"/>
      <c r="F92" s="28"/>
      <c r="G92" s="28"/>
      <c r="H92" s="36"/>
      <c r="I92" s="36"/>
      <c r="J92" s="36"/>
      <c r="K92" s="36"/>
      <c r="L92" s="36"/>
      <c r="M92" s="36"/>
      <c r="N92" s="36"/>
    </row>
    <row r="93" spans="1:14" ht="12.75" customHeight="1" x14ac:dyDescent="0.2">
      <c r="A93" s="70"/>
      <c r="B93" s="36"/>
      <c r="C93" s="28"/>
      <c r="D93" s="28"/>
      <c r="E93" s="28"/>
      <c r="F93" s="28"/>
      <c r="G93" s="28"/>
      <c r="H93" s="36"/>
      <c r="I93" s="36"/>
      <c r="J93" s="36"/>
      <c r="K93" s="36"/>
      <c r="L93" s="36"/>
      <c r="M93" s="36"/>
      <c r="N93" s="36"/>
    </row>
    <row r="94" spans="1:14" ht="12.75" customHeight="1" x14ac:dyDescent="0.2">
      <c r="A94" s="70"/>
      <c r="B94" s="36"/>
      <c r="C94" s="28"/>
      <c r="D94" s="28"/>
      <c r="E94" s="28"/>
      <c r="F94" s="28"/>
      <c r="G94" s="28"/>
      <c r="H94" s="36"/>
      <c r="I94" s="36"/>
      <c r="J94" s="36"/>
      <c r="K94" s="36"/>
      <c r="L94" s="36"/>
      <c r="M94" s="36"/>
      <c r="N94" s="36"/>
    </row>
    <row r="95" spans="1:14" ht="12.75" customHeight="1" x14ac:dyDescent="0.2">
      <c r="A95" s="70"/>
      <c r="B95" s="36"/>
      <c r="C95" s="28"/>
      <c r="D95" s="28"/>
      <c r="E95" s="28"/>
      <c r="F95" s="28"/>
      <c r="G95" s="28"/>
      <c r="H95" s="36"/>
      <c r="I95" s="36"/>
      <c r="J95" s="36"/>
      <c r="K95" s="36"/>
      <c r="L95" s="36"/>
      <c r="M95" s="36"/>
      <c r="N95" s="36"/>
    </row>
    <row r="96" spans="1:14" ht="12.75" customHeight="1" x14ac:dyDescent="0.2">
      <c r="A96" s="70"/>
      <c r="B96" s="36"/>
      <c r="C96" s="28"/>
      <c r="D96" s="28"/>
      <c r="E96" s="28"/>
      <c r="F96" s="28"/>
      <c r="G96" s="28"/>
      <c r="H96" s="36"/>
      <c r="I96" s="36"/>
      <c r="J96" s="36"/>
      <c r="K96" s="36"/>
      <c r="L96" s="36"/>
      <c r="M96" s="36"/>
      <c r="N96" s="36"/>
    </row>
    <row r="97" spans="1:14" ht="12.75" customHeight="1" x14ac:dyDescent="0.2">
      <c r="A97" s="70"/>
      <c r="B97" s="36"/>
      <c r="C97" s="28"/>
      <c r="D97" s="28"/>
      <c r="E97" s="28"/>
      <c r="F97" s="28"/>
      <c r="G97" s="28"/>
      <c r="H97" s="36"/>
      <c r="I97" s="36"/>
      <c r="J97" s="36"/>
      <c r="K97" s="36"/>
      <c r="L97" s="36"/>
      <c r="M97" s="36"/>
      <c r="N97" s="36"/>
    </row>
    <row r="98" spans="1:14" ht="12.75" customHeight="1" x14ac:dyDescent="0.2">
      <c r="A98" s="70"/>
      <c r="B98" s="36"/>
      <c r="C98" s="28"/>
      <c r="D98" s="28"/>
      <c r="E98" s="28"/>
      <c r="F98" s="28"/>
      <c r="G98" s="28"/>
      <c r="H98" s="36"/>
      <c r="I98" s="36"/>
      <c r="J98" s="36"/>
      <c r="K98" s="36"/>
      <c r="L98" s="36"/>
      <c r="M98" s="36"/>
      <c r="N98" s="36"/>
    </row>
    <row r="99" spans="1:14" ht="12.75" customHeight="1" x14ac:dyDescent="0.2">
      <c r="A99" s="70"/>
      <c r="B99" s="36"/>
      <c r="C99" s="28"/>
      <c r="D99" s="28"/>
      <c r="E99" s="28"/>
      <c r="F99" s="28"/>
      <c r="G99" s="28"/>
      <c r="H99" s="36"/>
      <c r="I99" s="36"/>
      <c r="J99" s="36"/>
      <c r="K99" s="36"/>
      <c r="L99" s="36"/>
      <c r="M99" s="36"/>
      <c r="N99" s="36"/>
    </row>
    <row r="100" spans="1:14" ht="12.75" customHeight="1" x14ac:dyDescent="0.2">
      <c r="A100" s="70"/>
      <c r="B100" s="36"/>
      <c r="C100" s="28"/>
      <c r="D100" s="28"/>
      <c r="E100" s="28"/>
      <c r="F100" s="28"/>
      <c r="G100" s="28"/>
      <c r="H100" s="36"/>
      <c r="I100" s="36"/>
      <c r="J100" s="36"/>
      <c r="K100" s="36"/>
      <c r="L100" s="36"/>
      <c r="M100" s="36"/>
      <c r="N100" s="36"/>
    </row>
  </sheetData>
  <mergeCells count="2">
    <mergeCell ref="B1:G1"/>
    <mergeCell ref="F2:G2"/>
  </mergeCells>
  <pageMargins left="1.45" right="0.7" top="0.5" bottom="0.5" header="0" footer="0"/>
  <pageSetup orientation="portrait"/>
  <rowBreaks count="1" manualBreakCount="1">
    <brk id="53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14.42578125" defaultRowHeight="15" customHeight="1" x14ac:dyDescent="0.2"/>
  <cols>
    <col min="1" max="1" width="35.7109375" customWidth="1"/>
    <col min="2" max="2" width="10.85546875" customWidth="1"/>
    <col min="3" max="11" width="9.140625" customWidth="1"/>
  </cols>
  <sheetData>
    <row r="1" spans="1:11" ht="12.75" customHeight="1" x14ac:dyDescent="0.25">
      <c r="A1" s="514" t="s">
        <v>970</v>
      </c>
      <c r="B1" s="496"/>
      <c r="C1" s="496"/>
      <c r="D1" s="496"/>
      <c r="E1" s="496"/>
      <c r="F1" s="496"/>
      <c r="G1" s="75"/>
      <c r="H1" s="75"/>
      <c r="I1" s="75"/>
      <c r="J1" s="75"/>
      <c r="K1" s="75"/>
    </row>
    <row r="2" spans="1:11" ht="12.75" customHeight="1" x14ac:dyDescent="0.2">
      <c r="A2" s="75"/>
      <c r="B2" s="75"/>
      <c r="C2" s="75"/>
      <c r="D2" s="75" t="s">
        <v>971</v>
      </c>
      <c r="E2" s="75"/>
      <c r="F2" s="75"/>
      <c r="G2" s="75"/>
      <c r="H2" s="75"/>
      <c r="I2" s="75"/>
      <c r="J2" s="75"/>
      <c r="K2" s="75"/>
    </row>
    <row r="3" spans="1:11" ht="12.75" customHeight="1" x14ac:dyDescent="0.2">
      <c r="A3" s="76" t="s">
        <v>254</v>
      </c>
      <c r="B3" s="77" t="s">
        <v>956</v>
      </c>
      <c r="C3" s="77" t="s">
        <v>957</v>
      </c>
      <c r="D3" s="77" t="s">
        <v>958</v>
      </c>
      <c r="E3" s="77" t="s">
        <v>959</v>
      </c>
      <c r="F3" s="77" t="s">
        <v>960</v>
      </c>
      <c r="G3" s="75"/>
      <c r="H3" s="75"/>
      <c r="I3" s="75"/>
      <c r="J3" s="75"/>
      <c r="K3" s="75"/>
    </row>
    <row r="4" spans="1:11" ht="15" customHeight="1" x14ac:dyDescent="0.2">
      <c r="A4" s="78" t="s">
        <v>204</v>
      </c>
      <c r="B4" s="79">
        <v>17.739999999999998</v>
      </c>
      <c r="C4" s="79">
        <v>15.53</v>
      </c>
      <c r="D4" s="79">
        <v>87.5</v>
      </c>
      <c r="E4" s="79">
        <v>10.43</v>
      </c>
      <c r="F4" s="79">
        <v>58.8</v>
      </c>
      <c r="G4" s="75"/>
      <c r="H4" s="75"/>
      <c r="I4" s="75"/>
      <c r="J4" s="75"/>
      <c r="K4" s="75"/>
    </row>
    <row r="5" spans="1:11" ht="15" customHeight="1" x14ac:dyDescent="0.2">
      <c r="A5" s="78" t="s">
        <v>205</v>
      </c>
      <c r="B5" s="79">
        <v>1.46</v>
      </c>
      <c r="C5" s="79">
        <v>1.01</v>
      </c>
      <c r="D5" s="79">
        <v>69.3</v>
      </c>
      <c r="E5" s="79">
        <v>0.94</v>
      </c>
      <c r="F5" s="79">
        <v>64.5</v>
      </c>
      <c r="G5" s="75"/>
      <c r="H5" s="75"/>
      <c r="I5" s="75"/>
      <c r="J5" s="75"/>
      <c r="K5" s="75"/>
    </row>
    <row r="6" spans="1:11" ht="15" customHeight="1" x14ac:dyDescent="0.2">
      <c r="A6" s="78" t="s">
        <v>8</v>
      </c>
      <c r="B6" s="79">
        <v>20.89</v>
      </c>
      <c r="C6" s="79">
        <v>16.18</v>
      </c>
      <c r="D6" s="79">
        <v>77.400000000000006</v>
      </c>
      <c r="E6" s="79">
        <v>12.2</v>
      </c>
      <c r="F6" s="79">
        <v>58.4</v>
      </c>
      <c r="G6" s="75"/>
      <c r="H6" s="75"/>
      <c r="I6" s="75"/>
      <c r="J6" s="75"/>
      <c r="K6" s="75"/>
    </row>
    <row r="7" spans="1:11" ht="15" customHeight="1" x14ac:dyDescent="0.2">
      <c r="A7" s="78" t="s">
        <v>9</v>
      </c>
      <c r="B7" s="79">
        <v>66.290000000000006</v>
      </c>
      <c r="C7" s="79">
        <v>54.92</v>
      </c>
      <c r="D7" s="79">
        <v>82.8</v>
      </c>
      <c r="E7" s="79">
        <v>33.21</v>
      </c>
      <c r="F7" s="79">
        <v>50.1</v>
      </c>
      <c r="G7" s="75"/>
      <c r="H7" s="75"/>
      <c r="I7" s="75"/>
      <c r="J7" s="75"/>
      <c r="K7" s="75"/>
    </row>
    <row r="8" spans="1:11" ht="15" customHeight="1" x14ac:dyDescent="0.2">
      <c r="A8" s="78" t="s">
        <v>10</v>
      </c>
      <c r="B8" s="79">
        <v>14.13</v>
      </c>
      <c r="C8" s="79">
        <v>10.57</v>
      </c>
      <c r="D8" s="79">
        <v>74.8</v>
      </c>
      <c r="E8" s="79">
        <v>5.85</v>
      </c>
      <c r="F8" s="79">
        <v>41.4</v>
      </c>
      <c r="G8" s="75"/>
      <c r="H8" s="75"/>
      <c r="I8" s="75"/>
      <c r="J8" s="75"/>
      <c r="K8" s="75"/>
    </row>
    <row r="9" spans="1:11" ht="15" customHeight="1" x14ac:dyDescent="0.2">
      <c r="A9" s="78" t="s">
        <v>11</v>
      </c>
      <c r="B9" s="79">
        <v>20.29</v>
      </c>
      <c r="C9" s="79">
        <v>15.96</v>
      </c>
      <c r="D9" s="79">
        <v>78.599999999999994</v>
      </c>
      <c r="E9" s="79">
        <v>10.93</v>
      </c>
      <c r="F9" s="79">
        <v>53.8</v>
      </c>
      <c r="G9" s="75"/>
      <c r="H9" s="75"/>
      <c r="I9" s="75"/>
      <c r="J9" s="75"/>
      <c r="K9" s="75"/>
    </row>
    <row r="10" spans="1:11" ht="15" customHeight="1" x14ac:dyDescent="0.2">
      <c r="A10" s="78" t="s">
        <v>12</v>
      </c>
      <c r="B10" s="79">
        <v>40.770000000000003</v>
      </c>
      <c r="C10" s="79">
        <v>37.07</v>
      </c>
      <c r="D10" s="79">
        <v>90.9</v>
      </c>
      <c r="E10" s="79">
        <v>26.12</v>
      </c>
      <c r="F10" s="79">
        <v>64.099999999999994</v>
      </c>
      <c r="G10" s="75"/>
      <c r="H10" s="75"/>
      <c r="I10" s="75"/>
      <c r="J10" s="75"/>
      <c r="K10" s="75"/>
    </row>
    <row r="11" spans="1:11" ht="15" customHeight="1" x14ac:dyDescent="0.2">
      <c r="A11" s="78" t="s">
        <v>206</v>
      </c>
      <c r="B11" s="79">
        <v>4.05</v>
      </c>
      <c r="C11" s="79">
        <v>2.86</v>
      </c>
      <c r="D11" s="79">
        <v>70.5</v>
      </c>
      <c r="E11" s="79">
        <v>2.06</v>
      </c>
      <c r="F11" s="79">
        <v>50.8</v>
      </c>
      <c r="G11" s="75"/>
      <c r="H11" s="75"/>
      <c r="I11" s="75"/>
      <c r="J11" s="75"/>
      <c r="K11" s="75"/>
    </row>
    <row r="12" spans="1:11" ht="15" customHeight="1" x14ac:dyDescent="0.2">
      <c r="A12" s="78" t="s">
        <v>207</v>
      </c>
      <c r="B12" s="79">
        <v>3.59</v>
      </c>
      <c r="C12" s="79">
        <v>3.22</v>
      </c>
      <c r="D12" s="79">
        <v>89.9</v>
      </c>
      <c r="E12" s="79">
        <v>2.0699999999999998</v>
      </c>
      <c r="F12" s="79">
        <v>57.6</v>
      </c>
      <c r="G12" s="75"/>
      <c r="H12" s="75"/>
      <c r="I12" s="75"/>
      <c r="J12" s="75"/>
      <c r="K12" s="75"/>
    </row>
    <row r="13" spans="1:11" ht="15" customHeight="1" x14ac:dyDescent="0.2">
      <c r="A13" s="78" t="s">
        <v>267</v>
      </c>
      <c r="B13" s="79">
        <v>4.67</v>
      </c>
      <c r="C13" s="79">
        <v>3.31</v>
      </c>
      <c r="D13" s="79">
        <v>70.900000000000006</v>
      </c>
      <c r="E13" s="79">
        <v>2.4300000000000002</v>
      </c>
      <c r="F13" s="79">
        <v>52</v>
      </c>
      <c r="G13" s="75"/>
      <c r="H13" s="75"/>
      <c r="I13" s="75"/>
      <c r="J13" s="75"/>
      <c r="K13" s="75"/>
    </row>
    <row r="14" spans="1:11" ht="15" customHeight="1" x14ac:dyDescent="0.2">
      <c r="A14" s="78" t="s">
        <v>13</v>
      </c>
      <c r="B14" s="79">
        <v>1.79</v>
      </c>
      <c r="C14" s="79">
        <v>1.38</v>
      </c>
      <c r="D14" s="79">
        <v>77.099999999999994</v>
      </c>
      <c r="E14" s="79">
        <v>0.73</v>
      </c>
      <c r="F14" s="79">
        <v>41</v>
      </c>
      <c r="G14" s="75"/>
      <c r="H14" s="75"/>
      <c r="I14" s="75"/>
      <c r="J14" s="75"/>
      <c r="K14" s="75"/>
    </row>
    <row r="15" spans="1:11" ht="15" customHeight="1" x14ac:dyDescent="0.2">
      <c r="A15" s="78" t="s">
        <v>14</v>
      </c>
      <c r="B15" s="79">
        <v>1.91</v>
      </c>
      <c r="C15" s="79">
        <v>1.47</v>
      </c>
      <c r="D15" s="79">
        <v>77</v>
      </c>
      <c r="E15" s="79">
        <v>0.8</v>
      </c>
      <c r="F15" s="79">
        <v>42</v>
      </c>
      <c r="G15" s="75"/>
      <c r="H15" s="75"/>
      <c r="I15" s="75"/>
      <c r="J15" s="75"/>
      <c r="K15" s="75"/>
    </row>
    <row r="16" spans="1:11" ht="15" customHeight="1" x14ac:dyDescent="0.2">
      <c r="A16" s="78" t="s">
        <v>208</v>
      </c>
      <c r="B16" s="79">
        <v>4.3099999999999996</v>
      </c>
      <c r="C16" s="79">
        <v>2.92</v>
      </c>
      <c r="D16" s="79">
        <v>67.8</v>
      </c>
      <c r="E16" s="79">
        <v>2.62</v>
      </c>
      <c r="F16" s="79">
        <v>60.9</v>
      </c>
      <c r="G16" s="75"/>
      <c r="H16" s="75"/>
      <c r="I16" s="75"/>
      <c r="J16" s="75"/>
      <c r="K16" s="75"/>
    </row>
    <row r="17" spans="1:11" ht="15" customHeight="1" x14ac:dyDescent="0.2">
      <c r="A17" s="78" t="s">
        <v>209</v>
      </c>
      <c r="B17" s="79">
        <v>0.94</v>
      </c>
      <c r="C17" s="79">
        <v>0.81</v>
      </c>
      <c r="D17" s="79">
        <v>85.8</v>
      </c>
      <c r="E17" s="79">
        <v>0.62</v>
      </c>
      <c r="F17" s="79">
        <v>66.099999999999994</v>
      </c>
      <c r="G17" s="75"/>
      <c r="H17" s="75"/>
      <c r="I17" s="75"/>
      <c r="J17" s="75"/>
      <c r="K17" s="75"/>
    </row>
    <row r="18" spans="1:11" ht="15" customHeight="1" x14ac:dyDescent="0.2">
      <c r="A18" s="78" t="s">
        <v>15</v>
      </c>
      <c r="B18" s="79">
        <v>28.07</v>
      </c>
      <c r="C18" s="79">
        <v>25.99</v>
      </c>
      <c r="D18" s="79">
        <v>92.6</v>
      </c>
      <c r="E18" s="79">
        <v>19.03</v>
      </c>
      <c r="F18" s="79">
        <v>67.8</v>
      </c>
      <c r="G18" s="75"/>
      <c r="H18" s="75"/>
      <c r="I18" s="75"/>
      <c r="J18" s="75"/>
      <c r="K18" s="75"/>
    </row>
    <row r="19" spans="1:11" ht="15" customHeight="1" x14ac:dyDescent="0.2">
      <c r="A19" s="78" t="s">
        <v>16</v>
      </c>
      <c r="B19" s="79">
        <v>214.91</v>
      </c>
      <c r="C19" s="79">
        <v>173.98</v>
      </c>
      <c r="D19" s="79">
        <v>81</v>
      </c>
      <c r="E19" s="79">
        <v>88.35</v>
      </c>
      <c r="F19" s="79">
        <v>41.1</v>
      </c>
      <c r="G19" s="75"/>
      <c r="H19" s="75"/>
      <c r="I19" s="75"/>
      <c r="J19" s="75"/>
      <c r="K19" s="75"/>
    </row>
    <row r="20" spans="1:11" ht="15" customHeight="1" x14ac:dyDescent="0.2">
      <c r="A20" s="78" t="s">
        <v>210</v>
      </c>
      <c r="B20" s="79">
        <v>3.95</v>
      </c>
      <c r="C20" s="79">
        <v>3.28</v>
      </c>
      <c r="D20" s="79">
        <v>83.2</v>
      </c>
      <c r="E20" s="79">
        <v>2.34</v>
      </c>
      <c r="F20" s="79">
        <v>59.4</v>
      </c>
      <c r="G20" s="75"/>
      <c r="H20" s="75"/>
      <c r="I20" s="75"/>
      <c r="J20" s="75"/>
      <c r="K20" s="75"/>
    </row>
    <row r="21" spans="1:11" ht="15" customHeight="1" x14ac:dyDescent="0.2">
      <c r="A21" s="78" t="s">
        <v>17</v>
      </c>
      <c r="B21" s="79">
        <v>11.26</v>
      </c>
      <c r="C21" s="79">
        <v>9.08</v>
      </c>
      <c r="D21" s="79">
        <v>80.599999999999994</v>
      </c>
      <c r="E21" s="79">
        <v>3.11</v>
      </c>
      <c r="F21" s="79">
        <v>27.6</v>
      </c>
      <c r="G21" s="75"/>
      <c r="H21" s="75"/>
      <c r="I21" s="75"/>
      <c r="J21" s="75"/>
      <c r="K21" s="75"/>
    </row>
    <row r="22" spans="1:11" ht="15" customHeight="1" x14ac:dyDescent="0.2">
      <c r="A22" s="78" t="s">
        <v>18</v>
      </c>
      <c r="B22" s="79">
        <v>25.71</v>
      </c>
      <c r="C22" s="79">
        <v>20.68</v>
      </c>
      <c r="D22" s="79">
        <v>80.400000000000006</v>
      </c>
      <c r="E22" s="79">
        <v>9.66</v>
      </c>
      <c r="F22" s="79">
        <v>37.6</v>
      </c>
      <c r="G22" s="75"/>
      <c r="H22" s="75"/>
      <c r="I22" s="75"/>
      <c r="J22" s="75"/>
      <c r="K22" s="75"/>
    </row>
    <row r="23" spans="1:11" ht="15" customHeight="1" x14ac:dyDescent="0.2">
      <c r="A23" s="78" t="s">
        <v>212</v>
      </c>
      <c r="B23" s="79">
        <v>0.57999999999999996</v>
      </c>
      <c r="C23" s="79">
        <v>0.42</v>
      </c>
      <c r="D23" s="79">
        <v>71.3</v>
      </c>
      <c r="E23" s="79">
        <v>0.32</v>
      </c>
      <c r="F23" s="79">
        <v>55.6</v>
      </c>
      <c r="G23" s="75"/>
      <c r="H23" s="75"/>
      <c r="I23" s="75"/>
      <c r="J23" s="75"/>
      <c r="K23" s="75"/>
    </row>
    <row r="24" spans="1:11" ht="15" customHeight="1" x14ac:dyDescent="0.2">
      <c r="A24" s="78" t="s">
        <v>213</v>
      </c>
      <c r="B24" s="79">
        <v>2.44</v>
      </c>
      <c r="C24" s="79">
        <v>1.88</v>
      </c>
      <c r="D24" s="79">
        <v>77.099999999999994</v>
      </c>
      <c r="E24" s="79">
        <v>1.63</v>
      </c>
      <c r="F24" s="79">
        <v>66.900000000000006</v>
      </c>
      <c r="G24" s="75"/>
      <c r="H24" s="75"/>
      <c r="I24" s="75"/>
      <c r="J24" s="75"/>
      <c r="K24" s="75"/>
    </row>
    <row r="25" spans="1:11" ht="15" customHeight="1" x14ac:dyDescent="0.2">
      <c r="A25" s="78" t="s">
        <v>962</v>
      </c>
      <c r="B25" s="79">
        <v>7.22</v>
      </c>
      <c r="C25" s="79">
        <v>7.22</v>
      </c>
      <c r="D25" s="79">
        <v>100</v>
      </c>
      <c r="E25" s="79">
        <v>7.22</v>
      </c>
      <c r="F25" s="79">
        <v>100</v>
      </c>
      <c r="G25" s="75"/>
      <c r="H25" s="75"/>
      <c r="I25" s="75"/>
      <c r="J25" s="75"/>
      <c r="K25" s="75"/>
    </row>
    <row r="26" spans="1:11" ht="15" customHeight="1" x14ac:dyDescent="0.2">
      <c r="A26" s="78" t="s">
        <v>262</v>
      </c>
      <c r="B26" s="79">
        <v>6.09</v>
      </c>
      <c r="C26" s="79">
        <v>4.16</v>
      </c>
      <c r="D26" s="79">
        <v>68.3</v>
      </c>
      <c r="E26" s="79">
        <v>4</v>
      </c>
      <c r="F26" s="79">
        <v>65.7</v>
      </c>
      <c r="G26" s="75"/>
      <c r="H26" s="75"/>
      <c r="I26" s="75"/>
      <c r="J26" s="75"/>
      <c r="K26" s="75"/>
    </row>
    <row r="27" spans="1:11" ht="15" customHeight="1" x14ac:dyDescent="0.2">
      <c r="A27" s="78" t="s">
        <v>21</v>
      </c>
      <c r="B27" s="79">
        <v>4.16</v>
      </c>
      <c r="C27" s="79">
        <v>2.34</v>
      </c>
      <c r="D27" s="79">
        <v>56.2</v>
      </c>
      <c r="E27" s="79">
        <v>1.82</v>
      </c>
      <c r="F27" s="79">
        <v>43.7</v>
      </c>
      <c r="G27" s="75"/>
      <c r="H27" s="75"/>
      <c r="I27" s="75"/>
      <c r="J27" s="75"/>
      <c r="K27" s="75"/>
    </row>
    <row r="28" spans="1:11" ht="15" customHeight="1" x14ac:dyDescent="0.2">
      <c r="A28" s="78" t="s">
        <v>263</v>
      </c>
      <c r="B28" s="79">
        <v>0.04</v>
      </c>
      <c r="C28" s="79">
        <v>0.02</v>
      </c>
      <c r="D28" s="79">
        <v>63.3</v>
      </c>
      <c r="E28" s="79">
        <v>0.01</v>
      </c>
      <c r="F28" s="79">
        <v>15</v>
      </c>
      <c r="G28" s="75"/>
      <c r="H28" s="75"/>
      <c r="I28" s="75"/>
      <c r="J28" s="75"/>
      <c r="K28" s="75"/>
    </row>
    <row r="29" spans="1:11" ht="15" customHeight="1" x14ac:dyDescent="0.2">
      <c r="A29" s="78" t="s">
        <v>964</v>
      </c>
      <c r="B29" s="79">
        <v>0.36</v>
      </c>
      <c r="C29" s="79">
        <v>0.21</v>
      </c>
      <c r="D29" s="79">
        <v>57.4</v>
      </c>
      <c r="E29" s="79">
        <v>0.19</v>
      </c>
      <c r="F29" s="79">
        <v>52.9</v>
      </c>
      <c r="G29" s="75"/>
      <c r="H29" s="75"/>
      <c r="I29" s="75"/>
      <c r="J29" s="75"/>
      <c r="K29" s="75"/>
    </row>
    <row r="30" spans="1:11" ht="15" customHeight="1" x14ac:dyDescent="0.2">
      <c r="A30" s="78" t="s">
        <v>965</v>
      </c>
      <c r="B30" s="79">
        <v>0.01</v>
      </c>
      <c r="C30" s="79">
        <v>0</v>
      </c>
      <c r="D30" s="79">
        <v>56.6</v>
      </c>
      <c r="E30" s="79">
        <v>0</v>
      </c>
      <c r="F30" s="79">
        <v>46.2</v>
      </c>
      <c r="G30" s="75"/>
      <c r="H30" s="75"/>
      <c r="I30" s="75"/>
      <c r="J30" s="75"/>
      <c r="K30" s="75"/>
    </row>
    <row r="31" spans="1:11" ht="15" customHeight="1" x14ac:dyDescent="0.2">
      <c r="A31" s="78" t="s">
        <v>264</v>
      </c>
      <c r="B31" s="79">
        <v>0.28999999999999998</v>
      </c>
      <c r="C31" s="79">
        <v>0.23</v>
      </c>
      <c r="D31" s="79">
        <v>79.3</v>
      </c>
      <c r="E31" s="79">
        <v>0.18</v>
      </c>
      <c r="F31" s="79">
        <v>61.3</v>
      </c>
      <c r="G31" s="75"/>
      <c r="H31" s="75"/>
      <c r="I31" s="75"/>
      <c r="J31" s="75"/>
      <c r="K31" s="75"/>
    </row>
    <row r="32" spans="1:11" ht="15" customHeight="1" x14ac:dyDescent="0.2">
      <c r="A32" s="78" t="s">
        <v>265</v>
      </c>
      <c r="B32" s="79">
        <v>6.77</v>
      </c>
      <c r="C32" s="79">
        <v>4.76</v>
      </c>
      <c r="D32" s="79">
        <v>70.400000000000006</v>
      </c>
      <c r="E32" s="79">
        <v>4.62</v>
      </c>
      <c r="F32" s="79">
        <v>68.2</v>
      </c>
      <c r="G32" s="75"/>
      <c r="H32" s="75"/>
      <c r="I32" s="75"/>
      <c r="J32" s="75"/>
      <c r="K32" s="75"/>
    </row>
    <row r="33" spans="1:11" ht="15" customHeight="1" x14ac:dyDescent="0.2">
      <c r="A33" s="78" t="s">
        <v>266</v>
      </c>
      <c r="B33" s="79">
        <v>7.48</v>
      </c>
      <c r="C33" s="79">
        <v>5.14</v>
      </c>
      <c r="D33" s="79">
        <v>68.7</v>
      </c>
      <c r="E33" s="79">
        <v>4.82</v>
      </c>
      <c r="F33" s="79">
        <v>64.5</v>
      </c>
      <c r="G33" s="75"/>
      <c r="H33" s="75"/>
      <c r="I33" s="75"/>
      <c r="J33" s="75"/>
      <c r="K33" s="75"/>
    </row>
    <row r="34" spans="1:11" ht="15" customHeight="1" x14ac:dyDescent="0.2">
      <c r="A34" s="78" t="s">
        <v>966</v>
      </c>
      <c r="B34" s="79">
        <v>2.0299999999999998</v>
      </c>
      <c r="C34" s="79">
        <v>1.86</v>
      </c>
      <c r="D34" s="79">
        <v>91.4</v>
      </c>
      <c r="E34" s="79">
        <v>1.84</v>
      </c>
      <c r="F34" s="79">
        <v>90.7</v>
      </c>
      <c r="G34" s="75"/>
      <c r="H34" s="75"/>
      <c r="I34" s="75"/>
      <c r="J34" s="75"/>
      <c r="K34" s="75"/>
    </row>
    <row r="35" spans="1:11" ht="15" customHeight="1" x14ac:dyDescent="0.2">
      <c r="A35" s="78" t="s">
        <v>268</v>
      </c>
      <c r="B35" s="79">
        <v>1.07</v>
      </c>
      <c r="C35" s="79">
        <v>0.94</v>
      </c>
      <c r="D35" s="79">
        <v>87.3</v>
      </c>
      <c r="E35" s="79">
        <v>0.94</v>
      </c>
      <c r="F35" s="79">
        <v>87.3</v>
      </c>
      <c r="G35" s="75"/>
      <c r="H35" s="75"/>
      <c r="I35" s="75"/>
      <c r="J35" s="75"/>
      <c r="K35" s="75"/>
    </row>
    <row r="36" spans="1:11" ht="15" customHeight="1" x14ac:dyDescent="0.2">
      <c r="A36" s="78" t="s">
        <v>269</v>
      </c>
      <c r="B36" s="79">
        <v>0.03</v>
      </c>
      <c r="C36" s="79">
        <v>0.01</v>
      </c>
      <c r="D36" s="79">
        <v>47.9</v>
      </c>
      <c r="E36" s="79">
        <v>0</v>
      </c>
      <c r="F36" s="79">
        <v>0</v>
      </c>
      <c r="G36" s="75"/>
      <c r="H36" s="75"/>
      <c r="I36" s="75"/>
      <c r="J36" s="75"/>
      <c r="K36" s="75"/>
    </row>
    <row r="37" spans="1:11" ht="15" customHeight="1" x14ac:dyDescent="0.2">
      <c r="A37" s="78" t="s">
        <v>221</v>
      </c>
      <c r="B37" s="79">
        <v>0.36</v>
      </c>
      <c r="C37" s="79">
        <v>0.25</v>
      </c>
      <c r="D37" s="79">
        <v>69.900000000000006</v>
      </c>
      <c r="E37" s="79">
        <v>0.23</v>
      </c>
      <c r="F37" s="79">
        <v>62.5</v>
      </c>
      <c r="G37" s="75"/>
      <c r="H37" s="75"/>
      <c r="I37" s="75"/>
      <c r="J37" s="75"/>
      <c r="K37" s="75"/>
    </row>
    <row r="38" spans="1:11" ht="15" customHeight="1" x14ac:dyDescent="0.2">
      <c r="A38" s="78" t="s">
        <v>227</v>
      </c>
      <c r="B38" s="79">
        <v>0.12</v>
      </c>
      <c r="C38" s="79">
        <v>0.08</v>
      </c>
      <c r="D38" s="79">
        <v>61.4</v>
      </c>
      <c r="E38" s="79">
        <v>0.04</v>
      </c>
      <c r="F38" s="79">
        <v>29</v>
      </c>
      <c r="G38" s="75"/>
      <c r="H38" s="75"/>
      <c r="I38" s="75"/>
      <c r="J38" s="75"/>
      <c r="K38" s="75"/>
    </row>
    <row r="39" spans="1:11" ht="15" customHeight="1" x14ac:dyDescent="0.2">
      <c r="A39" s="78" t="s">
        <v>270</v>
      </c>
      <c r="B39" s="79">
        <v>1.08</v>
      </c>
      <c r="C39" s="79">
        <v>0.9</v>
      </c>
      <c r="D39" s="79">
        <v>82.6</v>
      </c>
      <c r="E39" s="79">
        <v>0.75</v>
      </c>
      <c r="F39" s="79">
        <v>69.599999999999994</v>
      </c>
      <c r="G39" s="75"/>
      <c r="H39" s="75"/>
      <c r="I39" s="75"/>
      <c r="J39" s="75"/>
      <c r="K39" s="75"/>
    </row>
    <row r="40" spans="1:11" ht="15" customHeight="1" x14ac:dyDescent="0.2">
      <c r="A40" s="78" t="s">
        <v>271</v>
      </c>
      <c r="B40" s="79">
        <v>0.05</v>
      </c>
      <c r="C40" s="79">
        <v>0.03</v>
      </c>
      <c r="D40" s="79">
        <v>55.4</v>
      </c>
      <c r="E40" s="79">
        <v>0.03</v>
      </c>
      <c r="F40" s="79">
        <v>49.2</v>
      </c>
      <c r="G40" s="75"/>
      <c r="H40" s="75"/>
      <c r="I40" s="75"/>
      <c r="J40" s="75"/>
      <c r="K40" s="75"/>
    </row>
    <row r="41" spans="1:11" ht="15" customHeight="1" x14ac:dyDescent="0.2">
      <c r="A41" s="78" t="s">
        <v>272</v>
      </c>
      <c r="B41" s="79">
        <v>1.56</v>
      </c>
      <c r="C41" s="79">
        <v>1.28</v>
      </c>
      <c r="D41" s="79">
        <v>82.3</v>
      </c>
      <c r="E41" s="79">
        <v>0.88</v>
      </c>
      <c r="F41" s="79">
        <v>56.4</v>
      </c>
      <c r="G41" s="75"/>
      <c r="H41" s="75"/>
      <c r="I41" s="75"/>
      <c r="J41" s="75"/>
      <c r="K41" s="75"/>
    </row>
    <row r="42" spans="1:11" ht="15" customHeight="1" x14ac:dyDescent="0.2">
      <c r="A42" s="78" t="s">
        <v>273</v>
      </c>
      <c r="B42" s="79">
        <v>7.0000000000000007E-2</v>
      </c>
      <c r="C42" s="79">
        <v>0.05</v>
      </c>
      <c r="D42" s="79">
        <v>66.8</v>
      </c>
      <c r="E42" s="79">
        <v>0.03</v>
      </c>
      <c r="F42" s="79">
        <v>35.299999999999997</v>
      </c>
      <c r="G42" s="75"/>
      <c r="H42" s="75"/>
      <c r="I42" s="75"/>
      <c r="J42" s="75"/>
      <c r="K42" s="75"/>
    </row>
    <row r="43" spans="1:11" ht="15" customHeight="1" x14ac:dyDescent="0.2">
      <c r="A43" s="78" t="s">
        <v>274</v>
      </c>
      <c r="B43" s="79">
        <v>0.54</v>
      </c>
      <c r="C43" s="79">
        <v>0.34</v>
      </c>
      <c r="D43" s="79">
        <v>62.8</v>
      </c>
      <c r="E43" s="79">
        <v>0.21</v>
      </c>
      <c r="F43" s="79">
        <v>38.5</v>
      </c>
      <c r="G43" s="75"/>
      <c r="H43" s="75"/>
      <c r="I43" s="75"/>
      <c r="J43" s="75"/>
      <c r="K43" s="75"/>
    </row>
    <row r="44" spans="1:11" ht="15" customHeight="1" x14ac:dyDescent="0.2">
      <c r="A44" s="78" t="s">
        <v>9</v>
      </c>
      <c r="B44" s="79">
        <v>20.8</v>
      </c>
      <c r="C44" s="79">
        <v>16.43</v>
      </c>
      <c r="D44" s="79">
        <v>79</v>
      </c>
      <c r="E44" s="79">
        <v>9.66</v>
      </c>
      <c r="F44" s="79">
        <v>46.4</v>
      </c>
      <c r="G44" s="75"/>
      <c r="H44" s="75"/>
      <c r="I44" s="75"/>
      <c r="J44" s="75"/>
      <c r="K44" s="75"/>
    </row>
    <row r="45" spans="1:11" ht="15" customHeight="1" x14ac:dyDescent="0.2">
      <c r="A45" s="78" t="s">
        <v>12</v>
      </c>
      <c r="B45" s="79">
        <v>8.77</v>
      </c>
      <c r="C45" s="79">
        <v>6.95</v>
      </c>
      <c r="D45" s="79">
        <v>79.2</v>
      </c>
      <c r="E45" s="79">
        <v>4.84</v>
      </c>
      <c r="F45" s="79">
        <v>55.2</v>
      </c>
      <c r="G45" s="75"/>
      <c r="H45" s="75"/>
      <c r="I45" s="75"/>
      <c r="J45" s="75"/>
      <c r="K45" s="75"/>
    </row>
    <row r="46" spans="1:11" ht="15" customHeight="1" x14ac:dyDescent="0.2">
      <c r="A46" s="78" t="s">
        <v>16</v>
      </c>
      <c r="B46" s="79">
        <v>22.89</v>
      </c>
      <c r="C46" s="79">
        <v>16.96</v>
      </c>
      <c r="D46" s="79">
        <v>74.099999999999994</v>
      </c>
      <c r="E46" s="79">
        <v>0</v>
      </c>
      <c r="F46" s="79">
        <v>0</v>
      </c>
      <c r="G46" s="75"/>
      <c r="H46" s="75"/>
      <c r="I46" s="75"/>
      <c r="J46" s="75"/>
      <c r="K46" s="75"/>
    </row>
    <row r="47" spans="1:11" ht="15" customHeight="1" x14ac:dyDescent="0.2">
      <c r="A47" s="80"/>
      <c r="B47" s="81">
        <v>581.55999999999995</v>
      </c>
      <c r="C47" s="81">
        <v>472.69</v>
      </c>
      <c r="D47" s="81">
        <v>81.28</v>
      </c>
      <c r="E47" s="81">
        <v>277.8</v>
      </c>
      <c r="F47" s="81">
        <v>47.77</v>
      </c>
      <c r="G47" s="75"/>
      <c r="H47" s="75"/>
      <c r="I47" s="75"/>
      <c r="J47" s="75"/>
      <c r="K47" s="75"/>
    </row>
    <row r="48" spans="1:11" ht="15" customHeight="1" x14ac:dyDescent="0.2">
      <c r="A48" s="75"/>
      <c r="B48" s="75"/>
      <c r="C48" s="75" t="s">
        <v>972</v>
      </c>
      <c r="D48" s="75"/>
      <c r="E48" s="75"/>
      <c r="F48" s="75"/>
      <c r="G48" s="75"/>
      <c r="H48" s="75"/>
      <c r="I48" s="75"/>
      <c r="J48" s="75"/>
      <c r="K48" s="75"/>
    </row>
    <row r="49" spans="1:11" ht="12.75" customHeight="1" x14ac:dyDescent="0.2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75"/>
    </row>
    <row r="50" spans="1:11" ht="12.75" customHeight="1" x14ac:dyDescent="0.2">
      <c r="A50" s="75"/>
      <c r="B50" s="75"/>
      <c r="C50" s="75"/>
      <c r="D50" s="75"/>
      <c r="E50" s="75"/>
      <c r="F50" s="75"/>
      <c r="G50" s="75"/>
      <c r="H50" s="75"/>
      <c r="I50" s="75"/>
      <c r="J50" s="75"/>
      <c r="K50" s="75"/>
    </row>
    <row r="51" spans="1:11" ht="12.75" customHeight="1" x14ac:dyDescent="0.2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</row>
    <row r="52" spans="1:11" ht="12.75" customHeight="1" x14ac:dyDescent="0.2">
      <c r="A52" s="75"/>
      <c r="B52" s="75"/>
      <c r="C52" s="75"/>
      <c r="D52" s="75"/>
      <c r="E52" s="75"/>
      <c r="F52" s="75"/>
      <c r="G52" s="75"/>
      <c r="H52" s="75"/>
      <c r="I52" s="75"/>
      <c r="J52" s="75"/>
      <c r="K52" s="75"/>
    </row>
    <row r="53" spans="1:11" ht="12.75" customHeight="1" x14ac:dyDescent="0.2">
      <c r="A53" s="75"/>
      <c r="B53" s="75"/>
      <c r="C53" s="75"/>
      <c r="D53" s="75"/>
      <c r="E53" s="75"/>
      <c r="F53" s="75"/>
      <c r="G53" s="75"/>
      <c r="H53" s="75"/>
      <c r="I53" s="75"/>
      <c r="J53" s="75"/>
      <c r="K53" s="75"/>
    </row>
    <row r="54" spans="1:11" ht="12.75" customHeight="1" x14ac:dyDescent="0.2">
      <c r="A54" s="75"/>
      <c r="B54" s="75"/>
      <c r="C54" s="75"/>
      <c r="D54" s="75"/>
      <c r="E54" s="75"/>
      <c r="F54" s="75"/>
      <c r="G54" s="75"/>
      <c r="H54" s="75"/>
      <c r="I54" s="75"/>
      <c r="J54" s="75"/>
      <c r="K54" s="75"/>
    </row>
    <row r="55" spans="1:11" ht="12.75" customHeight="1" x14ac:dyDescent="0.2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</row>
    <row r="56" spans="1:11" ht="12.75" customHeight="1" x14ac:dyDescent="0.2">
      <c r="A56" s="75"/>
      <c r="B56" s="75"/>
      <c r="C56" s="75"/>
      <c r="D56" s="75"/>
      <c r="E56" s="75"/>
      <c r="F56" s="75"/>
      <c r="G56" s="75"/>
      <c r="H56" s="75"/>
      <c r="I56" s="75"/>
      <c r="J56" s="75"/>
      <c r="K56" s="75"/>
    </row>
    <row r="57" spans="1:11" ht="12.75" customHeight="1" x14ac:dyDescent="0.2">
      <c r="A57" s="75"/>
      <c r="B57" s="75"/>
      <c r="C57" s="75"/>
      <c r="D57" s="75"/>
      <c r="E57" s="75"/>
      <c r="F57" s="75"/>
      <c r="G57" s="75"/>
      <c r="H57" s="75"/>
      <c r="I57" s="75"/>
      <c r="J57" s="75"/>
      <c r="K57" s="75"/>
    </row>
    <row r="58" spans="1:11" ht="12.75" customHeight="1" x14ac:dyDescent="0.2">
      <c r="A58" s="75"/>
      <c r="B58" s="75"/>
      <c r="C58" s="75"/>
      <c r="D58" s="75"/>
      <c r="E58" s="75"/>
      <c r="F58" s="75"/>
      <c r="G58" s="75"/>
      <c r="H58" s="75"/>
      <c r="I58" s="75"/>
      <c r="J58" s="75"/>
      <c r="K58" s="75"/>
    </row>
    <row r="59" spans="1:11" ht="12.75" customHeight="1" x14ac:dyDescent="0.2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</row>
    <row r="60" spans="1:11" ht="12.75" customHeight="1" x14ac:dyDescent="0.2">
      <c r="A60" s="75"/>
      <c r="B60" s="75"/>
      <c r="C60" s="75"/>
      <c r="D60" s="75"/>
      <c r="E60" s="75"/>
      <c r="F60" s="75"/>
      <c r="G60" s="75"/>
      <c r="H60" s="75"/>
      <c r="I60" s="75"/>
      <c r="J60" s="75"/>
      <c r="K60" s="75"/>
    </row>
    <row r="61" spans="1:11" ht="12.75" customHeight="1" x14ac:dyDescent="0.2">
      <c r="A61" s="75"/>
      <c r="B61" s="75"/>
      <c r="C61" s="75"/>
      <c r="D61" s="75"/>
      <c r="E61" s="75"/>
      <c r="F61" s="75"/>
      <c r="G61" s="75"/>
      <c r="H61" s="75"/>
      <c r="I61" s="75"/>
      <c r="J61" s="75"/>
      <c r="K61" s="75"/>
    </row>
    <row r="62" spans="1:11" ht="12.75" customHeight="1" x14ac:dyDescent="0.2">
      <c r="A62" s="75"/>
      <c r="B62" s="75"/>
      <c r="C62" s="75"/>
      <c r="D62" s="75"/>
      <c r="E62" s="75"/>
      <c r="F62" s="75"/>
      <c r="G62" s="75"/>
      <c r="H62" s="75"/>
      <c r="I62" s="75"/>
      <c r="J62" s="75"/>
      <c r="K62" s="75"/>
    </row>
    <row r="63" spans="1:11" ht="12.75" customHeight="1" x14ac:dyDescent="0.2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</row>
    <row r="64" spans="1:11" ht="12.75" customHeight="1" x14ac:dyDescent="0.2">
      <c r="A64" s="75"/>
      <c r="B64" s="75"/>
      <c r="C64" s="75"/>
      <c r="D64" s="75"/>
      <c r="E64" s="75"/>
      <c r="F64" s="75"/>
      <c r="G64" s="75"/>
      <c r="H64" s="75"/>
      <c r="I64" s="75"/>
      <c r="J64" s="75"/>
      <c r="K64" s="75"/>
    </row>
    <row r="65" spans="1:11" ht="12.75" customHeight="1" x14ac:dyDescent="0.2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75"/>
    </row>
    <row r="66" spans="1:11" ht="12.75" customHeight="1" x14ac:dyDescent="0.2">
      <c r="A66" s="75"/>
      <c r="B66" s="75"/>
      <c r="C66" s="75"/>
      <c r="D66" s="75"/>
      <c r="E66" s="75"/>
      <c r="F66" s="75"/>
      <c r="G66" s="75"/>
      <c r="H66" s="75"/>
      <c r="I66" s="75"/>
      <c r="J66" s="75"/>
      <c r="K66" s="75"/>
    </row>
    <row r="67" spans="1:11" ht="12.75" customHeight="1" x14ac:dyDescent="0.2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75"/>
    </row>
    <row r="68" spans="1:11" ht="12.75" customHeight="1" x14ac:dyDescent="0.2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</row>
    <row r="69" spans="1:11" ht="12.75" customHeight="1" x14ac:dyDescent="0.2">
      <c r="A69" s="75"/>
      <c r="B69" s="75"/>
      <c r="C69" s="75"/>
      <c r="D69" s="75"/>
      <c r="E69" s="75"/>
      <c r="F69" s="75"/>
      <c r="G69" s="75"/>
      <c r="H69" s="75"/>
      <c r="I69" s="75"/>
      <c r="J69" s="75"/>
      <c r="K69" s="75"/>
    </row>
    <row r="70" spans="1:11" ht="12.75" customHeight="1" x14ac:dyDescent="0.2">
      <c r="A70" s="75"/>
      <c r="B70" s="75"/>
      <c r="C70" s="75"/>
      <c r="D70" s="75"/>
      <c r="E70" s="75"/>
      <c r="F70" s="75"/>
      <c r="G70" s="75"/>
      <c r="H70" s="75"/>
      <c r="I70" s="75"/>
      <c r="J70" s="75"/>
      <c r="K70" s="75"/>
    </row>
    <row r="71" spans="1:11" ht="12.75" customHeight="1" x14ac:dyDescent="0.2">
      <c r="A71" s="75"/>
      <c r="B71" s="75"/>
      <c r="C71" s="75"/>
      <c r="D71" s="75"/>
      <c r="E71" s="75"/>
      <c r="F71" s="75"/>
      <c r="G71" s="75"/>
      <c r="H71" s="75"/>
      <c r="I71" s="75"/>
      <c r="J71" s="75"/>
      <c r="K71" s="75"/>
    </row>
    <row r="72" spans="1:11" ht="12.75" customHeight="1" x14ac:dyDescent="0.2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</row>
    <row r="73" spans="1:11" ht="12.75" customHeight="1" x14ac:dyDescent="0.2">
      <c r="A73" s="75"/>
      <c r="B73" s="75"/>
      <c r="C73" s="75"/>
      <c r="D73" s="75"/>
      <c r="E73" s="75"/>
      <c r="F73" s="75"/>
      <c r="G73" s="75"/>
      <c r="H73" s="75"/>
      <c r="I73" s="75"/>
      <c r="J73" s="75"/>
      <c r="K73" s="75"/>
    </row>
    <row r="74" spans="1:11" ht="12.75" customHeight="1" x14ac:dyDescent="0.2">
      <c r="A74" s="75"/>
      <c r="B74" s="75"/>
      <c r="C74" s="75"/>
      <c r="D74" s="75"/>
      <c r="E74" s="75"/>
      <c r="F74" s="75"/>
      <c r="G74" s="75"/>
      <c r="H74" s="75"/>
      <c r="I74" s="75"/>
      <c r="J74" s="75"/>
      <c r="K74" s="75"/>
    </row>
    <row r="75" spans="1:11" ht="12.75" customHeight="1" x14ac:dyDescent="0.2">
      <c r="A75" s="75"/>
      <c r="B75" s="75"/>
      <c r="C75" s="75"/>
      <c r="D75" s="75"/>
      <c r="E75" s="75"/>
      <c r="F75" s="75"/>
      <c r="G75" s="75"/>
      <c r="H75" s="75"/>
      <c r="I75" s="75"/>
      <c r="J75" s="75"/>
      <c r="K75" s="75"/>
    </row>
    <row r="76" spans="1:11" ht="12.75" customHeight="1" x14ac:dyDescent="0.2">
      <c r="A76" s="75"/>
      <c r="B76" s="75"/>
      <c r="C76" s="75"/>
      <c r="D76" s="75"/>
      <c r="E76" s="75"/>
      <c r="F76" s="75"/>
      <c r="G76" s="75"/>
      <c r="H76" s="75"/>
      <c r="I76" s="75"/>
      <c r="J76" s="75"/>
      <c r="K76" s="75"/>
    </row>
    <row r="77" spans="1:11" ht="12.75" customHeight="1" x14ac:dyDescent="0.2">
      <c r="A77" s="75"/>
      <c r="B77" s="75"/>
      <c r="C77" s="75"/>
      <c r="D77" s="75"/>
      <c r="E77" s="75"/>
      <c r="F77" s="75"/>
      <c r="G77" s="75"/>
      <c r="H77" s="75"/>
      <c r="I77" s="75"/>
      <c r="J77" s="75"/>
      <c r="K77" s="75"/>
    </row>
    <row r="78" spans="1:11" ht="12.75" customHeight="1" x14ac:dyDescent="0.2">
      <c r="A78" s="75"/>
      <c r="B78" s="75"/>
      <c r="C78" s="75"/>
      <c r="D78" s="75"/>
      <c r="E78" s="75"/>
      <c r="F78" s="75"/>
      <c r="G78" s="75"/>
      <c r="H78" s="75"/>
      <c r="I78" s="75"/>
      <c r="J78" s="75"/>
      <c r="K78" s="75"/>
    </row>
    <row r="79" spans="1:11" ht="12.75" customHeight="1" x14ac:dyDescent="0.2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</row>
    <row r="80" spans="1:11" ht="12.75" customHeight="1" x14ac:dyDescent="0.2">
      <c r="A80" s="75"/>
      <c r="B80" s="75"/>
      <c r="C80" s="75"/>
      <c r="D80" s="75"/>
      <c r="E80" s="75"/>
      <c r="F80" s="75"/>
      <c r="G80" s="75"/>
      <c r="H80" s="75"/>
      <c r="I80" s="75"/>
      <c r="J80" s="75"/>
      <c r="K80" s="75"/>
    </row>
    <row r="81" spans="1:11" ht="12.75" customHeight="1" x14ac:dyDescent="0.2">
      <c r="A81" s="75"/>
      <c r="B81" s="75"/>
      <c r="C81" s="75"/>
      <c r="D81" s="75"/>
      <c r="E81" s="75"/>
      <c r="F81" s="75"/>
      <c r="G81" s="75"/>
      <c r="H81" s="75"/>
      <c r="I81" s="75"/>
      <c r="J81" s="75"/>
      <c r="K81" s="75"/>
    </row>
    <row r="82" spans="1:11" ht="12.75" customHeight="1" x14ac:dyDescent="0.2">
      <c r="A82" s="75"/>
      <c r="B82" s="75"/>
      <c r="C82" s="75"/>
      <c r="D82" s="75"/>
      <c r="E82" s="75"/>
      <c r="F82" s="75"/>
      <c r="G82" s="75"/>
      <c r="H82" s="75"/>
      <c r="I82" s="75"/>
      <c r="J82" s="75"/>
      <c r="K82" s="75"/>
    </row>
    <row r="83" spans="1:11" ht="12.75" customHeight="1" x14ac:dyDescent="0.2">
      <c r="A83" s="75"/>
      <c r="B83" s="75"/>
      <c r="C83" s="75"/>
      <c r="D83" s="75"/>
      <c r="E83" s="75"/>
      <c r="F83" s="75"/>
      <c r="G83" s="75"/>
      <c r="H83" s="75"/>
      <c r="I83" s="75"/>
      <c r="J83" s="75"/>
      <c r="K83" s="75"/>
    </row>
    <row r="84" spans="1:11" ht="12.75" customHeight="1" x14ac:dyDescent="0.2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75"/>
    </row>
    <row r="85" spans="1:11" ht="12.75" customHeight="1" x14ac:dyDescent="0.2">
      <c r="A85" s="75"/>
      <c r="B85" s="75"/>
      <c r="C85" s="75"/>
      <c r="D85" s="75"/>
      <c r="E85" s="75"/>
      <c r="F85" s="75"/>
      <c r="G85" s="75"/>
      <c r="H85" s="75"/>
      <c r="I85" s="75"/>
      <c r="J85" s="75"/>
      <c r="K85" s="75"/>
    </row>
    <row r="86" spans="1:11" ht="12.75" customHeight="1" x14ac:dyDescent="0.2">
      <c r="A86" s="75"/>
      <c r="B86" s="75"/>
      <c r="C86" s="75"/>
      <c r="D86" s="75"/>
      <c r="E86" s="75"/>
      <c r="F86" s="75"/>
      <c r="G86" s="75"/>
      <c r="H86" s="75"/>
      <c r="I86" s="75"/>
      <c r="J86" s="75"/>
      <c r="K86" s="75"/>
    </row>
    <row r="87" spans="1:11" ht="12.75" customHeight="1" x14ac:dyDescent="0.2">
      <c r="A87" s="75"/>
      <c r="B87" s="75"/>
      <c r="C87" s="75"/>
      <c r="D87" s="75"/>
      <c r="E87" s="75"/>
      <c r="F87" s="75"/>
      <c r="G87" s="75"/>
      <c r="H87" s="75"/>
      <c r="I87" s="75"/>
      <c r="J87" s="75"/>
      <c r="K87" s="75"/>
    </row>
    <row r="88" spans="1:11" ht="12.75" customHeight="1" x14ac:dyDescent="0.2">
      <c r="A88" s="75"/>
      <c r="B88" s="75"/>
      <c r="C88" s="75"/>
      <c r="D88" s="75"/>
      <c r="E88" s="75"/>
      <c r="F88" s="75"/>
      <c r="G88" s="75"/>
      <c r="H88" s="75"/>
      <c r="I88" s="75"/>
      <c r="J88" s="75"/>
      <c r="K88" s="75"/>
    </row>
    <row r="89" spans="1:11" ht="12.75" customHeight="1" x14ac:dyDescent="0.2">
      <c r="A89" s="75"/>
      <c r="B89" s="75"/>
      <c r="C89" s="75"/>
      <c r="D89" s="75"/>
      <c r="E89" s="75"/>
      <c r="F89" s="75"/>
      <c r="G89" s="75"/>
      <c r="H89" s="75"/>
      <c r="I89" s="75"/>
      <c r="J89" s="75"/>
      <c r="K89" s="75"/>
    </row>
    <row r="90" spans="1:11" ht="12.75" customHeight="1" x14ac:dyDescent="0.2">
      <c r="A90" s="75"/>
      <c r="B90" s="75"/>
      <c r="C90" s="75"/>
      <c r="D90" s="75"/>
      <c r="E90" s="75"/>
      <c r="F90" s="75"/>
      <c r="G90" s="75"/>
      <c r="H90" s="75"/>
      <c r="I90" s="75"/>
      <c r="J90" s="75"/>
      <c r="K90" s="75"/>
    </row>
    <row r="91" spans="1:11" ht="12.75" customHeight="1" x14ac:dyDescent="0.2">
      <c r="A91" s="75"/>
      <c r="B91" s="75"/>
      <c r="C91" s="75"/>
      <c r="D91" s="75"/>
      <c r="E91" s="75"/>
      <c r="F91" s="75"/>
      <c r="G91" s="75"/>
      <c r="H91" s="75"/>
      <c r="I91" s="75"/>
      <c r="J91" s="75"/>
      <c r="K91" s="75"/>
    </row>
    <row r="92" spans="1:11" ht="12.75" customHeight="1" x14ac:dyDescent="0.2">
      <c r="A92" s="75"/>
      <c r="B92" s="75"/>
      <c r="C92" s="75"/>
      <c r="D92" s="75"/>
      <c r="E92" s="75"/>
      <c r="F92" s="75"/>
      <c r="G92" s="75"/>
      <c r="H92" s="75"/>
      <c r="I92" s="75"/>
      <c r="J92" s="75"/>
      <c r="K92" s="75"/>
    </row>
    <row r="93" spans="1:11" ht="12.75" customHeight="1" x14ac:dyDescent="0.2">
      <c r="A93" s="75"/>
      <c r="B93" s="75"/>
      <c r="C93" s="75"/>
      <c r="D93" s="75"/>
      <c r="E93" s="75"/>
      <c r="F93" s="75"/>
      <c r="G93" s="75"/>
      <c r="H93" s="75"/>
      <c r="I93" s="75"/>
      <c r="J93" s="75"/>
      <c r="K93" s="75"/>
    </row>
    <row r="94" spans="1:11" ht="12.75" customHeight="1" x14ac:dyDescent="0.2">
      <c r="A94" s="75"/>
      <c r="B94" s="75"/>
      <c r="C94" s="75"/>
      <c r="D94" s="75"/>
      <c r="E94" s="75"/>
      <c r="F94" s="75"/>
      <c r="G94" s="75"/>
      <c r="H94" s="75"/>
      <c r="I94" s="75"/>
      <c r="J94" s="75"/>
      <c r="K94" s="75"/>
    </row>
    <row r="95" spans="1:11" ht="12.75" customHeight="1" x14ac:dyDescent="0.2">
      <c r="A95" s="75"/>
      <c r="B95" s="75"/>
      <c r="C95" s="75"/>
      <c r="D95" s="75"/>
      <c r="E95" s="75"/>
      <c r="F95" s="75"/>
      <c r="G95" s="75"/>
      <c r="H95" s="75"/>
      <c r="I95" s="75"/>
      <c r="J95" s="75"/>
      <c r="K95" s="75"/>
    </row>
    <row r="96" spans="1:11" ht="12.75" customHeight="1" x14ac:dyDescent="0.2">
      <c r="A96" s="75"/>
      <c r="B96" s="75"/>
      <c r="C96" s="75"/>
      <c r="D96" s="75"/>
      <c r="E96" s="75"/>
      <c r="F96" s="75"/>
      <c r="G96" s="75"/>
      <c r="H96" s="75"/>
      <c r="I96" s="75"/>
      <c r="J96" s="75"/>
      <c r="K96" s="75"/>
    </row>
    <row r="97" spans="1:11" ht="12.75" customHeight="1" x14ac:dyDescent="0.2">
      <c r="A97" s="75"/>
      <c r="B97" s="75"/>
      <c r="C97" s="75"/>
      <c r="D97" s="75"/>
      <c r="E97" s="75"/>
      <c r="F97" s="75"/>
      <c r="G97" s="75"/>
      <c r="H97" s="75"/>
      <c r="I97" s="75"/>
      <c r="J97" s="75"/>
      <c r="K97" s="75"/>
    </row>
    <row r="98" spans="1:11" ht="12.75" customHeight="1" x14ac:dyDescent="0.2">
      <c r="A98" s="75"/>
      <c r="B98" s="75"/>
      <c r="C98" s="75"/>
      <c r="D98" s="75"/>
      <c r="E98" s="75"/>
      <c r="F98" s="75"/>
      <c r="G98" s="75"/>
      <c r="H98" s="75"/>
      <c r="I98" s="75"/>
      <c r="J98" s="75"/>
      <c r="K98" s="75"/>
    </row>
    <row r="99" spans="1:11" ht="12.75" customHeight="1" x14ac:dyDescent="0.2">
      <c r="A99" s="75"/>
      <c r="B99" s="75"/>
      <c r="C99" s="75"/>
      <c r="D99" s="75"/>
      <c r="E99" s="75"/>
      <c r="F99" s="75"/>
      <c r="G99" s="75"/>
      <c r="H99" s="75"/>
      <c r="I99" s="75"/>
      <c r="J99" s="75"/>
      <c r="K99" s="75"/>
    </row>
    <row r="100" spans="1:11" ht="12.75" customHeight="1" x14ac:dyDescent="0.2">
      <c r="A100" s="75"/>
      <c r="B100" s="75"/>
      <c r="C100" s="75"/>
      <c r="D100" s="75"/>
      <c r="E100" s="75"/>
      <c r="F100" s="75"/>
      <c r="G100" s="75"/>
      <c r="H100" s="75"/>
      <c r="I100" s="75"/>
      <c r="J100" s="75"/>
      <c r="K100" s="75"/>
    </row>
  </sheetData>
  <mergeCells count="1">
    <mergeCell ref="A1:F1"/>
  </mergeCells>
  <pageMargins left="1.45" right="0.7" top="0.75" bottom="0.75" header="0" footer="0"/>
  <pageSetup scale="85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defaultColWidth="14.42578125" defaultRowHeight="15" customHeight="1" x14ac:dyDescent="0.2"/>
  <cols>
    <col min="1" max="11" width="8.7109375" customWidth="1"/>
  </cols>
  <sheetData>
    <row r="1" ht="13.5" customHeight="1" x14ac:dyDescent="0.2"/>
    <row r="2" ht="13.5" customHeight="1" x14ac:dyDescent="0.2"/>
    <row r="3" ht="13.5" customHeight="1" x14ac:dyDescent="0.2"/>
    <row r="4" ht="13.5" customHeight="1" x14ac:dyDescent="0.2"/>
    <row r="5" ht="13.5" customHeight="1" x14ac:dyDescent="0.2"/>
    <row r="6" ht="13.5" customHeight="1" x14ac:dyDescent="0.2"/>
    <row r="7" ht="13.5" customHeight="1" x14ac:dyDescent="0.2"/>
    <row r="8" ht="13.5" customHeight="1" x14ac:dyDescent="0.2"/>
    <row r="9" ht="13.5" customHeight="1" x14ac:dyDescent="0.2"/>
    <row r="10" ht="13.5" customHeight="1" x14ac:dyDescent="0.2"/>
    <row r="11" ht="13.5" customHeight="1" x14ac:dyDescent="0.2"/>
    <row r="12" ht="13.5" customHeight="1" x14ac:dyDescent="0.2"/>
    <row r="13" ht="13.5" customHeight="1" x14ac:dyDescent="0.2"/>
    <row r="14" ht="13.5" customHeight="1" x14ac:dyDescent="0.2"/>
    <row r="15" ht="13.5" customHeight="1" x14ac:dyDescent="0.2"/>
    <row r="16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  <row r="29" ht="13.5" customHeight="1" x14ac:dyDescent="0.2"/>
    <row r="30" ht="13.5" customHeight="1" x14ac:dyDescent="0.2"/>
    <row r="31" ht="13.5" customHeight="1" x14ac:dyDescent="0.2"/>
    <row r="32" ht="13.5" customHeight="1" x14ac:dyDescent="0.2"/>
    <row r="33" ht="13.5" customHeight="1" x14ac:dyDescent="0.2"/>
    <row r="34" ht="13.5" customHeight="1" x14ac:dyDescent="0.2"/>
    <row r="35" ht="13.5" customHeight="1" x14ac:dyDescent="0.2"/>
    <row r="36" ht="13.5" customHeight="1" x14ac:dyDescent="0.2"/>
    <row r="37" ht="13.5" customHeight="1" x14ac:dyDescent="0.2"/>
    <row r="38" ht="13.5" customHeight="1" x14ac:dyDescent="0.2"/>
    <row r="39" ht="13.5" customHeight="1" x14ac:dyDescent="0.2"/>
    <row r="40" ht="13.5" customHeight="1" x14ac:dyDescent="0.2"/>
    <row r="41" ht="13.5" customHeight="1" x14ac:dyDescent="0.2"/>
    <row r="42" ht="13.5" customHeight="1" x14ac:dyDescent="0.2"/>
    <row r="43" ht="13.5" customHeight="1" x14ac:dyDescent="0.2"/>
    <row r="44" ht="13.5" customHeight="1" x14ac:dyDescent="0.2"/>
    <row r="45" ht="13.5" customHeight="1" x14ac:dyDescent="0.2"/>
    <row r="46" ht="13.5" customHeight="1" x14ac:dyDescent="0.2"/>
    <row r="47" ht="13.5" customHeight="1" x14ac:dyDescent="0.2"/>
    <row r="48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workbookViewId="0">
      <pane xSplit="2" ySplit="3" topLeftCell="C37" activePane="bottomRight" state="frozen"/>
      <selection pane="topRight" activeCell="C1" sqref="C1"/>
      <selection pane="bottomLeft" activeCell="A4" sqref="A4"/>
      <selection pane="bottomRight" activeCell="A2" sqref="A2:E56"/>
    </sheetView>
  </sheetViews>
  <sheetFormatPr defaultColWidth="14.42578125" defaultRowHeight="15" customHeight="1" x14ac:dyDescent="0.2"/>
  <cols>
    <col min="1" max="1" width="5.28515625" style="109" customWidth="1"/>
    <col min="2" max="2" width="28.140625" style="109" customWidth="1"/>
    <col min="3" max="3" width="19" style="109" customWidth="1"/>
    <col min="4" max="4" width="19.28515625" style="109" customWidth="1"/>
    <col min="5" max="5" width="16.42578125" style="109" customWidth="1"/>
    <col min="6" max="16384" width="14.42578125" style="109"/>
  </cols>
  <sheetData>
    <row r="1" spans="1:5" ht="13.5" customHeight="1" x14ac:dyDescent="0.2">
      <c r="A1" s="387" t="s">
        <v>1028</v>
      </c>
      <c r="B1" s="375"/>
      <c r="C1" s="375"/>
      <c r="D1" s="375"/>
      <c r="E1" s="375"/>
    </row>
    <row r="2" spans="1:5" ht="15" customHeight="1" x14ac:dyDescent="0.2">
      <c r="A2" s="391" t="s">
        <v>74</v>
      </c>
      <c r="B2" s="384"/>
      <c r="C2" s="384"/>
      <c r="D2" s="384"/>
      <c r="E2" s="384"/>
    </row>
    <row r="3" spans="1:5" ht="19.5" customHeight="1" x14ac:dyDescent="0.2">
      <c r="A3" s="323" t="s">
        <v>1</v>
      </c>
      <c r="B3" s="324" t="s">
        <v>75</v>
      </c>
      <c r="C3" s="169" t="s">
        <v>76</v>
      </c>
      <c r="D3" s="169" t="s">
        <v>77</v>
      </c>
      <c r="E3" s="325" t="s">
        <v>78</v>
      </c>
    </row>
    <row r="4" spans="1:5" ht="13.5" customHeight="1" x14ac:dyDescent="0.2">
      <c r="A4" s="326">
        <v>1</v>
      </c>
      <c r="B4" s="327" t="s">
        <v>983</v>
      </c>
      <c r="C4" s="131">
        <v>136202.15743670001</v>
      </c>
      <c r="D4" s="131">
        <v>287563.19358560001</v>
      </c>
      <c r="E4" s="328">
        <f t="shared" ref="E4:E56" si="0">(D4/C4)*100</f>
        <v>211.12969059924404</v>
      </c>
    </row>
    <row r="5" spans="1:5" ht="13.5" customHeight="1" x14ac:dyDescent="0.2">
      <c r="A5" s="326">
        <v>2</v>
      </c>
      <c r="B5" s="327" t="s">
        <v>984</v>
      </c>
      <c r="C5" s="131">
        <v>151640.97455439999</v>
      </c>
      <c r="D5" s="131">
        <v>97086.801707100007</v>
      </c>
      <c r="E5" s="328">
        <f t="shared" si="0"/>
        <v>64.024121443687292</v>
      </c>
    </row>
    <row r="6" spans="1:5" ht="13.5" customHeight="1" x14ac:dyDescent="0.2">
      <c r="A6" s="326">
        <v>3</v>
      </c>
      <c r="B6" s="327" t="s">
        <v>985</v>
      </c>
      <c r="C6" s="131">
        <v>446611.01846310002</v>
      </c>
      <c r="D6" s="131">
        <v>118169.1566528</v>
      </c>
      <c r="E6" s="328">
        <f t="shared" si="0"/>
        <v>26.459077758414818</v>
      </c>
    </row>
    <row r="7" spans="1:5" ht="13.5" customHeight="1" x14ac:dyDescent="0.2">
      <c r="A7" s="326">
        <v>4</v>
      </c>
      <c r="B7" s="327" t="s">
        <v>986</v>
      </c>
      <c r="C7" s="131">
        <v>226065.88482109999</v>
      </c>
      <c r="D7" s="131">
        <v>276424.34910380002</v>
      </c>
      <c r="E7" s="328">
        <f t="shared" si="0"/>
        <v>122.27601228843167</v>
      </c>
    </row>
    <row r="8" spans="1:5" ht="13.5" customHeight="1" x14ac:dyDescent="0.2">
      <c r="A8" s="326">
        <v>5</v>
      </c>
      <c r="B8" s="327" t="s">
        <v>987</v>
      </c>
      <c r="C8" s="131">
        <v>585532.84712509997</v>
      </c>
      <c r="D8" s="131">
        <v>365838.33297519991</v>
      </c>
      <c r="E8" s="328">
        <f t="shared" si="0"/>
        <v>62.479557683471512</v>
      </c>
    </row>
    <row r="9" spans="1:5" ht="13.5" customHeight="1" x14ac:dyDescent="0.2">
      <c r="A9" s="326">
        <v>6</v>
      </c>
      <c r="B9" s="327" t="s">
        <v>885</v>
      </c>
      <c r="C9" s="131">
        <v>410749.34407450008</v>
      </c>
      <c r="D9" s="131">
        <v>424190.32739900006</v>
      </c>
      <c r="E9" s="328">
        <f t="shared" si="0"/>
        <v>103.27230792170469</v>
      </c>
    </row>
    <row r="10" spans="1:5" ht="13.5" customHeight="1" x14ac:dyDescent="0.2">
      <c r="A10" s="326">
        <v>7</v>
      </c>
      <c r="B10" s="327" t="s">
        <v>988</v>
      </c>
      <c r="C10" s="131">
        <v>844432.38414780004</v>
      </c>
      <c r="D10" s="131">
        <v>473191.28132569994</v>
      </c>
      <c r="E10" s="328">
        <f t="shared" si="0"/>
        <v>56.036609941628889</v>
      </c>
    </row>
    <row r="11" spans="1:5" ht="13.5" customHeight="1" x14ac:dyDescent="0.2">
      <c r="A11" s="326">
        <v>8</v>
      </c>
      <c r="B11" s="327" t="s">
        <v>989</v>
      </c>
      <c r="C11" s="131">
        <v>473814.04755790002</v>
      </c>
      <c r="D11" s="131">
        <v>236599.6671274</v>
      </c>
      <c r="E11" s="328">
        <f t="shared" si="0"/>
        <v>49.935131376299594</v>
      </c>
    </row>
    <row r="12" spans="1:5" ht="13.5" customHeight="1" x14ac:dyDescent="0.2">
      <c r="A12" s="326">
        <v>9</v>
      </c>
      <c r="B12" s="327" t="s">
        <v>886</v>
      </c>
      <c r="C12" s="131">
        <v>11998701.391759099</v>
      </c>
      <c r="D12" s="131">
        <v>8504103.7485927995</v>
      </c>
      <c r="E12" s="328">
        <f t="shared" si="0"/>
        <v>70.875201164965688</v>
      </c>
    </row>
    <row r="13" spans="1:5" ht="15.75" customHeight="1" x14ac:dyDescent="0.2">
      <c r="A13" s="326">
        <v>10</v>
      </c>
      <c r="B13" s="327" t="s">
        <v>990</v>
      </c>
      <c r="C13" s="131">
        <v>372918.9140631</v>
      </c>
      <c r="D13" s="131">
        <v>294550.29023009998</v>
      </c>
      <c r="E13" s="328">
        <f t="shared" si="0"/>
        <v>78.985076680841232</v>
      </c>
    </row>
    <row r="14" spans="1:5" ht="13.5" customHeight="1" x14ac:dyDescent="0.2">
      <c r="A14" s="326">
        <v>11</v>
      </c>
      <c r="B14" s="327" t="s">
        <v>887</v>
      </c>
      <c r="C14" s="131">
        <v>749006.96428730013</v>
      </c>
      <c r="D14" s="131">
        <v>373737.93206630001</v>
      </c>
      <c r="E14" s="328">
        <f t="shared" si="0"/>
        <v>49.897791327203677</v>
      </c>
    </row>
    <row r="15" spans="1:5" ht="13.5" customHeight="1" x14ac:dyDescent="0.2">
      <c r="A15" s="326">
        <v>12</v>
      </c>
      <c r="B15" s="327" t="s">
        <v>991</v>
      </c>
      <c r="C15" s="131">
        <v>1121264.1845126001</v>
      </c>
      <c r="D15" s="131">
        <v>808371.67561600008</v>
      </c>
      <c r="E15" s="328">
        <f t="shared" si="0"/>
        <v>72.094666607708461</v>
      </c>
    </row>
    <row r="16" spans="1:5" ht="13.5" customHeight="1" x14ac:dyDescent="0.2">
      <c r="A16" s="326">
        <v>13</v>
      </c>
      <c r="B16" s="327" t="s">
        <v>992</v>
      </c>
      <c r="C16" s="131">
        <v>442833.33669520007</v>
      </c>
      <c r="D16" s="131">
        <v>279368.61484340002</v>
      </c>
      <c r="E16" s="328">
        <f t="shared" si="0"/>
        <v>63.086626885023342</v>
      </c>
    </row>
    <row r="17" spans="1:5" ht="13.5" customHeight="1" x14ac:dyDescent="0.2">
      <c r="A17" s="326">
        <v>14</v>
      </c>
      <c r="B17" s="327" t="s">
        <v>993</v>
      </c>
      <c r="C17" s="131">
        <v>281640.58736870001</v>
      </c>
      <c r="D17" s="131">
        <v>210443.47377189994</v>
      </c>
      <c r="E17" s="328">
        <f t="shared" si="0"/>
        <v>74.720577647569371</v>
      </c>
    </row>
    <row r="18" spans="1:5" ht="13.5" customHeight="1" x14ac:dyDescent="0.2">
      <c r="A18" s="326">
        <v>15</v>
      </c>
      <c r="B18" s="327" t="s">
        <v>888</v>
      </c>
      <c r="C18" s="131">
        <v>768302.44029190007</v>
      </c>
      <c r="D18" s="131">
        <v>879436.70957459998</v>
      </c>
      <c r="E18" s="328">
        <f t="shared" si="0"/>
        <v>114.46491166167283</v>
      </c>
    </row>
    <row r="19" spans="1:5" ht="13.5" customHeight="1" x14ac:dyDescent="0.2">
      <c r="A19" s="326">
        <v>16</v>
      </c>
      <c r="B19" s="327" t="s">
        <v>889</v>
      </c>
      <c r="C19" s="131">
        <v>996207.84094240027</v>
      </c>
      <c r="D19" s="131">
        <v>1046211.9769076001</v>
      </c>
      <c r="E19" s="328">
        <f t="shared" si="0"/>
        <v>105.01944814225679</v>
      </c>
    </row>
    <row r="20" spans="1:5" ht="13.5" customHeight="1" x14ac:dyDescent="0.2">
      <c r="A20" s="326">
        <v>17</v>
      </c>
      <c r="B20" s="327" t="s">
        <v>994</v>
      </c>
      <c r="C20" s="131">
        <v>155682.86811210003</v>
      </c>
      <c r="D20" s="131">
        <v>76541.053619600003</v>
      </c>
      <c r="E20" s="328">
        <f t="shared" si="0"/>
        <v>49.16472476887202</v>
      </c>
    </row>
    <row r="21" spans="1:5" ht="13.5" customHeight="1" x14ac:dyDescent="0.2">
      <c r="A21" s="326">
        <v>18</v>
      </c>
      <c r="B21" s="327" t="s">
        <v>995</v>
      </c>
      <c r="C21" s="131">
        <v>551916.93119070004</v>
      </c>
      <c r="D21" s="131">
        <v>574480.6550274</v>
      </c>
      <c r="E21" s="328">
        <f t="shared" si="0"/>
        <v>104.0882463576577</v>
      </c>
    </row>
    <row r="22" spans="1:5" ht="13.5" customHeight="1" x14ac:dyDescent="0.2">
      <c r="A22" s="326">
        <v>19</v>
      </c>
      <c r="B22" s="327" t="s">
        <v>996</v>
      </c>
      <c r="C22" s="131">
        <v>463534.92755900003</v>
      </c>
      <c r="D22" s="131">
        <v>462949.44035660004</v>
      </c>
      <c r="E22" s="328">
        <f t="shared" si="0"/>
        <v>99.873690812150187</v>
      </c>
    </row>
    <row r="23" spans="1:5" ht="13.5" customHeight="1" x14ac:dyDescent="0.2">
      <c r="A23" s="326">
        <v>20</v>
      </c>
      <c r="B23" s="327" t="s">
        <v>890</v>
      </c>
      <c r="C23" s="131">
        <v>2874558.5899629998</v>
      </c>
      <c r="D23" s="131">
        <v>1496725.5418724001</v>
      </c>
      <c r="E23" s="328">
        <f t="shared" si="0"/>
        <v>52.06801305419436</v>
      </c>
    </row>
    <row r="24" spans="1:5" ht="13.5" customHeight="1" x14ac:dyDescent="0.2">
      <c r="A24" s="326">
        <v>21</v>
      </c>
      <c r="B24" s="327" t="s">
        <v>997</v>
      </c>
      <c r="C24" s="131">
        <v>325771.42912009999</v>
      </c>
      <c r="D24" s="131">
        <v>362577.57839489996</v>
      </c>
      <c r="E24" s="328">
        <f t="shared" si="0"/>
        <v>111.29815139842447</v>
      </c>
    </row>
    <row r="25" spans="1:5" ht="13.5" customHeight="1" x14ac:dyDescent="0.2">
      <c r="A25" s="326">
        <v>22</v>
      </c>
      <c r="B25" s="327" t="s">
        <v>998</v>
      </c>
      <c r="C25" s="131">
        <v>1001537.5280468001</v>
      </c>
      <c r="D25" s="131">
        <v>849016.54258789972</v>
      </c>
      <c r="E25" s="328">
        <f t="shared" si="0"/>
        <v>84.771315982902109</v>
      </c>
    </row>
    <row r="26" spans="1:5" ht="13.5" customHeight="1" x14ac:dyDescent="0.2">
      <c r="A26" s="326">
        <v>23</v>
      </c>
      <c r="B26" s="327" t="s">
        <v>891</v>
      </c>
      <c r="C26" s="131">
        <v>8801066.6476291008</v>
      </c>
      <c r="D26" s="131">
        <v>7129191.2667441014</v>
      </c>
      <c r="E26" s="328">
        <f t="shared" si="0"/>
        <v>81.003718664766822</v>
      </c>
    </row>
    <row r="27" spans="1:5" ht="13.5" customHeight="1" x14ac:dyDescent="0.2">
      <c r="A27" s="326">
        <v>24</v>
      </c>
      <c r="B27" s="327" t="s">
        <v>892</v>
      </c>
      <c r="C27" s="131">
        <v>3664324.8453673003</v>
      </c>
      <c r="D27" s="131">
        <v>2570682.8429804998</v>
      </c>
      <c r="E27" s="328">
        <f t="shared" si="0"/>
        <v>70.15433815128425</v>
      </c>
    </row>
    <row r="28" spans="1:5" ht="13.5" customHeight="1" x14ac:dyDescent="0.2">
      <c r="A28" s="326">
        <v>25</v>
      </c>
      <c r="B28" s="327" t="s">
        <v>999</v>
      </c>
      <c r="C28" s="131">
        <v>248922.9135346</v>
      </c>
      <c r="D28" s="131">
        <v>259607.12533880002</v>
      </c>
      <c r="E28" s="328">
        <f t="shared" si="0"/>
        <v>104.29217690428283</v>
      </c>
    </row>
    <row r="29" spans="1:5" ht="13.5" customHeight="1" x14ac:dyDescent="0.2">
      <c r="A29" s="326">
        <v>26</v>
      </c>
      <c r="B29" s="327" t="s">
        <v>893</v>
      </c>
      <c r="C29" s="131">
        <v>687701.64356389991</v>
      </c>
      <c r="D29" s="131">
        <v>403091.72113639995</v>
      </c>
      <c r="E29" s="328">
        <f t="shared" si="0"/>
        <v>58.614331506820875</v>
      </c>
    </row>
    <row r="30" spans="1:5" ht="13.5" customHeight="1" x14ac:dyDescent="0.2">
      <c r="A30" s="326">
        <v>27</v>
      </c>
      <c r="B30" s="327" t="s">
        <v>1000</v>
      </c>
      <c r="C30" s="131">
        <v>795601.27923610003</v>
      </c>
      <c r="D30" s="131">
        <v>1028203.4055473001</v>
      </c>
      <c r="E30" s="328">
        <f t="shared" si="0"/>
        <v>129.23601713342316</v>
      </c>
    </row>
    <row r="31" spans="1:5" ht="13.5" customHeight="1" x14ac:dyDescent="0.2">
      <c r="A31" s="326">
        <v>28</v>
      </c>
      <c r="B31" s="327" t="s">
        <v>1001</v>
      </c>
      <c r="C31" s="131">
        <v>400304.83808199997</v>
      </c>
      <c r="D31" s="131">
        <v>182666.41989950003</v>
      </c>
      <c r="E31" s="328">
        <f t="shared" si="0"/>
        <v>45.631829176664098</v>
      </c>
    </row>
    <row r="32" spans="1:5" ht="13.5" customHeight="1" x14ac:dyDescent="0.2">
      <c r="A32" s="326">
        <v>29</v>
      </c>
      <c r="B32" s="327" t="s">
        <v>894</v>
      </c>
      <c r="C32" s="131">
        <v>553944.96244540007</v>
      </c>
      <c r="D32" s="131">
        <v>669503.69167770003</v>
      </c>
      <c r="E32" s="328">
        <f t="shared" si="0"/>
        <v>120.86104885260873</v>
      </c>
    </row>
    <row r="33" spans="1:5" ht="13.5" customHeight="1" x14ac:dyDescent="0.2">
      <c r="A33" s="326">
        <v>30</v>
      </c>
      <c r="B33" s="327" t="s">
        <v>1002</v>
      </c>
      <c r="C33" s="131">
        <v>538724.79701450001</v>
      </c>
      <c r="D33" s="131">
        <v>392930.45868580003</v>
      </c>
      <c r="E33" s="328">
        <f t="shared" si="0"/>
        <v>72.93713986498085</v>
      </c>
    </row>
    <row r="34" spans="1:5" ht="13.5" customHeight="1" x14ac:dyDescent="0.2">
      <c r="A34" s="326">
        <v>31</v>
      </c>
      <c r="B34" s="327" t="s">
        <v>1003</v>
      </c>
      <c r="C34" s="131">
        <v>541640.58163440006</v>
      </c>
      <c r="D34" s="131">
        <v>523960.76294949988</v>
      </c>
      <c r="E34" s="328">
        <f t="shared" si="0"/>
        <v>96.735876283207716</v>
      </c>
    </row>
    <row r="35" spans="1:5" ht="13.5" customHeight="1" x14ac:dyDescent="0.2">
      <c r="A35" s="326">
        <v>32</v>
      </c>
      <c r="B35" s="327" t="s">
        <v>1004</v>
      </c>
      <c r="C35" s="131">
        <v>452354.61557570007</v>
      </c>
      <c r="D35" s="131">
        <v>436060.72165630001</v>
      </c>
      <c r="E35" s="328">
        <f t="shared" si="0"/>
        <v>96.397982167449925</v>
      </c>
    </row>
    <row r="36" spans="1:5" ht="13.5" customHeight="1" x14ac:dyDescent="0.2">
      <c r="A36" s="326">
        <v>33</v>
      </c>
      <c r="B36" s="327" t="s">
        <v>1005</v>
      </c>
      <c r="C36" s="131">
        <v>116023.5538715</v>
      </c>
      <c r="D36" s="131">
        <v>38657.976285999997</v>
      </c>
      <c r="E36" s="328">
        <f t="shared" si="0"/>
        <v>33.319076166909184</v>
      </c>
    </row>
    <row r="37" spans="1:5" ht="13.5" customHeight="1" x14ac:dyDescent="0.2">
      <c r="A37" s="326">
        <v>34</v>
      </c>
      <c r="B37" s="327" t="s">
        <v>1006</v>
      </c>
      <c r="C37" s="131">
        <v>311583.17687009997</v>
      </c>
      <c r="D37" s="131">
        <v>148654.9639538</v>
      </c>
      <c r="E37" s="328">
        <f t="shared" si="0"/>
        <v>47.709560396380049</v>
      </c>
    </row>
    <row r="38" spans="1:5" ht="13.5" customHeight="1" x14ac:dyDescent="0.2">
      <c r="A38" s="326">
        <v>35</v>
      </c>
      <c r="B38" s="327" t="s">
        <v>895</v>
      </c>
      <c r="C38" s="131">
        <v>467579.20449450001</v>
      </c>
      <c r="D38" s="131">
        <v>733437.57778829976</v>
      </c>
      <c r="E38" s="328">
        <f t="shared" si="0"/>
        <v>156.85846819924751</v>
      </c>
    </row>
    <row r="39" spans="1:5" ht="13.5" customHeight="1" x14ac:dyDescent="0.2">
      <c r="A39" s="326">
        <v>36</v>
      </c>
      <c r="B39" s="327" t="s">
        <v>1007</v>
      </c>
      <c r="C39" s="131">
        <v>400457.53642670007</v>
      </c>
      <c r="D39" s="131">
        <v>640720.06831369991</v>
      </c>
      <c r="E39" s="328">
        <f t="shared" si="0"/>
        <v>159.99700593248235</v>
      </c>
    </row>
    <row r="40" spans="1:5" ht="13.5" customHeight="1" x14ac:dyDescent="0.2">
      <c r="A40" s="326">
        <v>37</v>
      </c>
      <c r="B40" s="327" t="s">
        <v>896</v>
      </c>
      <c r="C40" s="131">
        <v>765578.9198214002</v>
      </c>
      <c r="D40" s="131">
        <v>889520.81249300006</v>
      </c>
      <c r="E40" s="328">
        <f t="shared" si="0"/>
        <v>116.18930321390171</v>
      </c>
    </row>
    <row r="41" spans="1:5" ht="13.5" customHeight="1" x14ac:dyDescent="0.2">
      <c r="A41" s="326">
        <v>38</v>
      </c>
      <c r="B41" s="327" t="s">
        <v>897</v>
      </c>
      <c r="C41" s="131">
        <v>1386691.9378130001</v>
      </c>
      <c r="D41" s="131">
        <v>511569.29147609993</v>
      </c>
      <c r="E41" s="328">
        <f t="shared" si="0"/>
        <v>36.891343890187578</v>
      </c>
    </row>
    <row r="42" spans="1:5" ht="13.5" customHeight="1" x14ac:dyDescent="0.2">
      <c r="A42" s="326">
        <v>39</v>
      </c>
      <c r="B42" s="327" t="s">
        <v>1008</v>
      </c>
      <c r="C42" s="131">
        <v>1346532.1049779002</v>
      </c>
      <c r="D42" s="131">
        <v>743212.87109659996</v>
      </c>
      <c r="E42" s="328">
        <f t="shared" si="0"/>
        <v>55.194589742722691</v>
      </c>
    </row>
    <row r="43" spans="1:5" ht="13.5" customHeight="1" x14ac:dyDescent="0.2">
      <c r="A43" s="326">
        <v>40</v>
      </c>
      <c r="B43" s="327" t="s">
        <v>1009</v>
      </c>
      <c r="C43" s="131">
        <v>1260499.2374473</v>
      </c>
      <c r="D43" s="131">
        <v>604204.9157120001</v>
      </c>
      <c r="E43" s="328">
        <f t="shared" si="0"/>
        <v>47.933778757026914</v>
      </c>
    </row>
    <row r="44" spans="1:5" ht="13.5" customHeight="1" x14ac:dyDescent="0.2">
      <c r="A44" s="326">
        <v>41</v>
      </c>
      <c r="B44" s="327" t="s">
        <v>1010</v>
      </c>
      <c r="C44" s="131">
        <v>608790.2238864</v>
      </c>
      <c r="D44" s="131">
        <v>723762.36536739999</v>
      </c>
      <c r="E44" s="328">
        <f t="shared" si="0"/>
        <v>118.88534621121869</v>
      </c>
    </row>
    <row r="45" spans="1:5" ht="13.5" customHeight="1" x14ac:dyDescent="0.2">
      <c r="A45" s="326">
        <v>42</v>
      </c>
      <c r="B45" s="327" t="s">
        <v>898</v>
      </c>
      <c r="C45" s="131">
        <v>484152.99684810004</v>
      </c>
      <c r="D45" s="131">
        <v>348941.63053790003</v>
      </c>
      <c r="E45" s="328">
        <f t="shared" si="0"/>
        <v>72.072595400535818</v>
      </c>
    </row>
    <row r="46" spans="1:5" ht="13.5" customHeight="1" x14ac:dyDescent="0.2">
      <c r="A46" s="326">
        <v>43</v>
      </c>
      <c r="B46" s="327" t="s">
        <v>899</v>
      </c>
      <c r="C46" s="131">
        <v>528651.64991050004</v>
      </c>
      <c r="D46" s="131">
        <v>196372.96892919994</v>
      </c>
      <c r="E46" s="328">
        <f t="shared" si="0"/>
        <v>37.146005117442762</v>
      </c>
    </row>
    <row r="47" spans="1:5" ht="13.5" customHeight="1" x14ac:dyDescent="0.2">
      <c r="A47" s="326">
        <v>44</v>
      </c>
      <c r="B47" s="327" t="s">
        <v>1011</v>
      </c>
      <c r="C47" s="131">
        <v>320275.21652460005</v>
      </c>
      <c r="D47" s="131">
        <v>554021.46938490006</v>
      </c>
      <c r="E47" s="328">
        <f t="shared" si="0"/>
        <v>172.98293492601422</v>
      </c>
    </row>
    <row r="48" spans="1:5" ht="13.5" customHeight="1" x14ac:dyDescent="0.2">
      <c r="A48" s="326">
        <v>45</v>
      </c>
      <c r="B48" s="327" t="s">
        <v>1012</v>
      </c>
      <c r="C48" s="131">
        <v>146619.29116580001</v>
      </c>
      <c r="D48" s="131">
        <v>141656.56598479999</v>
      </c>
      <c r="E48" s="328">
        <f t="shared" si="0"/>
        <v>96.615230409627301</v>
      </c>
    </row>
    <row r="49" spans="1:5" ht="13.5" customHeight="1" x14ac:dyDescent="0.2">
      <c r="A49" s="326">
        <v>46</v>
      </c>
      <c r="B49" s="327" t="s">
        <v>1013</v>
      </c>
      <c r="C49" s="131">
        <v>524858.65437710006</v>
      </c>
      <c r="D49" s="131">
        <v>338117.79657539993</v>
      </c>
      <c r="E49" s="328">
        <f t="shared" si="0"/>
        <v>64.42073380245138</v>
      </c>
    </row>
    <row r="50" spans="1:5" ht="13.5" customHeight="1" x14ac:dyDescent="0.2">
      <c r="A50" s="326">
        <v>47</v>
      </c>
      <c r="B50" s="327" t="s">
        <v>900</v>
      </c>
      <c r="C50" s="131">
        <v>409795.92099980009</v>
      </c>
      <c r="D50" s="131">
        <v>138898.90386380002</v>
      </c>
      <c r="E50" s="328">
        <f t="shared" si="0"/>
        <v>33.894652617556872</v>
      </c>
    </row>
    <row r="51" spans="1:5" ht="13.5" customHeight="1" x14ac:dyDescent="0.2">
      <c r="A51" s="326">
        <v>48</v>
      </c>
      <c r="B51" s="327" t="s">
        <v>901</v>
      </c>
      <c r="C51" s="131">
        <v>1455558.0941373</v>
      </c>
      <c r="D51" s="131">
        <v>219976.6301104</v>
      </c>
      <c r="E51" s="328">
        <f t="shared" si="0"/>
        <v>15.112871894046851</v>
      </c>
    </row>
    <row r="52" spans="1:5" ht="13.5" customHeight="1" x14ac:dyDescent="0.2">
      <c r="A52" s="326">
        <v>49</v>
      </c>
      <c r="B52" s="327" t="s">
        <v>1014</v>
      </c>
      <c r="C52" s="131">
        <v>370906.60102210008</v>
      </c>
      <c r="D52" s="131">
        <v>178958.0202575</v>
      </c>
      <c r="E52" s="328">
        <f t="shared" si="0"/>
        <v>48.248809744649698</v>
      </c>
    </row>
    <row r="53" spans="1:5" ht="13.5" customHeight="1" x14ac:dyDescent="0.2">
      <c r="A53" s="326">
        <v>50</v>
      </c>
      <c r="B53" s="327" t="s">
        <v>902</v>
      </c>
      <c r="C53" s="131">
        <v>1616503.0190618001</v>
      </c>
      <c r="D53" s="131">
        <v>1641622.6746895001</v>
      </c>
      <c r="E53" s="328">
        <f t="shared" si="0"/>
        <v>101.55395043074395</v>
      </c>
    </row>
    <row r="54" spans="1:5" ht="13.5" customHeight="1" x14ac:dyDescent="0.2">
      <c r="A54" s="326">
        <v>51</v>
      </c>
      <c r="B54" s="327" t="s">
        <v>1015</v>
      </c>
      <c r="C54" s="131">
        <v>286109.35138109996</v>
      </c>
      <c r="D54" s="131">
        <v>84447.340896500013</v>
      </c>
      <c r="E54" s="328">
        <f t="shared" si="0"/>
        <v>29.515756996007962</v>
      </c>
    </row>
    <row r="55" spans="1:5" ht="13.5" customHeight="1" x14ac:dyDescent="0.2">
      <c r="A55" s="326">
        <v>52</v>
      </c>
      <c r="B55" s="327" t="s">
        <v>1016</v>
      </c>
      <c r="C55" s="131">
        <v>625543.27432650002</v>
      </c>
      <c r="D55" s="131">
        <v>715052.1670742</v>
      </c>
      <c r="E55" s="328">
        <f t="shared" si="0"/>
        <v>114.30898491300559</v>
      </c>
    </row>
    <row r="56" spans="1:5" ht="13.5" customHeight="1" x14ac:dyDescent="0.2">
      <c r="A56" s="323"/>
      <c r="B56" s="324" t="s">
        <v>79</v>
      </c>
      <c r="C56" s="133">
        <f>SUM(C4:C55)</f>
        <v>55496223.681539096</v>
      </c>
      <c r="D56" s="133">
        <f>SUM(D4:D55)</f>
        <v>41685283.770745009</v>
      </c>
      <c r="E56" s="329">
        <f t="shared" si="0"/>
        <v>75.113730278212927</v>
      </c>
    </row>
    <row r="57" spans="1:5" ht="13.5" customHeight="1" x14ac:dyDescent="0.2">
      <c r="A57" s="330"/>
      <c r="B57" s="322"/>
      <c r="C57" s="144"/>
      <c r="D57" s="144"/>
      <c r="E57" s="322"/>
    </row>
    <row r="58" spans="1:5" ht="13.5" customHeight="1" x14ac:dyDescent="0.2">
      <c r="A58" s="330"/>
      <c r="B58" s="322"/>
      <c r="C58" s="144"/>
      <c r="D58" s="144"/>
      <c r="E58" s="322"/>
    </row>
    <row r="59" spans="1:5" ht="13.5" customHeight="1" x14ac:dyDescent="0.2">
      <c r="A59" s="330"/>
      <c r="B59" s="322"/>
      <c r="C59" s="144"/>
      <c r="D59" s="144"/>
      <c r="E59" s="322"/>
    </row>
    <row r="60" spans="1:5" ht="13.5" customHeight="1" x14ac:dyDescent="0.2">
      <c r="A60" s="330"/>
      <c r="B60" s="322"/>
      <c r="C60" s="144"/>
      <c r="D60" s="144"/>
      <c r="E60" s="322"/>
    </row>
    <row r="61" spans="1:5" ht="13.5" customHeight="1" x14ac:dyDescent="0.2">
      <c r="A61" s="330"/>
      <c r="B61" s="322"/>
      <c r="C61" s="144"/>
      <c r="D61" s="144"/>
      <c r="E61" s="322"/>
    </row>
    <row r="62" spans="1:5" ht="13.5" customHeight="1" x14ac:dyDescent="0.2">
      <c r="A62" s="330"/>
      <c r="B62" s="322"/>
      <c r="C62" s="144"/>
      <c r="D62" s="144"/>
      <c r="E62" s="322"/>
    </row>
    <row r="63" spans="1:5" ht="13.5" customHeight="1" x14ac:dyDescent="0.2">
      <c r="A63" s="330"/>
      <c r="B63" s="322"/>
      <c r="C63" s="144"/>
      <c r="D63" s="144"/>
      <c r="E63" s="322"/>
    </row>
    <row r="64" spans="1:5" ht="13.5" customHeight="1" x14ac:dyDescent="0.2">
      <c r="A64" s="330"/>
      <c r="B64" s="322"/>
      <c r="C64" s="144"/>
      <c r="D64" s="144"/>
      <c r="E64" s="322"/>
    </row>
    <row r="65" spans="1:5" ht="13.5" customHeight="1" x14ac:dyDescent="0.2">
      <c r="A65" s="330"/>
      <c r="B65" s="322"/>
      <c r="C65" s="144"/>
      <c r="D65" s="144"/>
      <c r="E65" s="322"/>
    </row>
    <row r="66" spans="1:5" ht="13.5" customHeight="1" x14ac:dyDescent="0.2">
      <c r="A66" s="330"/>
      <c r="B66" s="322"/>
      <c r="C66" s="144"/>
      <c r="D66" s="144"/>
      <c r="E66" s="322"/>
    </row>
    <row r="67" spans="1:5" ht="13.5" customHeight="1" x14ac:dyDescent="0.2">
      <c r="A67" s="330"/>
      <c r="B67" s="322"/>
      <c r="C67" s="144"/>
      <c r="D67" s="144"/>
      <c r="E67" s="322"/>
    </row>
    <row r="68" spans="1:5" ht="13.5" customHeight="1" x14ac:dyDescent="0.2">
      <c r="A68" s="330"/>
      <c r="B68" s="322"/>
      <c r="C68" s="144"/>
      <c r="D68" s="144"/>
      <c r="E68" s="322"/>
    </row>
    <row r="69" spans="1:5" ht="13.5" customHeight="1" x14ac:dyDescent="0.2">
      <c r="A69" s="330"/>
      <c r="B69" s="322"/>
      <c r="C69" s="144"/>
      <c r="D69" s="144"/>
      <c r="E69" s="322"/>
    </row>
    <row r="70" spans="1:5" ht="13.5" customHeight="1" x14ac:dyDescent="0.2">
      <c r="A70" s="330"/>
      <c r="B70" s="322"/>
      <c r="C70" s="144"/>
      <c r="D70" s="144"/>
      <c r="E70" s="322"/>
    </row>
    <row r="71" spans="1:5" ht="13.5" customHeight="1" x14ac:dyDescent="0.2">
      <c r="A71" s="330"/>
      <c r="B71" s="322"/>
      <c r="C71" s="144"/>
      <c r="D71" s="144"/>
      <c r="E71" s="322"/>
    </row>
    <row r="72" spans="1:5" ht="13.5" customHeight="1" x14ac:dyDescent="0.2">
      <c r="A72" s="330"/>
      <c r="B72" s="322"/>
      <c r="C72" s="144"/>
      <c r="D72" s="144"/>
      <c r="E72" s="322"/>
    </row>
    <row r="73" spans="1:5" ht="13.5" customHeight="1" x14ac:dyDescent="0.2">
      <c r="A73" s="330"/>
      <c r="B73" s="322"/>
      <c r="C73" s="144"/>
      <c r="D73" s="144"/>
      <c r="E73" s="322"/>
    </row>
    <row r="74" spans="1:5" ht="13.5" customHeight="1" x14ac:dyDescent="0.2">
      <c r="A74" s="330"/>
      <c r="B74" s="322"/>
      <c r="C74" s="144"/>
      <c r="D74" s="144"/>
      <c r="E74" s="322"/>
    </row>
    <row r="75" spans="1:5" ht="13.5" customHeight="1" x14ac:dyDescent="0.2">
      <c r="A75" s="330"/>
      <c r="B75" s="322"/>
      <c r="C75" s="144"/>
      <c r="D75" s="144"/>
      <c r="E75" s="322"/>
    </row>
    <row r="76" spans="1:5" ht="13.5" customHeight="1" x14ac:dyDescent="0.2">
      <c r="A76" s="330"/>
      <c r="B76" s="322"/>
      <c r="C76" s="144"/>
      <c r="D76" s="144"/>
      <c r="E76" s="322"/>
    </row>
    <row r="77" spans="1:5" ht="13.5" customHeight="1" x14ac:dyDescent="0.2">
      <c r="A77" s="330"/>
      <c r="B77" s="322"/>
      <c r="C77" s="144"/>
      <c r="D77" s="144"/>
      <c r="E77" s="322"/>
    </row>
    <row r="78" spans="1:5" ht="13.5" customHeight="1" x14ac:dyDescent="0.2">
      <c r="A78" s="330"/>
      <c r="B78" s="322"/>
      <c r="C78" s="144"/>
      <c r="D78" s="144"/>
      <c r="E78" s="322"/>
    </row>
    <row r="79" spans="1:5" ht="13.5" customHeight="1" x14ac:dyDescent="0.2">
      <c r="A79" s="330"/>
      <c r="B79" s="322"/>
      <c r="C79" s="144"/>
      <c r="D79" s="144"/>
      <c r="E79" s="322"/>
    </row>
    <row r="80" spans="1:5" ht="13.5" customHeight="1" x14ac:dyDescent="0.2">
      <c r="A80" s="330"/>
      <c r="B80" s="322"/>
      <c r="C80" s="144"/>
      <c r="D80" s="144"/>
      <c r="E80" s="322"/>
    </row>
    <row r="81" spans="1:5" ht="13.5" customHeight="1" x14ac:dyDescent="0.2">
      <c r="A81" s="330"/>
      <c r="B81" s="322"/>
      <c r="C81" s="144"/>
      <c r="D81" s="144"/>
      <c r="E81" s="322"/>
    </row>
    <row r="82" spans="1:5" ht="13.5" customHeight="1" x14ac:dyDescent="0.2">
      <c r="A82" s="330"/>
      <c r="B82" s="322"/>
      <c r="C82" s="144"/>
      <c r="D82" s="144"/>
      <c r="E82" s="322"/>
    </row>
    <row r="83" spans="1:5" ht="13.5" customHeight="1" x14ac:dyDescent="0.2">
      <c r="A83" s="330"/>
      <c r="B83" s="322"/>
      <c r="C83" s="144"/>
      <c r="D83" s="144"/>
      <c r="E83" s="322"/>
    </row>
    <row r="84" spans="1:5" ht="13.5" customHeight="1" x14ac:dyDescent="0.2">
      <c r="A84" s="330"/>
      <c r="B84" s="322"/>
      <c r="C84" s="144"/>
      <c r="D84" s="144"/>
      <c r="E84" s="322"/>
    </row>
    <row r="85" spans="1:5" ht="13.5" customHeight="1" x14ac:dyDescent="0.2">
      <c r="A85" s="330"/>
      <c r="B85" s="322"/>
      <c r="C85" s="144"/>
      <c r="D85" s="144"/>
      <c r="E85" s="322"/>
    </row>
    <row r="86" spans="1:5" ht="13.5" customHeight="1" x14ac:dyDescent="0.2">
      <c r="A86" s="330"/>
      <c r="B86" s="322"/>
      <c r="C86" s="144"/>
      <c r="D86" s="144"/>
      <c r="E86" s="322"/>
    </row>
    <row r="87" spans="1:5" ht="13.5" customHeight="1" x14ac:dyDescent="0.2">
      <c r="A87" s="330"/>
      <c r="B87" s="322"/>
      <c r="C87" s="144"/>
      <c r="D87" s="144"/>
      <c r="E87" s="322"/>
    </row>
    <row r="88" spans="1:5" ht="13.5" customHeight="1" x14ac:dyDescent="0.2">
      <c r="A88" s="330"/>
      <c r="B88" s="322"/>
      <c r="C88" s="144"/>
      <c r="D88" s="144"/>
      <c r="E88" s="322"/>
    </row>
    <row r="89" spans="1:5" ht="13.5" customHeight="1" x14ac:dyDescent="0.2">
      <c r="A89" s="330"/>
      <c r="B89" s="322"/>
      <c r="C89" s="144"/>
      <c r="D89" s="144"/>
      <c r="E89" s="322"/>
    </row>
    <row r="90" spans="1:5" ht="13.5" customHeight="1" x14ac:dyDescent="0.2">
      <c r="A90" s="330"/>
      <c r="B90" s="322"/>
      <c r="C90" s="144"/>
      <c r="D90" s="144"/>
      <c r="E90" s="322"/>
    </row>
    <row r="91" spans="1:5" ht="13.5" customHeight="1" x14ac:dyDescent="0.2">
      <c r="A91" s="330"/>
      <c r="B91" s="322"/>
      <c r="C91" s="144"/>
      <c r="D91" s="144"/>
      <c r="E91" s="322"/>
    </row>
    <row r="92" spans="1:5" ht="13.5" customHeight="1" x14ac:dyDescent="0.2">
      <c r="A92" s="330"/>
      <c r="B92" s="322"/>
      <c r="C92" s="144"/>
      <c r="D92" s="144"/>
      <c r="E92" s="322"/>
    </row>
    <row r="93" spans="1:5" ht="13.5" customHeight="1" x14ac:dyDescent="0.2">
      <c r="A93" s="330"/>
      <c r="B93" s="322"/>
      <c r="C93" s="144"/>
      <c r="D93" s="144"/>
      <c r="E93" s="322"/>
    </row>
    <row r="94" spans="1:5" ht="13.5" customHeight="1" x14ac:dyDescent="0.2">
      <c r="A94" s="330"/>
      <c r="B94" s="322"/>
      <c r="C94" s="144"/>
      <c r="D94" s="144"/>
      <c r="E94" s="322"/>
    </row>
    <row r="95" spans="1:5" ht="13.5" customHeight="1" x14ac:dyDescent="0.2">
      <c r="A95" s="330"/>
      <c r="B95" s="322"/>
      <c r="C95" s="144"/>
      <c r="D95" s="144"/>
      <c r="E95" s="322"/>
    </row>
    <row r="96" spans="1:5" ht="13.5" customHeight="1" x14ac:dyDescent="0.2">
      <c r="A96" s="330"/>
      <c r="B96" s="322"/>
      <c r="C96" s="144"/>
      <c r="D96" s="144"/>
      <c r="E96" s="322"/>
    </row>
    <row r="97" spans="1:5" ht="13.5" customHeight="1" x14ac:dyDescent="0.2">
      <c r="A97" s="330"/>
      <c r="B97" s="322"/>
      <c r="C97" s="144"/>
      <c r="D97" s="144"/>
      <c r="E97" s="322"/>
    </row>
    <row r="98" spans="1:5" ht="13.5" customHeight="1" x14ac:dyDescent="0.2">
      <c r="A98" s="330"/>
      <c r="B98" s="322"/>
      <c r="C98" s="144"/>
      <c r="D98" s="144"/>
      <c r="E98" s="322"/>
    </row>
    <row r="99" spans="1:5" ht="13.5" customHeight="1" x14ac:dyDescent="0.2">
      <c r="A99" s="330"/>
      <c r="B99" s="322"/>
      <c r="C99" s="144"/>
      <c r="D99" s="144"/>
      <c r="E99" s="322"/>
    </row>
    <row r="100" spans="1:5" ht="13.5" customHeight="1" x14ac:dyDescent="0.2">
      <c r="A100" s="330"/>
      <c r="B100" s="322"/>
      <c r="C100" s="144"/>
      <c r="D100" s="144"/>
      <c r="E100" s="322"/>
    </row>
  </sheetData>
  <autoFilter ref="A3:E56"/>
  <mergeCells count="2">
    <mergeCell ref="A1:E1"/>
    <mergeCell ref="A2:E2"/>
  </mergeCells>
  <conditionalFormatting sqref="E4:E56">
    <cfRule type="cellIs" dxfId="36" priority="2" operator="lessThan">
      <formula>40</formula>
    </cfRule>
  </conditionalFormatting>
  <pageMargins left="1.4566929133858268" right="0.70866141732283472" top="0.74803149606299213" bottom="0.74803149606299213" header="0" footer="0"/>
  <pageSetup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100"/>
  <sheetViews>
    <sheetView workbookViewId="0">
      <pane xSplit="2" ySplit="5" topLeftCell="G47" activePane="bottomRight" state="frozen"/>
      <selection pane="topRight" activeCell="C1" sqref="C1"/>
      <selection pane="bottomLeft" activeCell="A6" sqref="A6"/>
      <selection pane="bottomRight" activeCell="K59" sqref="K59:V64"/>
    </sheetView>
  </sheetViews>
  <sheetFormatPr defaultColWidth="14.42578125" defaultRowHeight="15" customHeight="1" x14ac:dyDescent="0.2"/>
  <cols>
    <col min="1" max="1" width="4.42578125" style="83" customWidth="1"/>
    <col min="2" max="2" width="24.140625" style="83" customWidth="1"/>
    <col min="3" max="3" width="10.7109375" style="83" customWidth="1"/>
    <col min="4" max="4" width="10.85546875" style="83" customWidth="1"/>
    <col min="5" max="5" width="10.42578125" style="83" customWidth="1"/>
    <col min="6" max="6" width="10.5703125" style="83" customWidth="1"/>
    <col min="7" max="8" width="9.140625" style="83" customWidth="1"/>
    <col min="9" max="9" width="9.5703125" style="83" customWidth="1"/>
    <col min="10" max="10" width="10.7109375" style="83" customWidth="1"/>
    <col min="11" max="11" width="10" style="83" customWidth="1"/>
    <col min="12" max="12" width="9.85546875" style="83" customWidth="1"/>
    <col min="13" max="13" width="9" style="83" customWidth="1"/>
    <col min="14" max="14" width="11.42578125" style="167" hidden="1" customWidth="1"/>
    <col min="15" max="15" width="9.28515625" style="167" hidden="1" customWidth="1"/>
    <col min="16" max="16" width="9.7109375" style="83" hidden="1" customWidth="1"/>
    <col min="17" max="20" width="4.42578125" style="83" customWidth="1"/>
    <col min="21" max="16384" width="14.42578125" style="83"/>
  </cols>
  <sheetData>
    <row r="1" spans="1:20" ht="15" customHeight="1" x14ac:dyDescent="0.2">
      <c r="A1" s="393" t="s">
        <v>1029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160"/>
      <c r="O1" s="160"/>
      <c r="P1" s="160"/>
      <c r="Q1" s="151"/>
      <c r="R1" s="151"/>
      <c r="S1" s="151"/>
      <c r="T1" s="151"/>
    </row>
    <row r="2" spans="1:20" ht="15" customHeight="1" x14ac:dyDescent="0.2">
      <c r="A2" s="85"/>
      <c r="B2" s="86" t="s">
        <v>80</v>
      </c>
      <c r="C2" s="151"/>
      <c r="D2" s="151"/>
      <c r="E2" s="151"/>
      <c r="F2" s="151"/>
      <c r="G2" s="151"/>
      <c r="H2" s="151" t="s">
        <v>81</v>
      </c>
      <c r="I2" s="151"/>
      <c r="J2" s="152" t="s">
        <v>82</v>
      </c>
      <c r="K2" s="151"/>
      <c r="L2" s="151"/>
      <c r="M2" s="160"/>
      <c r="N2" s="160"/>
      <c r="O2" s="160"/>
      <c r="P2" s="160"/>
      <c r="Q2" s="151"/>
      <c r="R2" s="151"/>
      <c r="S2" s="151"/>
      <c r="T2" s="151"/>
    </row>
    <row r="3" spans="1:20" ht="21.75" customHeight="1" x14ac:dyDescent="0.2">
      <c r="A3" s="398" t="s">
        <v>1</v>
      </c>
      <c r="B3" s="398" t="s">
        <v>83</v>
      </c>
      <c r="C3" s="376" t="s">
        <v>1030</v>
      </c>
      <c r="D3" s="399"/>
      <c r="E3" s="399"/>
      <c r="F3" s="399"/>
      <c r="G3" s="399"/>
      <c r="H3" s="399"/>
      <c r="I3" s="399"/>
      <c r="J3" s="399"/>
      <c r="K3" s="399"/>
      <c r="L3" s="392"/>
      <c r="M3" s="395" t="s">
        <v>977</v>
      </c>
      <c r="N3" s="160"/>
      <c r="O3" s="160"/>
      <c r="P3" s="160"/>
      <c r="Q3" s="151"/>
      <c r="R3" s="151"/>
      <c r="S3" s="151"/>
      <c r="T3" s="151"/>
    </row>
    <row r="4" spans="1:20" ht="24.75" customHeight="1" x14ac:dyDescent="0.2">
      <c r="A4" s="396"/>
      <c r="B4" s="396"/>
      <c r="C4" s="376" t="s">
        <v>84</v>
      </c>
      <c r="D4" s="392"/>
      <c r="E4" s="376" t="s">
        <v>85</v>
      </c>
      <c r="F4" s="392"/>
      <c r="G4" s="376" t="s">
        <v>86</v>
      </c>
      <c r="H4" s="392"/>
      <c r="I4" s="376" t="s">
        <v>87</v>
      </c>
      <c r="J4" s="392"/>
      <c r="K4" s="376" t="s">
        <v>88</v>
      </c>
      <c r="L4" s="392"/>
      <c r="M4" s="396"/>
      <c r="N4" s="160"/>
      <c r="O4" s="160"/>
      <c r="P4" s="160"/>
      <c r="Q4" s="151"/>
      <c r="R4" s="151"/>
      <c r="S4" s="151"/>
      <c r="T4" s="151"/>
    </row>
    <row r="5" spans="1:20" ht="21.75" customHeight="1" x14ac:dyDescent="0.2">
      <c r="A5" s="397"/>
      <c r="B5" s="397"/>
      <c r="C5" s="161" t="s">
        <v>89</v>
      </c>
      <c r="D5" s="161" t="s">
        <v>90</v>
      </c>
      <c r="E5" s="161" t="s">
        <v>89</v>
      </c>
      <c r="F5" s="161" t="s">
        <v>90</v>
      </c>
      <c r="G5" s="161" t="s">
        <v>89</v>
      </c>
      <c r="H5" s="161" t="s">
        <v>90</v>
      </c>
      <c r="I5" s="161" t="s">
        <v>89</v>
      </c>
      <c r="J5" s="161" t="s">
        <v>90</v>
      </c>
      <c r="K5" s="161" t="s">
        <v>89</v>
      </c>
      <c r="L5" s="161" t="s">
        <v>90</v>
      </c>
      <c r="M5" s="397"/>
      <c r="N5" s="160"/>
      <c r="O5" s="160"/>
      <c r="P5" s="160"/>
      <c r="Q5" s="151"/>
      <c r="R5" s="151"/>
      <c r="S5" s="151"/>
      <c r="T5" s="151"/>
    </row>
    <row r="6" spans="1:20" ht="13.5" customHeight="1" x14ac:dyDescent="0.2">
      <c r="A6" s="137">
        <v>1</v>
      </c>
      <c r="B6" s="125" t="s">
        <v>8</v>
      </c>
      <c r="C6" s="135">
        <v>111017</v>
      </c>
      <c r="D6" s="135">
        <v>221274.16231459996</v>
      </c>
      <c r="E6" s="135">
        <v>93354</v>
      </c>
      <c r="F6" s="135">
        <v>183433.78900649998</v>
      </c>
      <c r="G6" s="135">
        <v>922</v>
      </c>
      <c r="H6" s="135">
        <v>37510.958945899984</v>
      </c>
      <c r="I6" s="135">
        <v>2773</v>
      </c>
      <c r="J6" s="135">
        <v>105371.59719339997</v>
      </c>
      <c r="K6" s="135">
        <f t="shared" ref="K6:L6" si="0">C6+G6+I6</f>
        <v>114712</v>
      </c>
      <c r="L6" s="135">
        <f t="shared" si="0"/>
        <v>364156.7184538999</v>
      </c>
      <c r="M6" s="162">
        <f>L6*100/'CD Ratio_3(i)'!F6</f>
        <v>21.850638099702131</v>
      </c>
      <c r="N6" s="160">
        <f>E6*100/C6</f>
        <v>84.089824080996607</v>
      </c>
      <c r="O6" s="160">
        <f>F6*100/D6</f>
        <v>82.898873997633828</v>
      </c>
      <c r="P6" s="160">
        <f>L6/K6</f>
        <v>3.1745302884955358</v>
      </c>
      <c r="Q6" s="151"/>
      <c r="R6" s="151"/>
      <c r="S6" s="151"/>
      <c r="T6" s="151"/>
    </row>
    <row r="7" spans="1:20" ht="13.5" customHeight="1" x14ac:dyDescent="0.2">
      <c r="A7" s="137">
        <v>2</v>
      </c>
      <c r="B7" s="125" t="s">
        <v>9</v>
      </c>
      <c r="C7" s="135">
        <v>542892</v>
      </c>
      <c r="D7" s="135">
        <v>1082645.4286179997</v>
      </c>
      <c r="E7" s="135">
        <v>395618</v>
      </c>
      <c r="F7" s="135">
        <v>896866.52042510035</v>
      </c>
      <c r="G7" s="135">
        <v>809</v>
      </c>
      <c r="H7" s="135">
        <v>41987.748923199993</v>
      </c>
      <c r="I7" s="135">
        <v>14428</v>
      </c>
      <c r="J7" s="135">
        <v>68801.086868800005</v>
      </c>
      <c r="K7" s="135">
        <f t="shared" ref="K7:K56" si="1">C7+G7+I7</f>
        <v>558129</v>
      </c>
      <c r="L7" s="135">
        <f t="shared" ref="L7:L55" si="2">D7+H7+J7</f>
        <v>1193434.2644099996</v>
      </c>
      <c r="M7" s="162">
        <f>L7*100/'CD Ratio_3(i)'!F7</f>
        <v>42.387013654949612</v>
      </c>
      <c r="N7" s="160">
        <f t="shared" ref="N7:N57" si="3">E7*100/C7</f>
        <v>72.872320829925656</v>
      </c>
      <c r="O7" s="160">
        <f t="shared" ref="O7:O57" si="4">F7*100/D7</f>
        <v>82.840281473312388</v>
      </c>
      <c r="P7" s="160">
        <f t="shared" ref="P7:P57" si="5">L7/K7</f>
        <v>2.1382767503749127</v>
      </c>
      <c r="Q7" s="151"/>
      <c r="R7" s="151"/>
      <c r="S7" s="151"/>
      <c r="T7" s="151"/>
    </row>
    <row r="8" spans="1:20" ht="13.5" customHeight="1" x14ac:dyDescent="0.2">
      <c r="A8" s="137">
        <v>3</v>
      </c>
      <c r="B8" s="125" t="s">
        <v>10</v>
      </c>
      <c r="C8" s="135">
        <v>44064</v>
      </c>
      <c r="D8" s="135">
        <v>75417.767340000006</v>
      </c>
      <c r="E8" s="135">
        <v>36617</v>
      </c>
      <c r="F8" s="135">
        <v>64302.31508</v>
      </c>
      <c r="G8" s="135">
        <v>245</v>
      </c>
      <c r="H8" s="135">
        <v>10547.152190000001</v>
      </c>
      <c r="I8" s="135">
        <v>8567</v>
      </c>
      <c r="J8" s="135">
        <v>24995.018380000001</v>
      </c>
      <c r="K8" s="135">
        <f t="shared" si="1"/>
        <v>52876</v>
      </c>
      <c r="L8" s="135">
        <f t="shared" si="2"/>
        <v>110959.93791000001</v>
      </c>
      <c r="M8" s="162">
        <f>L8*100/'CD Ratio_3(i)'!F8</f>
        <v>16.153103214847707</v>
      </c>
      <c r="N8" s="160">
        <f t="shared" si="3"/>
        <v>83.099582425562815</v>
      </c>
      <c r="O8" s="160">
        <f t="shared" si="4"/>
        <v>85.2614938733348</v>
      </c>
      <c r="P8" s="160">
        <f t="shared" si="5"/>
        <v>2.0984934168620928</v>
      </c>
      <c r="Q8" s="151"/>
      <c r="R8" s="151"/>
      <c r="S8" s="151"/>
      <c r="T8" s="151"/>
    </row>
    <row r="9" spans="1:20" ht="13.5" customHeight="1" x14ac:dyDescent="0.2">
      <c r="A9" s="137">
        <v>4</v>
      </c>
      <c r="B9" s="125" t="s">
        <v>11</v>
      </c>
      <c r="C9" s="135">
        <v>131919</v>
      </c>
      <c r="D9" s="135">
        <v>318792.38684159983</v>
      </c>
      <c r="E9" s="135">
        <v>124409</v>
      </c>
      <c r="F9" s="135">
        <v>266270.8023197999</v>
      </c>
      <c r="G9" s="135">
        <v>309</v>
      </c>
      <c r="H9" s="135">
        <v>2846.4047700000006</v>
      </c>
      <c r="I9" s="135">
        <v>1818</v>
      </c>
      <c r="J9" s="135">
        <v>15495.976216500001</v>
      </c>
      <c r="K9" s="135">
        <f t="shared" si="1"/>
        <v>134046</v>
      </c>
      <c r="L9" s="135">
        <f t="shared" si="2"/>
        <v>337134.76782809984</v>
      </c>
      <c r="M9" s="162">
        <f>L9*100/'CD Ratio_3(i)'!F9</f>
        <v>19.356277088182335</v>
      </c>
      <c r="N9" s="168">
        <f t="shared" si="3"/>
        <v>94.307112697943438</v>
      </c>
      <c r="O9" s="168">
        <f t="shared" si="4"/>
        <v>83.524830990428683</v>
      </c>
      <c r="P9" s="160">
        <f t="shared" si="5"/>
        <v>2.5150677217380588</v>
      </c>
      <c r="Q9" s="151"/>
      <c r="R9" s="151"/>
      <c r="S9" s="151"/>
      <c r="T9" s="151"/>
    </row>
    <row r="10" spans="1:20" ht="13.5" customHeight="1" x14ac:dyDescent="0.2">
      <c r="A10" s="137">
        <v>5</v>
      </c>
      <c r="B10" s="125" t="s">
        <v>12</v>
      </c>
      <c r="C10" s="135">
        <v>314373</v>
      </c>
      <c r="D10" s="135">
        <v>586570.8390674002</v>
      </c>
      <c r="E10" s="135">
        <v>267949</v>
      </c>
      <c r="F10" s="135">
        <v>511666.0901169001</v>
      </c>
      <c r="G10" s="135">
        <v>721</v>
      </c>
      <c r="H10" s="135">
        <v>45828.099008500001</v>
      </c>
      <c r="I10" s="135">
        <v>746</v>
      </c>
      <c r="J10" s="135">
        <v>34862.350897000004</v>
      </c>
      <c r="K10" s="135">
        <f t="shared" si="1"/>
        <v>315840</v>
      </c>
      <c r="L10" s="135">
        <f t="shared" si="2"/>
        <v>667261.28897290025</v>
      </c>
      <c r="M10" s="162">
        <f>L10*100/'CD Ratio_3(i)'!F10</f>
        <v>35.084717942169476</v>
      </c>
      <c r="N10" s="160">
        <f t="shared" si="3"/>
        <v>85.232828518988583</v>
      </c>
      <c r="O10" s="160">
        <f t="shared" si="4"/>
        <v>87.230059191215076</v>
      </c>
      <c r="P10" s="160">
        <f t="shared" si="5"/>
        <v>2.1126560567784329</v>
      </c>
      <c r="Q10" s="151"/>
      <c r="R10" s="151"/>
      <c r="S10" s="151"/>
      <c r="T10" s="151"/>
    </row>
    <row r="11" spans="1:20" ht="13.5" customHeight="1" x14ac:dyDescent="0.2">
      <c r="A11" s="137">
        <v>6</v>
      </c>
      <c r="B11" s="125" t="s">
        <v>13</v>
      </c>
      <c r="C11" s="135">
        <v>94236</v>
      </c>
      <c r="D11" s="135">
        <v>213062.00400430005</v>
      </c>
      <c r="E11" s="135">
        <v>82647</v>
      </c>
      <c r="F11" s="135">
        <v>170889.28597480006</v>
      </c>
      <c r="G11" s="135">
        <v>133</v>
      </c>
      <c r="H11" s="135">
        <v>6461.4059988000008</v>
      </c>
      <c r="I11" s="135">
        <v>180</v>
      </c>
      <c r="J11" s="135">
        <v>14336.269942399998</v>
      </c>
      <c r="K11" s="135">
        <f t="shared" si="1"/>
        <v>94549</v>
      </c>
      <c r="L11" s="135">
        <f t="shared" si="2"/>
        <v>233859.67994550004</v>
      </c>
      <c r="M11" s="162">
        <f>L11*100/'CD Ratio_3(i)'!F11</f>
        <v>21.95311148567156</v>
      </c>
      <c r="N11" s="160">
        <f t="shared" si="3"/>
        <v>87.702152043804915</v>
      </c>
      <c r="O11" s="160">
        <f t="shared" si="4"/>
        <v>80.206363764114016</v>
      </c>
      <c r="P11" s="160">
        <f t="shared" si="5"/>
        <v>2.4734230922114464</v>
      </c>
      <c r="Q11" s="151"/>
      <c r="R11" s="151"/>
      <c r="S11" s="151"/>
      <c r="T11" s="151"/>
    </row>
    <row r="12" spans="1:20" ht="13.5" customHeight="1" x14ac:dyDescent="0.2">
      <c r="A12" s="137">
        <v>7</v>
      </c>
      <c r="B12" s="125" t="s">
        <v>14</v>
      </c>
      <c r="C12" s="135">
        <v>6412</v>
      </c>
      <c r="D12" s="135">
        <v>14824.255046699998</v>
      </c>
      <c r="E12" s="135">
        <v>3683</v>
      </c>
      <c r="F12" s="135">
        <v>9241.9425368000011</v>
      </c>
      <c r="G12" s="135">
        <v>18</v>
      </c>
      <c r="H12" s="135">
        <v>711.33857450000005</v>
      </c>
      <c r="I12" s="135">
        <v>331</v>
      </c>
      <c r="J12" s="135">
        <v>842.90265579999993</v>
      </c>
      <c r="K12" s="135">
        <f t="shared" si="1"/>
        <v>6761</v>
      </c>
      <c r="L12" s="135">
        <f t="shared" si="2"/>
        <v>16378.496276999998</v>
      </c>
      <c r="M12" s="162">
        <f>L12*100/'CD Ratio_3(i)'!F12</f>
        <v>12.335989361410421</v>
      </c>
      <c r="N12" s="160">
        <f t="shared" si="3"/>
        <v>57.439176543980039</v>
      </c>
      <c r="O12" s="160">
        <f t="shared" si="4"/>
        <v>62.34338594206347</v>
      </c>
      <c r="P12" s="160">
        <f t="shared" si="5"/>
        <v>2.4224961214317404</v>
      </c>
      <c r="Q12" s="151"/>
      <c r="R12" s="151"/>
      <c r="S12" s="151"/>
      <c r="T12" s="151"/>
    </row>
    <row r="13" spans="1:20" ht="13.5" customHeight="1" x14ac:dyDescent="0.2">
      <c r="A13" s="137">
        <v>8</v>
      </c>
      <c r="B13" s="125" t="s">
        <v>982</v>
      </c>
      <c r="C13" s="135">
        <v>5281</v>
      </c>
      <c r="D13" s="135">
        <v>9936.4598600000008</v>
      </c>
      <c r="E13" s="135">
        <v>4504</v>
      </c>
      <c r="F13" s="135">
        <v>9127.0371099999993</v>
      </c>
      <c r="G13" s="135">
        <v>140</v>
      </c>
      <c r="H13" s="135">
        <v>4768.1609699999999</v>
      </c>
      <c r="I13" s="135">
        <v>421</v>
      </c>
      <c r="J13" s="135">
        <v>1260.37336</v>
      </c>
      <c r="K13" s="135">
        <f t="shared" si="1"/>
        <v>5842</v>
      </c>
      <c r="L13" s="135">
        <f t="shared" si="2"/>
        <v>15964.994189999999</v>
      </c>
      <c r="M13" s="162">
        <f>L13*100/'CD Ratio_3(i)'!F13</f>
        <v>26.796344668423437</v>
      </c>
      <c r="N13" s="160">
        <f t="shared" si="3"/>
        <v>85.286877485324752</v>
      </c>
      <c r="O13" s="160">
        <f t="shared" si="4"/>
        <v>91.854012783180494</v>
      </c>
      <c r="P13" s="160">
        <f t="shared" si="5"/>
        <v>2.7327959928106811</v>
      </c>
      <c r="Q13" s="151"/>
      <c r="R13" s="151"/>
      <c r="S13" s="151"/>
      <c r="T13" s="151"/>
    </row>
    <row r="14" spans="1:20" ht="13.5" customHeight="1" x14ac:dyDescent="0.2">
      <c r="A14" s="137">
        <v>9</v>
      </c>
      <c r="B14" s="125" t="s">
        <v>15</v>
      </c>
      <c r="C14" s="135">
        <v>175520</v>
      </c>
      <c r="D14" s="135">
        <v>327945.88434749999</v>
      </c>
      <c r="E14" s="135">
        <v>26360</v>
      </c>
      <c r="F14" s="135">
        <v>38768.460796399988</v>
      </c>
      <c r="G14" s="135">
        <v>736</v>
      </c>
      <c r="H14" s="135">
        <v>32479.412460599993</v>
      </c>
      <c r="I14" s="135">
        <v>2374</v>
      </c>
      <c r="J14" s="135">
        <v>64977.969271399998</v>
      </c>
      <c r="K14" s="135">
        <f t="shared" si="1"/>
        <v>178630</v>
      </c>
      <c r="L14" s="135">
        <f t="shared" si="2"/>
        <v>425403.26607949997</v>
      </c>
      <c r="M14" s="162">
        <f>L14*100/'CD Ratio_3(i)'!F14</f>
        <v>15.512430073679571</v>
      </c>
      <c r="N14" s="160">
        <f t="shared" si="3"/>
        <v>15.018231540565179</v>
      </c>
      <c r="O14" s="160">
        <f t="shared" si="4"/>
        <v>11.821603089648754</v>
      </c>
      <c r="P14" s="160">
        <f t="shared" si="5"/>
        <v>2.3814771655349043</v>
      </c>
      <c r="Q14" s="151"/>
      <c r="R14" s="151"/>
      <c r="S14" s="151"/>
      <c r="T14" s="151"/>
    </row>
    <row r="15" spans="1:20" ht="13.5" customHeight="1" x14ac:dyDescent="0.2">
      <c r="A15" s="137">
        <v>10</v>
      </c>
      <c r="B15" s="125" t="s">
        <v>16</v>
      </c>
      <c r="C15" s="135">
        <v>609895</v>
      </c>
      <c r="D15" s="135">
        <v>1405623.0910708001</v>
      </c>
      <c r="E15" s="135">
        <v>591338</v>
      </c>
      <c r="F15" s="135">
        <v>1319989.7074699006</v>
      </c>
      <c r="G15" s="135">
        <v>39</v>
      </c>
      <c r="H15" s="135">
        <v>4348.6139196000004</v>
      </c>
      <c r="I15" s="135">
        <v>2364</v>
      </c>
      <c r="J15" s="135">
        <v>110843.7462373</v>
      </c>
      <c r="K15" s="135">
        <f t="shared" si="1"/>
        <v>612298</v>
      </c>
      <c r="L15" s="135">
        <f t="shared" si="2"/>
        <v>1520815.4512277001</v>
      </c>
      <c r="M15" s="162">
        <f>L15*100/'CD Ratio_3(i)'!F15</f>
        <v>18.611123607817149</v>
      </c>
      <c r="N15" s="160">
        <f t="shared" si="3"/>
        <v>96.957345116782392</v>
      </c>
      <c r="O15" s="160">
        <f t="shared" si="4"/>
        <v>93.907799029136314</v>
      </c>
      <c r="P15" s="160">
        <f t="shared" si="5"/>
        <v>2.4837831435472597</v>
      </c>
      <c r="Q15" s="151"/>
      <c r="R15" s="151"/>
      <c r="S15" s="151"/>
      <c r="T15" s="151"/>
    </row>
    <row r="16" spans="1:20" ht="13.5" customHeight="1" x14ac:dyDescent="0.2">
      <c r="A16" s="137">
        <v>11</v>
      </c>
      <c r="B16" s="125" t="s">
        <v>17</v>
      </c>
      <c r="C16" s="135">
        <v>52498</v>
      </c>
      <c r="D16" s="135">
        <v>97107.612178599971</v>
      </c>
      <c r="E16" s="135">
        <v>8296</v>
      </c>
      <c r="F16" s="135">
        <v>32558.250029499999</v>
      </c>
      <c r="G16" s="135">
        <v>129</v>
      </c>
      <c r="H16" s="135">
        <v>1862.5208323000002</v>
      </c>
      <c r="I16" s="135">
        <v>28851</v>
      </c>
      <c r="J16" s="135">
        <v>29211.100714200009</v>
      </c>
      <c r="K16" s="135">
        <f t="shared" si="1"/>
        <v>81478</v>
      </c>
      <c r="L16" s="135">
        <f t="shared" si="2"/>
        <v>128181.23372509997</v>
      </c>
      <c r="M16" s="162">
        <f>L16*100/'CD Ratio_3(i)'!F16</f>
        <v>19.028387143394575</v>
      </c>
      <c r="N16" s="160">
        <f t="shared" si="3"/>
        <v>15.802506762162368</v>
      </c>
      <c r="O16" s="160">
        <f t="shared" si="4"/>
        <v>33.528010110699647</v>
      </c>
      <c r="P16" s="160">
        <f t="shared" si="5"/>
        <v>1.5732005415584571</v>
      </c>
      <c r="Q16" s="151"/>
      <c r="R16" s="151"/>
      <c r="S16" s="151"/>
      <c r="T16" s="151"/>
    </row>
    <row r="17" spans="1:20" ht="13.5" customHeight="1" x14ac:dyDescent="0.2">
      <c r="A17" s="137">
        <v>12</v>
      </c>
      <c r="B17" s="125" t="s">
        <v>18</v>
      </c>
      <c r="C17" s="135">
        <v>190167</v>
      </c>
      <c r="D17" s="135">
        <v>477802.9792951998</v>
      </c>
      <c r="E17" s="135">
        <v>165943</v>
      </c>
      <c r="F17" s="135">
        <v>419829.98269650002</v>
      </c>
      <c r="G17" s="135">
        <v>900</v>
      </c>
      <c r="H17" s="135">
        <v>15237.738641600003</v>
      </c>
      <c r="I17" s="135">
        <v>3711</v>
      </c>
      <c r="J17" s="135">
        <v>78048.952605500002</v>
      </c>
      <c r="K17" s="135">
        <f t="shared" si="1"/>
        <v>194778</v>
      </c>
      <c r="L17" s="135">
        <f t="shared" si="2"/>
        <v>571089.67054229975</v>
      </c>
      <c r="M17" s="162">
        <f>L17*100/'CD Ratio_3(i)'!F17</f>
        <v>33.96423880730903</v>
      </c>
      <c r="N17" s="160">
        <f t="shared" si="3"/>
        <v>87.261722591196161</v>
      </c>
      <c r="O17" s="160">
        <f t="shared" si="4"/>
        <v>87.866756987531787</v>
      </c>
      <c r="P17" s="160">
        <f t="shared" si="5"/>
        <v>2.9320029497289211</v>
      </c>
      <c r="Q17" s="151"/>
      <c r="R17" s="151"/>
      <c r="S17" s="151"/>
      <c r="T17" s="151"/>
    </row>
    <row r="18" spans="1:20" s="166" customFormat="1" ht="13.5" customHeight="1" x14ac:dyDescent="0.2">
      <c r="A18" s="142"/>
      <c r="B18" s="126" t="s">
        <v>19</v>
      </c>
      <c r="C18" s="143">
        <f t="shared" ref="C18:L18" si="6">SUM(C6:C17)</f>
        <v>2278274</v>
      </c>
      <c r="D18" s="143">
        <f t="shared" si="6"/>
        <v>4831002.8699847003</v>
      </c>
      <c r="E18" s="143">
        <f t="shared" si="6"/>
        <v>1800718</v>
      </c>
      <c r="F18" s="143">
        <f t="shared" si="6"/>
        <v>3922944.1835622014</v>
      </c>
      <c r="G18" s="143">
        <f t="shared" si="6"/>
        <v>5101</v>
      </c>
      <c r="H18" s="143">
        <f t="shared" si="6"/>
        <v>204589.55523499998</v>
      </c>
      <c r="I18" s="143">
        <f t="shared" si="6"/>
        <v>66564</v>
      </c>
      <c r="J18" s="143">
        <f t="shared" si="6"/>
        <v>549047.34434229997</v>
      </c>
      <c r="K18" s="143">
        <f t="shared" si="6"/>
        <v>2349939</v>
      </c>
      <c r="L18" s="143">
        <f t="shared" si="6"/>
        <v>5584639.7695619995</v>
      </c>
      <c r="M18" s="163">
        <f>L18*100/'CD Ratio_3(i)'!F18</f>
        <v>23.92812604284692</v>
      </c>
      <c r="N18" s="160">
        <f t="shared" si="3"/>
        <v>79.038693326614791</v>
      </c>
      <c r="O18" s="160">
        <f t="shared" si="4"/>
        <v>81.203515898027717</v>
      </c>
      <c r="P18" s="160">
        <f t="shared" si="5"/>
        <v>2.3765041431126508</v>
      </c>
      <c r="Q18" s="158"/>
      <c r="R18" s="158"/>
      <c r="S18" s="158"/>
      <c r="T18" s="158"/>
    </row>
    <row r="19" spans="1:20" ht="13.5" customHeight="1" x14ac:dyDescent="0.2">
      <c r="A19" s="137">
        <v>13</v>
      </c>
      <c r="B19" s="125" t="s">
        <v>20</v>
      </c>
      <c r="C19" s="135">
        <v>89911</v>
      </c>
      <c r="D19" s="135">
        <v>284953.11188599997</v>
      </c>
      <c r="E19" s="135">
        <v>46463</v>
      </c>
      <c r="F19" s="135">
        <v>207746.85091529996</v>
      </c>
      <c r="G19" s="135">
        <v>71</v>
      </c>
      <c r="H19" s="135">
        <v>5088.8125974999994</v>
      </c>
      <c r="I19" s="135">
        <v>868</v>
      </c>
      <c r="J19" s="135">
        <v>115855.99054760003</v>
      </c>
      <c r="K19" s="135">
        <f t="shared" si="1"/>
        <v>90850</v>
      </c>
      <c r="L19" s="135">
        <f t="shared" si="2"/>
        <v>405897.91503109998</v>
      </c>
      <c r="M19" s="162">
        <f>L19*100/'CD Ratio_3(i)'!F19</f>
        <v>30.03732784054937</v>
      </c>
      <c r="N19" s="160">
        <f t="shared" si="3"/>
        <v>51.676658028494842</v>
      </c>
      <c r="O19" s="160">
        <f t="shared" si="4"/>
        <v>72.905626311746474</v>
      </c>
      <c r="P19" s="160">
        <f t="shared" si="5"/>
        <v>4.467781123072097</v>
      </c>
      <c r="Q19" s="151"/>
      <c r="R19" s="151"/>
      <c r="S19" s="151"/>
      <c r="T19" s="151"/>
    </row>
    <row r="20" spans="1:20" ht="13.5" customHeight="1" x14ac:dyDescent="0.2">
      <c r="A20" s="137">
        <v>14</v>
      </c>
      <c r="B20" s="125" t="s">
        <v>21</v>
      </c>
      <c r="C20" s="135">
        <v>35854</v>
      </c>
      <c r="D20" s="135">
        <v>20409.4620158</v>
      </c>
      <c r="E20" s="135">
        <v>841</v>
      </c>
      <c r="F20" s="135">
        <v>7990.6445297999999</v>
      </c>
      <c r="G20" s="135">
        <v>551</v>
      </c>
      <c r="H20" s="135">
        <v>491.12025420000009</v>
      </c>
      <c r="I20" s="135">
        <v>50497</v>
      </c>
      <c r="J20" s="135">
        <v>23137.155747699981</v>
      </c>
      <c r="K20" s="135">
        <f t="shared" si="1"/>
        <v>86902</v>
      </c>
      <c r="L20" s="135">
        <f t="shared" si="2"/>
        <v>44037.73801769998</v>
      </c>
      <c r="M20" s="162">
        <f>L20*100/'CD Ratio_3(i)'!F20</f>
        <v>5.6257299254766853</v>
      </c>
      <c r="N20" s="160">
        <f t="shared" si="3"/>
        <v>2.3456239192279802</v>
      </c>
      <c r="O20" s="160">
        <f t="shared" si="4"/>
        <v>39.151666631947656</v>
      </c>
      <c r="P20" s="160">
        <f t="shared" si="5"/>
        <v>0.50675172053232354</v>
      </c>
      <c r="Q20" s="151"/>
      <c r="R20" s="151"/>
      <c r="S20" s="151"/>
      <c r="T20" s="151"/>
    </row>
    <row r="21" spans="1:20" ht="13.5" customHeight="1" x14ac:dyDescent="0.2">
      <c r="A21" s="137">
        <v>15</v>
      </c>
      <c r="B21" s="125" t="s">
        <v>22</v>
      </c>
      <c r="C21" s="135">
        <v>72</v>
      </c>
      <c r="D21" s="135">
        <v>75.973681600000006</v>
      </c>
      <c r="E21" s="135">
        <v>234</v>
      </c>
      <c r="F21" s="135">
        <v>300.96765009999996</v>
      </c>
      <c r="G21" s="135">
        <v>19</v>
      </c>
      <c r="H21" s="135">
        <v>27.374784999999999</v>
      </c>
      <c r="I21" s="135">
        <v>1</v>
      </c>
      <c r="J21" s="135">
        <v>3.6662455</v>
      </c>
      <c r="K21" s="135">
        <f t="shared" si="1"/>
        <v>92</v>
      </c>
      <c r="L21" s="135">
        <f t="shared" si="2"/>
        <v>107.01471210000001</v>
      </c>
      <c r="M21" s="162">
        <f>L21*100/'CD Ratio_3(i)'!F21</f>
        <v>8.0275522106906134</v>
      </c>
      <c r="N21" s="160">
        <f t="shared" si="3"/>
        <v>325</v>
      </c>
      <c r="O21" s="160">
        <f t="shared" si="4"/>
        <v>396.14724962861339</v>
      </c>
      <c r="P21" s="160">
        <f t="shared" si="5"/>
        <v>1.1632033923913045</v>
      </c>
      <c r="Q21" s="151"/>
      <c r="R21" s="151"/>
      <c r="S21" s="151"/>
      <c r="T21" s="151"/>
    </row>
    <row r="22" spans="1:20" ht="13.5" customHeight="1" x14ac:dyDescent="0.2">
      <c r="A22" s="137">
        <v>16</v>
      </c>
      <c r="B22" s="125" t="s">
        <v>23</v>
      </c>
      <c r="C22" s="135">
        <v>22</v>
      </c>
      <c r="D22" s="135">
        <v>13</v>
      </c>
      <c r="E22" s="135">
        <v>0</v>
      </c>
      <c r="F22" s="135">
        <v>0</v>
      </c>
      <c r="G22" s="135">
        <v>7</v>
      </c>
      <c r="H22" s="135">
        <v>92</v>
      </c>
      <c r="I22" s="135">
        <v>92</v>
      </c>
      <c r="J22" s="135">
        <v>2383</v>
      </c>
      <c r="K22" s="135">
        <f t="shared" si="1"/>
        <v>121</v>
      </c>
      <c r="L22" s="135">
        <f t="shared" si="2"/>
        <v>2488</v>
      </c>
      <c r="M22" s="162" t="e">
        <f>L22*100/'CD Ratio_3(i)'!F22</f>
        <v>#DIV/0!</v>
      </c>
      <c r="N22" s="160">
        <f t="shared" si="3"/>
        <v>0</v>
      </c>
      <c r="O22" s="160">
        <f t="shared" si="4"/>
        <v>0</v>
      </c>
      <c r="P22" s="160">
        <f t="shared" si="5"/>
        <v>20.561983471074381</v>
      </c>
      <c r="Q22" s="151"/>
      <c r="R22" s="151"/>
      <c r="S22" s="151"/>
      <c r="T22" s="151"/>
    </row>
    <row r="23" spans="1:20" ht="12.75" customHeight="1" x14ac:dyDescent="0.2">
      <c r="A23" s="137">
        <v>17</v>
      </c>
      <c r="B23" s="125" t="s">
        <v>24</v>
      </c>
      <c r="C23" s="135">
        <v>18096</v>
      </c>
      <c r="D23" s="135">
        <v>50524.802677899999</v>
      </c>
      <c r="E23" s="135">
        <v>51153</v>
      </c>
      <c r="F23" s="135">
        <v>19378.5969921</v>
      </c>
      <c r="G23" s="135">
        <v>27</v>
      </c>
      <c r="H23" s="135">
        <v>537.77654930000006</v>
      </c>
      <c r="I23" s="135">
        <v>1770</v>
      </c>
      <c r="J23" s="135">
        <v>22384.256743100002</v>
      </c>
      <c r="K23" s="135">
        <f t="shared" si="1"/>
        <v>19893</v>
      </c>
      <c r="L23" s="135">
        <f t="shared" si="2"/>
        <v>73446.835970300002</v>
      </c>
      <c r="M23" s="162">
        <f>L23*100/'CD Ratio_3(i)'!F23</f>
        <v>52.309777332920525</v>
      </c>
      <c r="N23" s="160">
        <f t="shared" si="3"/>
        <v>282.67572944297081</v>
      </c>
      <c r="O23" s="160">
        <f t="shared" si="4"/>
        <v>38.354621819386878</v>
      </c>
      <c r="P23" s="160">
        <f t="shared" si="5"/>
        <v>3.6920945041119992</v>
      </c>
      <c r="Q23" s="151"/>
      <c r="R23" s="151"/>
      <c r="S23" s="151"/>
      <c r="T23" s="151"/>
    </row>
    <row r="24" spans="1:20" ht="13.5" customHeight="1" x14ac:dyDescent="0.2">
      <c r="A24" s="137">
        <v>18</v>
      </c>
      <c r="B24" s="125" t="s">
        <v>25</v>
      </c>
      <c r="C24" s="135">
        <v>8</v>
      </c>
      <c r="D24" s="135">
        <v>43.951500000000003</v>
      </c>
      <c r="E24" s="135">
        <v>0</v>
      </c>
      <c r="F24" s="135">
        <v>0</v>
      </c>
      <c r="G24" s="135">
        <v>0</v>
      </c>
      <c r="H24" s="135">
        <v>0</v>
      </c>
      <c r="I24" s="135">
        <v>4</v>
      </c>
      <c r="J24" s="135">
        <v>34.569704300000005</v>
      </c>
      <c r="K24" s="135">
        <f t="shared" si="1"/>
        <v>12</v>
      </c>
      <c r="L24" s="135">
        <f t="shared" si="2"/>
        <v>78.521204300000008</v>
      </c>
      <c r="M24" s="162">
        <f>L24*100/'CD Ratio_3(i)'!F24</f>
        <v>14.010594639892926</v>
      </c>
      <c r="N24" s="160">
        <f t="shared" si="3"/>
        <v>0</v>
      </c>
      <c r="O24" s="160">
        <f t="shared" si="4"/>
        <v>0</v>
      </c>
      <c r="P24" s="160">
        <f t="shared" si="5"/>
        <v>6.5434336916666673</v>
      </c>
      <c r="Q24" s="151"/>
      <c r="R24" s="151"/>
      <c r="S24" s="151"/>
      <c r="T24" s="151"/>
    </row>
    <row r="25" spans="1:20" ht="13.5" customHeight="1" x14ac:dyDescent="0.2">
      <c r="A25" s="137">
        <v>19</v>
      </c>
      <c r="B25" s="125" t="s">
        <v>26</v>
      </c>
      <c r="C25" s="135">
        <v>8881</v>
      </c>
      <c r="D25" s="135">
        <v>16464.886958999999</v>
      </c>
      <c r="E25" s="135">
        <v>8660</v>
      </c>
      <c r="F25" s="135">
        <v>15270.848890700001</v>
      </c>
      <c r="G25" s="135">
        <v>5</v>
      </c>
      <c r="H25" s="135">
        <v>239.55732090000001</v>
      </c>
      <c r="I25" s="135">
        <v>12</v>
      </c>
      <c r="J25" s="135">
        <v>450.40204830000005</v>
      </c>
      <c r="K25" s="135">
        <f t="shared" si="1"/>
        <v>8898</v>
      </c>
      <c r="L25" s="135">
        <f t="shared" si="2"/>
        <v>17154.846328199998</v>
      </c>
      <c r="M25" s="162">
        <f>L25*100/'CD Ratio_3(i)'!F25</f>
        <v>35.027761400256082</v>
      </c>
      <c r="N25" s="160">
        <f t="shared" si="3"/>
        <v>97.5115414930751</v>
      </c>
      <c r="O25" s="160">
        <f t="shared" si="4"/>
        <v>92.74797287540855</v>
      </c>
      <c r="P25" s="160">
        <f t="shared" si="5"/>
        <v>1.9279440692515168</v>
      </c>
      <c r="Q25" s="151"/>
      <c r="R25" s="151"/>
      <c r="S25" s="151"/>
      <c r="T25" s="151"/>
    </row>
    <row r="26" spans="1:20" ht="13.5" customHeight="1" x14ac:dyDescent="0.2">
      <c r="A26" s="137">
        <v>20</v>
      </c>
      <c r="B26" s="125" t="s">
        <v>27</v>
      </c>
      <c r="C26" s="135">
        <v>359100</v>
      </c>
      <c r="D26" s="135">
        <v>636908.97556000005</v>
      </c>
      <c r="E26" s="135">
        <v>56946</v>
      </c>
      <c r="F26" s="135">
        <v>327662.05232999998</v>
      </c>
      <c r="G26" s="135">
        <v>193</v>
      </c>
      <c r="H26" s="135">
        <v>10025.28837</v>
      </c>
      <c r="I26" s="135">
        <v>1647</v>
      </c>
      <c r="J26" s="135">
        <v>118442.67818</v>
      </c>
      <c r="K26" s="135">
        <f t="shared" si="1"/>
        <v>360940</v>
      </c>
      <c r="L26" s="135">
        <f t="shared" si="2"/>
        <v>765376.94211000006</v>
      </c>
      <c r="M26" s="162">
        <f>L26*100/'CD Ratio_3(i)'!F26</f>
        <v>23.584141739701142</v>
      </c>
      <c r="N26" s="160">
        <f t="shared" si="3"/>
        <v>15.857978279030911</v>
      </c>
      <c r="O26" s="160">
        <f t="shared" si="4"/>
        <v>51.445664122083421</v>
      </c>
      <c r="P26" s="160">
        <f t="shared" si="5"/>
        <v>2.1205101737407883</v>
      </c>
      <c r="Q26" s="151"/>
      <c r="R26" s="151"/>
      <c r="S26" s="151"/>
      <c r="T26" s="151"/>
    </row>
    <row r="27" spans="1:20" ht="13.5" customHeight="1" x14ac:dyDescent="0.2">
      <c r="A27" s="137">
        <v>21</v>
      </c>
      <c r="B27" s="125" t="s">
        <v>28</v>
      </c>
      <c r="C27" s="135">
        <v>171032</v>
      </c>
      <c r="D27" s="135">
        <v>598240.3075580002</v>
      </c>
      <c r="E27" s="135">
        <v>105393</v>
      </c>
      <c r="F27" s="135">
        <v>471082.1455734999</v>
      </c>
      <c r="G27" s="135">
        <v>24</v>
      </c>
      <c r="H27" s="135">
        <v>71.194077000000007</v>
      </c>
      <c r="I27" s="135">
        <v>293</v>
      </c>
      <c r="J27" s="135">
        <v>30836.723542300002</v>
      </c>
      <c r="K27" s="135">
        <f t="shared" si="1"/>
        <v>171349</v>
      </c>
      <c r="L27" s="135">
        <f t="shared" si="2"/>
        <v>629148.22517730028</v>
      </c>
      <c r="M27" s="162">
        <f>L27*100/'CD Ratio_3(i)'!F27</f>
        <v>23.922353083350217</v>
      </c>
      <c r="N27" s="160">
        <f t="shared" si="3"/>
        <v>61.62180176809018</v>
      </c>
      <c r="O27" s="160">
        <f t="shared" si="4"/>
        <v>78.744634826838009</v>
      </c>
      <c r="P27" s="160">
        <f t="shared" si="5"/>
        <v>3.6717356108136041</v>
      </c>
      <c r="Q27" s="151"/>
      <c r="R27" s="151"/>
      <c r="S27" s="151"/>
      <c r="T27" s="151"/>
    </row>
    <row r="28" spans="1:20" ht="13.5" customHeight="1" x14ac:dyDescent="0.2">
      <c r="A28" s="137">
        <v>22</v>
      </c>
      <c r="B28" s="125" t="s">
        <v>29</v>
      </c>
      <c r="C28" s="135">
        <v>29747</v>
      </c>
      <c r="D28" s="135">
        <v>65943.262292200016</v>
      </c>
      <c r="E28" s="135">
        <v>27170</v>
      </c>
      <c r="F28" s="135">
        <v>61790.65546870001</v>
      </c>
      <c r="G28" s="135">
        <v>63</v>
      </c>
      <c r="H28" s="135">
        <v>3574.7695475</v>
      </c>
      <c r="I28" s="135">
        <v>635</v>
      </c>
      <c r="J28" s="135">
        <v>7541.073334800004</v>
      </c>
      <c r="K28" s="135">
        <f t="shared" si="1"/>
        <v>30445</v>
      </c>
      <c r="L28" s="135">
        <f t="shared" si="2"/>
        <v>77059.105174500015</v>
      </c>
      <c r="M28" s="162">
        <f>L28*100/'CD Ratio_3(i)'!F28</f>
        <v>19.848288087064493</v>
      </c>
      <c r="N28" s="160">
        <f t="shared" si="3"/>
        <v>91.336941540323394</v>
      </c>
      <c r="O28" s="160">
        <f t="shared" si="4"/>
        <v>93.702757978367117</v>
      </c>
      <c r="P28" s="160">
        <f t="shared" si="5"/>
        <v>2.5310923033174584</v>
      </c>
      <c r="Q28" s="151"/>
      <c r="R28" s="151"/>
      <c r="S28" s="151"/>
      <c r="T28" s="151"/>
    </row>
    <row r="29" spans="1:20" ht="13.5" customHeight="1" x14ac:dyDescent="0.2">
      <c r="A29" s="137">
        <v>23</v>
      </c>
      <c r="B29" s="125" t="s">
        <v>30</v>
      </c>
      <c r="C29" s="135">
        <v>167273</v>
      </c>
      <c r="D29" s="135">
        <v>104565.71141</v>
      </c>
      <c r="E29" s="135">
        <v>3964</v>
      </c>
      <c r="F29" s="135">
        <v>37130.959260000003</v>
      </c>
      <c r="G29" s="135">
        <v>1</v>
      </c>
      <c r="H29" s="135">
        <v>90.497540000000001</v>
      </c>
      <c r="I29" s="135">
        <v>39</v>
      </c>
      <c r="J29" s="135">
        <v>1989.1341199999999</v>
      </c>
      <c r="K29" s="135">
        <f t="shared" si="1"/>
        <v>167313</v>
      </c>
      <c r="L29" s="135">
        <f t="shared" si="2"/>
        <v>106645.34307</v>
      </c>
      <c r="M29" s="162">
        <f>L29*100/'CD Ratio_3(i)'!F29</f>
        <v>22.864830852420571</v>
      </c>
      <c r="N29" s="160">
        <f t="shared" si="3"/>
        <v>2.3697787449259593</v>
      </c>
      <c r="O29" s="160">
        <f t="shared" si="4"/>
        <v>35.509689322927549</v>
      </c>
      <c r="P29" s="160">
        <f t="shared" si="5"/>
        <v>0.63740022036542288</v>
      </c>
      <c r="Q29" s="151"/>
      <c r="R29" s="151"/>
      <c r="S29" s="151"/>
      <c r="T29" s="151"/>
    </row>
    <row r="30" spans="1:20" ht="13.5" customHeight="1" x14ac:dyDescent="0.2">
      <c r="A30" s="137">
        <v>24</v>
      </c>
      <c r="B30" s="125" t="s">
        <v>31</v>
      </c>
      <c r="C30" s="135">
        <v>557636</v>
      </c>
      <c r="D30" s="135">
        <v>325302.38524999999</v>
      </c>
      <c r="E30" s="135">
        <v>8262</v>
      </c>
      <c r="F30" s="135">
        <v>76814.840819999998</v>
      </c>
      <c r="G30" s="135">
        <v>4</v>
      </c>
      <c r="H30" s="135">
        <v>200.18852000000001</v>
      </c>
      <c r="I30" s="135">
        <v>1</v>
      </c>
      <c r="J30" s="135">
        <v>39.996639999999999</v>
      </c>
      <c r="K30" s="135">
        <f t="shared" si="1"/>
        <v>557641</v>
      </c>
      <c r="L30" s="135">
        <f t="shared" si="2"/>
        <v>325542.57041000004</v>
      </c>
      <c r="M30" s="162">
        <f>L30*100/'CD Ratio_3(i)'!F30</f>
        <v>41.560244441752211</v>
      </c>
      <c r="N30" s="160">
        <f t="shared" si="3"/>
        <v>1.4816116606531859</v>
      </c>
      <c r="O30" s="160">
        <f t="shared" si="4"/>
        <v>23.613365380326549</v>
      </c>
      <c r="P30" s="160">
        <f t="shared" si="5"/>
        <v>0.58378521380242854</v>
      </c>
      <c r="Q30" s="151"/>
      <c r="R30" s="151"/>
      <c r="S30" s="151"/>
      <c r="T30" s="151"/>
    </row>
    <row r="31" spans="1:20" ht="13.5" customHeight="1" x14ac:dyDescent="0.2">
      <c r="A31" s="137">
        <v>25</v>
      </c>
      <c r="B31" s="125" t="s">
        <v>32</v>
      </c>
      <c r="C31" s="135">
        <v>0</v>
      </c>
      <c r="D31" s="135">
        <v>0</v>
      </c>
      <c r="E31" s="135">
        <v>1</v>
      </c>
      <c r="F31" s="135">
        <v>60.849285000000002</v>
      </c>
      <c r="G31" s="135">
        <v>0</v>
      </c>
      <c r="H31" s="135">
        <v>0</v>
      </c>
      <c r="I31" s="135">
        <v>297</v>
      </c>
      <c r="J31" s="135">
        <v>1021.9198072</v>
      </c>
      <c r="K31" s="135">
        <f t="shared" si="1"/>
        <v>297</v>
      </c>
      <c r="L31" s="135">
        <f t="shared" si="2"/>
        <v>1021.9198072</v>
      </c>
      <c r="M31" s="162">
        <f>L31*100/'CD Ratio_3(i)'!F31</f>
        <v>25.295643196910948</v>
      </c>
      <c r="N31" s="160" t="e">
        <f t="shared" si="3"/>
        <v>#DIV/0!</v>
      </c>
      <c r="O31" s="160" t="e">
        <f t="shared" si="4"/>
        <v>#DIV/0!</v>
      </c>
      <c r="P31" s="160">
        <f t="shared" si="5"/>
        <v>3.4408074316498318</v>
      </c>
      <c r="Q31" s="151"/>
      <c r="R31" s="151"/>
      <c r="S31" s="151"/>
      <c r="T31" s="151"/>
    </row>
    <row r="32" spans="1:20" ht="13.5" customHeight="1" x14ac:dyDescent="0.2">
      <c r="A32" s="137">
        <v>26</v>
      </c>
      <c r="B32" s="125" t="s">
        <v>33</v>
      </c>
      <c r="C32" s="135">
        <v>590</v>
      </c>
      <c r="D32" s="135">
        <v>3487.1178092999999</v>
      </c>
      <c r="E32" s="135">
        <v>220</v>
      </c>
      <c r="F32" s="135">
        <v>497.53884380000005</v>
      </c>
      <c r="G32" s="135">
        <v>49</v>
      </c>
      <c r="H32" s="135">
        <v>5093.3049134000003</v>
      </c>
      <c r="I32" s="135">
        <v>325</v>
      </c>
      <c r="J32" s="135">
        <v>2948.8711252000003</v>
      </c>
      <c r="K32" s="135">
        <f t="shared" si="1"/>
        <v>964</v>
      </c>
      <c r="L32" s="135">
        <f t="shared" si="2"/>
        <v>11529.2938479</v>
      </c>
      <c r="M32" s="162">
        <f>L32*100/'CD Ratio_3(i)'!F32</f>
        <v>28.707929681806533</v>
      </c>
      <c r="N32" s="160">
        <f t="shared" si="3"/>
        <v>37.288135593220339</v>
      </c>
      <c r="O32" s="160">
        <f t="shared" si="4"/>
        <v>14.267910377822178</v>
      </c>
      <c r="P32" s="160">
        <f t="shared" si="5"/>
        <v>11.959848389937759</v>
      </c>
      <c r="Q32" s="151"/>
      <c r="R32" s="151"/>
      <c r="S32" s="151"/>
      <c r="T32" s="151"/>
    </row>
    <row r="33" spans="1:20" ht="13.5" customHeight="1" x14ac:dyDescent="0.2">
      <c r="A33" s="137">
        <v>27</v>
      </c>
      <c r="B33" s="125" t="s">
        <v>34</v>
      </c>
      <c r="C33" s="135">
        <v>3</v>
      </c>
      <c r="D33" s="135">
        <v>58.563396500000003</v>
      </c>
      <c r="E33" s="135">
        <v>2</v>
      </c>
      <c r="F33" s="135">
        <v>139.04893319999999</v>
      </c>
      <c r="G33" s="135">
        <v>0</v>
      </c>
      <c r="H33" s="135">
        <v>0</v>
      </c>
      <c r="I33" s="135">
        <v>48</v>
      </c>
      <c r="J33" s="135">
        <v>1271.8969695000001</v>
      </c>
      <c r="K33" s="135">
        <f t="shared" si="1"/>
        <v>51</v>
      </c>
      <c r="L33" s="135">
        <f t="shared" si="2"/>
        <v>1330.460366</v>
      </c>
      <c r="M33" s="162">
        <f>L33*100/'CD Ratio_3(i)'!F33</f>
        <v>11.742855522779992</v>
      </c>
      <c r="N33" s="160">
        <f t="shared" si="3"/>
        <v>66.666666666666671</v>
      </c>
      <c r="O33" s="160">
        <f t="shared" si="4"/>
        <v>237.43317756510243</v>
      </c>
      <c r="P33" s="160">
        <f t="shared" si="5"/>
        <v>26.087458156862745</v>
      </c>
      <c r="Q33" s="151"/>
      <c r="R33" s="151"/>
      <c r="S33" s="151"/>
      <c r="T33" s="151"/>
    </row>
    <row r="34" spans="1:20" ht="13.5" customHeight="1" x14ac:dyDescent="0.2">
      <c r="A34" s="137">
        <v>28</v>
      </c>
      <c r="B34" s="125" t="s">
        <v>35</v>
      </c>
      <c r="C34" s="135">
        <v>193318</v>
      </c>
      <c r="D34" s="135">
        <v>203367.29469190002</v>
      </c>
      <c r="E34" s="135">
        <v>1394</v>
      </c>
      <c r="F34" s="135">
        <v>1479.7314472</v>
      </c>
      <c r="G34" s="135">
        <v>88</v>
      </c>
      <c r="H34" s="135">
        <v>7624.9224687999986</v>
      </c>
      <c r="I34" s="135">
        <v>564</v>
      </c>
      <c r="J34" s="135">
        <v>98517.930862100009</v>
      </c>
      <c r="K34" s="135">
        <f t="shared" si="1"/>
        <v>193970</v>
      </c>
      <c r="L34" s="135">
        <f t="shared" si="2"/>
        <v>309510.14802280004</v>
      </c>
      <c r="M34" s="162">
        <f>L34*100/'CD Ratio_3(i)'!F34</f>
        <v>40.259095179889457</v>
      </c>
      <c r="N34" s="160">
        <f t="shared" si="3"/>
        <v>0.72109167278784181</v>
      </c>
      <c r="O34" s="160">
        <f t="shared" si="4"/>
        <v>0.72761524877526773</v>
      </c>
      <c r="P34" s="160">
        <f t="shared" si="5"/>
        <v>1.595659885666856</v>
      </c>
      <c r="Q34" s="151"/>
      <c r="R34" s="151"/>
      <c r="S34" s="151"/>
      <c r="T34" s="151"/>
    </row>
    <row r="35" spans="1:20" ht="13.5" customHeight="1" x14ac:dyDescent="0.2">
      <c r="A35" s="137">
        <v>29</v>
      </c>
      <c r="B35" s="125" t="s">
        <v>36</v>
      </c>
      <c r="C35" s="135">
        <v>46</v>
      </c>
      <c r="D35" s="135">
        <v>629.05323720000001</v>
      </c>
      <c r="E35" s="135">
        <v>0</v>
      </c>
      <c r="F35" s="135">
        <v>0</v>
      </c>
      <c r="G35" s="135">
        <v>2</v>
      </c>
      <c r="H35" s="135">
        <v>5.9241098999999995</v>
      </c>
      <c r="I35" s="135">
        <v>1</v>
      </c>
      <c r="J35" s="135">
        <v>8.7711906000000006</v>
      </c>
      <c r="K35" s="135">
        <f t="shared" si="1"/>
        <v>49</v>
      </c>
      <c r="L35" s="135">
        <f t="shared" si="2"/>
        <v>643.74853769999993</v>
      </c>
      <c r="M35" s="162">
        <f>L35*100/'CD Ratio_3(i)'!F35</f>
        <v>15.105529132711302</v>
      </c>
      <c r="N35" s="160">
        <f t="shared" si="3"/>
        <v>0</v>
      </c>
      <c r="O35" s="160">
        <f t="shared" si="4"/>
        <v>0</v>
      </c>
      <c r="P35" s="160">
        <f t="shared" si="5"/>
        <v>13.137725259183672</v>
      </c>
      <c r="Q35" s="151"/>
      <c r="R35" s="151"/>
      <c r="S35" s="151"/>
      <c r="T35" s="151"/>
    </row>
    <row r="36" spans="1:20" ht="13.5" customHeight="1" x14ac:dyDescent="0.2">
      <c r="A36" s="137">
        <v>30</v>
      </c>
      <c r="B36" s="125" t="s">
        <v>37</v>
      </c>
      <c r="C36" s="135">
        <v>111389</v>
      </c>
      <c r="D36" s="135">
        <v>51500.074148900007</v>
      </c>
      <c r="E36" s="135">
        <v>4759</v>
      </c>
      <c r="F36" s="135">
        <v>15080.646681600001</v>
      </c>
      <c r="G36" s="135">
        <v>1</v>
      </c>
      <c r="H36" s="135">
        <v>75.515067799999997</v>
      </c>
      <c r="I36" s="135">
        <v>0</v>
      </c>
      <c r="J36" s="135">
        <v>0</v>
      </c>
      <c r="K36" s="135">
        <f t="shared" si="1"/>
        <v>111390</v>
      </c>
      <c r="L36" s="135">
        <f t="shared" si="2"/>
        <v>51575.589216700006</v>
      </c>
      <c r="M36" s="162">
        <f>L36*100/'CD Ratio_3(i)'!F36</f>
        <v>69.87433298498695</v>
      </c>
      <c r="N36" s="160">
        <f t="shared" si="3"/>
        <v>4.2724146908581639</v>
      </c>
      <c r="O36" s="160">
        <f t="shared" si="4"/>
        <v>29.282766929612489</v>
      </c>
      <c r="P36" s="160">
        <f t="shared" si="5"/>
        <v>0.46301812745039955</v>
      </c>
      <c r="Q36" s="151"/>
      <c r="R36" s="151"/>
      <c r="S36" s="151"/>
      <c r="T36" s="151"/>
    </row>
    <row r="37" spans="1:20" ht="13.5" customHeight="1" x14ac:dyDescent="0.2">
      <c r="A37" s="137">
        <v>31</v>
      </c>
      <c r="B37" s="125" t="s">
        <v>38</v>
      </c>
      <c r="C37" s="135">
        <v>797</v>
      </c>
      <c r="D37" s="135">
        <v>1676.0621953</v>
      </c>
      <c r="E37" s="135">
        <v>0</v>
      </c>
      <c r="F37" s="135">
        <v>0</v>
      </c>
      <c r="G37" s="135">
        <v>5</v>
      </c>
      <c r="H37" s="135">
        <v>97.285698300000007</v>
      </c>
      <c r="I37" s="135">
        <v>57</v>
      </c>
      <c r="J37" s="135">
        <v>856.5800911</v>
      </c>
      <c r="K37" s="135">
        <f t="shared" si="1"/>
        <v>859</v>
      </c>
      <c r="L37" s="135">
        <f t="shared" si="2"/>
        <v>2629.9279846999998</v>
      </c>
      <c r="M37" s="162">
        <f>L37*100/'CD Ratio_3(i)'!F37</f>
        <v>12.613211614845397</v>
      </c>
      <c r="N37" s="160">
        <f t="shared" si="3"/>
        <v>0</v>
      </c>
      <c r="O37" s="160">
        <f t="shared" si="4"/>
        <v>0</v>
      </c>
      <c r="P37" s="160">
        <f t="shared" si="5"/>
        <v>3.061615814551804</v>
      </c>
      <c r="Q37" s="151"/>
      <c r="R37" s="151"/>
      <c r="S37" s="151"/>
      <c r="T37" s="151"/>
    </row>
    <row r="38" spans="1:20" ht="13.5" customHeight="1" x14ac:dyDescent="0.2">
      <c r="A38" s="137">
        <v>32</v>
      </c>
      <c r="B38" s="125" t="s">
        <v>39</v>
      </c>
      <c r="C38" s="135"/>
      <c r="D38" s="135"/>
      <c r="E38" s="135"/>
      <c r="F38" s="135"/>
      <c r="G38" s="135"/>
      <c r="H38" s="135"/>
      <c r="I38" s="135"/>
      <c r="J38" s="135"/>
      <c r="K38" s="135">
        <f t="shared" si="1"/>
        <v>0</v>
      </c>
      <c r="L38" s="135">
        <f t="shared" si="2"/>
        <v>0</v>
      </c>
      <c r="M38" s="162" t="e">
        <f>L38*100/'CD Ratio_3(i)'!#REF!</f>
        <v>#REF!</v>
      </c>
      <c r="N38" s="160" t="e">
        <f t="shared" si="3"/>
        <v>#DIV/0!</v>
      </c>
      <c r="O38" s="160" t="e">
        <f t="shared" si="4"/>
        <v>#DIV/0!</v>
      </c>
      <c r="P38" s="160" t="e">
        <f t="shared" si="5"/>
        <v>#DIV/0!</v>
      </c>
      <c r="Q38" s="151"/>
      <c r="R38" s="151"/>
      <c r="S38" s="151"/>
      <c r="T38" s="151"/>
    </row>
    <row r="39" spans="1:20" ht="13.5" customHeight="1" x14ac:dyDescent="0.2">
      <c r="A39" s="137">
        <v>33</v>
      </c>
      <c r="B39" s="125" t="s">
        <v>40</v>
      </c>
      <c r="C39" s="135">
        <v>419</v>
      </c>
      <c r="D39" s="135">
        <v>650.89508560000002</v>
      </c>
      <c r="E39" s="135">
        <v>2</v>
      </c>
      <c r="F39" s="135">
        <v>12.033308799999999</v>
      </c>
      <c r="G39" s="135">
        <v>0</v>
      </c>
      <c r="H39" s="135">
        <v>0</v>
      </c>
      <c r="I39" s="135">
        <v>150</v>
      </c>
      <c r="J39" s="135">
        <v>1208.2007521</v>
      </c>
      <c r="K39" s="135">
        <f t="shared" si="1"/>
        <v>569</v>
      </c>
      <c r="L39" s="135">
        <f t="shared" si="2"/>
        <v>1859.0958377000002</v>
      </c>
      <c r="M39" s="162">
        <f>L39*100/'CD Ratio_3(i)'!F38</f>
        <v>29.572585959829922</v>
      </c>
      <c r="N39" s="160">
        <f t="shared" si="3"/>
        <v>0.47732696897374699</v>
      </c>
      <c r="O39" s="160">
        <f t="shared" si="4"/>
        <v>1.8487324710567761</v>
      </c>
      <c r="P39" s="160">
        <f t="shared" si="5"/>
        <v>3.2673037569420038</v>
      </c>
      <c r="Q39" s="151"/>
      <c r="R39" s="151"/>
      <c r="S39" s="151"/>
      <c r="T39" s="151"/>
    </row>
    <row r="40" spans="1:20" ht="13.5" customHeight="1" x14ac:dyDescent="0.2">
      <c r="A40" s="137">
        <v>34</v>
      </c>
      <c r="B40" s="125" t="s">
        <v>41</v>
      </c>
      <c r="C40" s="135">
        <v>98813</v>
      </c>
      <c r="D40" s="135">
        <v>42515.445520000001</v>
      </c>
      <c r="E40" s="135">
        <v>2235</v>
      </c>
      <c r="F40" s="135">
        <v>11412.15704</v>
      </c>
      <c r="G40" s="135">
        <v>10</v>
      </c>
      <c r="H40" s="135">
        <v>619.16339000000005</v>
      </c>
      <c r="I40" s="135">
        <v>121</v>
      </c>
      <c r="J40" s="135">
        <v>20248.58339</v>
      </c>
      <c r="K40" s="135">
        <f t="shared" si="1"/>
        <v>98944</v>
      </c>
      <c r="L40" s="135">
        <f t="shared" si="2"/>
        <v>63383.192300000002</v>
      </c>
      <c r="M40" s="162">
        <f>L40*100/'CD Ratio_3(i)'!F39</f>
        <v>18.038013108061385</v>
      </c>
      <c r="N40" s="160">
        <f t="shared" si="3"/>
        <v>2.261848137390829</v>
      </c>
      <c r="O40" s="160">
        <f t="shared" si="4"/>
        <v>26.842379047001927</v>
      </c>
      <c r="P40" s="160">
        <f t="shared" si="5"/>
        <v>0.64059662334249678</v>
      </c>
      <c r="Q40" s="151"/>
      <c r="R40" s="151"/>
      <c r="S40" s="151"/>
      <c r="T40" s="151"/>
    </row>
    <row r="41" spans="1:20" s="166" customFormat="1" ht="13.5" customHeight="1" x14ac:dyDescent="0.2">
      <c r="A41" s="142"/>
      <c r="B41" s="126" t="s">
        <v>42</v>
      </c>
      <c r="C41" s="143">
        <f t="shared" ref="C41:L41" si="7">SUM(C19:C40)</f>
        <v>1843007</v>
      </c>
      <c r="D41" s="143">
        <f t="shared" si="7"/>
        <v>2407330.3368751998</v>
      </c>
      <c r="E41" s="143">
        <f t="shared" si="7"/>
        <v>317699</v>
      </c>
      <c r="F41" s="143">
        <f t="shared" si="7"/>
        <v>1253850.5679698</v>
      </c>
      <c r="G41" s="143">
        <f t="shared" si="7"/>
        <v>1120</v>
      </c>
      <c r="H41" s="143">
        <f t="shared" si="7"/>
        <v>33954.695209600002</v>
      </c>
      <c r="I41" s="143">
        <f t="shared" si="7"/>
        <v>57422</v>
      </c>
      <c r="J41" s="143">
        <f t="shared" si="7"/>
        <v>449181.40104140004</v>
      </c>
      <c r="K41" s="143">
        <f t="shared" si="7"/>
        <v>1901549</v>
      </c>
      <c r="L41" s="143">
        <f t="shared" si="7"/>
        <v>2890466.4331262005</v>
      </c>
      <c r="M41" s="163">
        <f>L41*100/'CD Ratio_3(i)'!F40</f>
        <v>25.994511958850943</v>
      </c>
      <c r="N41" s="160">
        <f t="shared" si="3"/>
        <v>17.238078856998374</v>
      </c>
      <c r="O41" s="160">
        <f t="shared" si="4"/>
        <v>52.084691027378589</v>
      </c>
      <c r="P41" s="160">
        <f t="shared" si="5"/>
        <v>1.5200588746996266</v>
      </c>
      <c r="Q41" s="158"/>
      <c r="R41" s="158"/>
      <c r="S41" s="158"/>
      <c r="T41" s="158"/>
    </row>
    <row r="42" spans="1:20" s="166" customFormat="1" ht="13.5" customHeight="1" x14ac:dyDescent="0.2">
      <c r="A42" s="142"/>
      <c r="B42" s="126" t="s">
        <v>43</v>
      </c>
      <c r="C42" s="143">
        <f t="shared" ref="C42:L42" si="8">C41+C18</f>
        <v>4121281</v>
      </c>
      <c r="D42" s="143">
        <f t="shared" si="8"/>
        <v>7238333.2068598997</v>
      </c>
      <c r="E42" s="143">
        <f t="shared" si="8"/>
        <v>2118417</v>
      </c>
      <c r="F42" s="143">
        <f t="shared" si="8"/>
        <v>5176794.7515320014</v>
      </c>
      <c r="G42" s="143">
        <f t="shared" si="8"/>
        <v>6221</v>
      </c>
      <c r="H42" s="143">
        <f t="shared" si="8"/>
        <v>238544.25044459998</v>
      </c>
      <c r="I42" s="143">
        <f t="shared" si="8"/>
        <v>123986</v>
      </c>
      <c r="J42" s="143">
        <f t="shared" si="8"/>
        <v>998228.74538370001</v>
      </c>
      <c r="K42" s="143">
        <f t="shared" si="8"/>
        <v>4251488</v>
      </c>
      <c r="L42" s="143">
        <f t="shared" si="8"/>
        <v>8475106.2026882004</v>
      </c>
      <c r="M42" s="163">
        <f>L42*100/'CD Ratio_3(i)'!F41</f>
        <v>24.594929950453103</v>
      </c>
      <c r="N42" s="160">
        <f t="shared" si="3"/>
        <v>51.40190634902109</v>
      </c>
      <c r="O42" s="160">
        <f t="shared" si="4"/>
        <v>71.519155081529803</v>
      </c>
      <c r="P42" s="160">
        <f t="shared" si="5"/>
        <v>1.9934446957602139</v>
      </c>
      <c r="Q42" s="158"/>
      <c r="R42" s="158"/>
      <c r="S42" s="158"/>
      <c r="T42" s="158"/>
    </row>
    <row r="43" spans="1:20" ht="13.5" customHeight="1" x14ac:dyDescent="0.2">
      <c r="A43" s="137">
        <v>35</v>
      </c>
      <c r="B43" s="125" t="s">
        <v>44</v>
      </c>
      <c r="C43" s="135">
        <v>189715</v>
      </c>
      <c r="D43" s="135">
        <v>211436.72013499989</v>
      </c>
      <c r="E43" s="135">
        <v>178166</v>
      </c>
      <c r="F43" s="135">
        <v>201872.17333369999</v>
      </c>
      <c r="G43" s="135">
        <v>132</v>
      </c>
      <c r="H43" s="135">
        <v>5939.4328667999998</v>
      </c>
      <c r="I43" s="135">
        <v>441</v>
      </c>
      <c r="J43" s="135">
        <v>484.51842199999993</v>
      </c>
      <c r="K43" s="135">
        <f t="shared" si="1"/>
        <v>190288</v>
      </c>
      <c r="L43" s="135">
        <f t="shared" si="2"/>
        <v>217860.67142379988</v>
      </c>
      <c r="M43" s="162">
        <f>L43*100/'CD Ratio_3(i)'!F42</f>
        <v>61.346249082856794</v>
      </c>
      <c r="N43" s="160">
        <f t="shared" si="3"/>
        <v>93.91244761879662</v>
      </c>
      <c r="O43" s="160">
        <f t="shared" si="4"/>
        <v>95.476402209042476</v>
      </c>
      <c r="P43" s="160">
        <f t="shared" si="5"/>
        <v>1.1448996858645837</v>
      </c>
      <c r="Q43" s="151"/>
      <c r="R43" s="151"/>
      <c r="S43" s="151"/>
      <c r="T43" s="151"/>
    </row>
    <row r="44" spans="1:20" ht="13.5" customHeight="1" x14ac:dyDescent="0.2">
      <c r="A44" s="137">
        <v>36</v>
      </c>
      <c r="B44" s="125" t="s">
        <v>45</v>
      </c>
      <c r="C44" s="135">
        <v>411880</v>
      </c>
      <c r="D44" s="135">
        <v>695140.34817999997</v>
      </c>
      <c r="E44" s="135">
        <v>338521</v>
      </c>
      <c r="F44" s="135">
        <v>618288.66780540021</v>
      </c>
      <c r="G44" s="135">
        <v>189</v>
      </c>
      <c r="H44" s="135">
        <v>11483.046198999999</v>
      </c>
      <c r="I44" s="135">
        <v>158</v>
      </c>
      <c r="J44" s="135">
        <v>1338.5255531999994</v>
      </c>
      <c r="K44" s="135">
        <f t="shared" si="1"/>
        <v>412227</v>
      </c>
      <c r="L44" s="135">
        <f t="shared" si="2"/>
        <v>707961.91993219999</v>
      </c>
      <c r="M44" s="162">
        <f>L44*100/'CD Ratio_3(i)'!F43</f>
        <v>55.161107889066365</v>
      </c>
      <c r="N44" s="160">
        <f t="shared" si="3"/>
        <v>82.189229872778483</v>
      </c>
      <c r="O44" s="160">
        <f t="shared" si="4"/>
        <v>88.944436821166974</v>
      </c>
      <c r="P44" s="160">
        <f t="shared" si="5"/>
        <v>1.7174079328433121</v>
      </c>
      <c r="Q44" s="151"/>
      <c r="R44" s="151"/>
      <c r="S44" s="151"/>
      <c r="T44" s="151"/>
    </row>
    <row r="45" spans="1:20" s="166" customFormat="1" ht="13.5" customHeight="1" x14ac:dyDescent="0.2">
      <c r="A45" s="142"/>
      <c r="B45" s="126" t="s">
        <v>46</v>
      </c>
      <c r="C45" s="143">
        <f t="shared" ref="C45:L45" si="9">SUM(C43:C44)</f>
        <v>601595</v>
      </c>
      <c r="D45" s="143">
        <f t="shared" si="9"/>
        <v>906577.06831499981</v>
      </c>
      <c r="E45" s="143">
        <f t="shared" si="9"/>
        <v>516687</v>
      </c>
      <c r="F45" s="143">
        <f t="shared" si="9"/>
        <v>820160.84113910026</v>
      </c>
      <c r="G45" s="143">
        <f t="shared" si="9"/>
        <v>321</v>
      </c>
      <c r="H45" s="143">
        <f t="shared" si="9"/>
        <v>17422.479065799998</v>
      </c>
      <c r="I45" s="143">
        <f t="shared" si="9"/>
        <v>599</v>
      </c>
      <c r="J45" s="143">
        <f t="shared" si="9"/>
        <v>1823.0439751999993</v>
      </c>
      <c r="K45" s="143">
        <f t="shared" si="9"/>
        <v>602515</v>
      </c>
      <c r="L45" s="143">
        <f t="shared" si="9"/>
        <v>925822.59135599993</v>
      </c>
      <c r="M45" s="163">
        <f>L45*100/'CD Ratio_3(i)'!F44</f>
        <v>56.501628935611656</v>
      </c>
      <c r="N45" s="160">
        <f t="shared" si="3"/>
        <v>85.886185889177938</v>
      </c>
      <c r="O45" s="160">
        <f t="shared" si="4"/>
        <v>90.46785649051148</v>
      </c>
      <c r="P45" s="160">
        <f t="shared" si="5"/>
        <v>1.5365967508792311</v>
      </c>
      <c r="Q45" s="158"/>
      <c r="R45" s="158"/>
      <c r="S45" s="158"/>
      <c r="T45" s="158"/>
    </row>
    <row r="46" spans="1:20" ht="13.5" customHeight="1" x14ac:dyDescent="0.2">
      <c r="A46" s="137">
        <v>37</v>
      </c>
      <c r="B46" s="125" t="s">
        <v>47</v>
      </c>
      <c r="C46" s="135">
        <v>4036720</v>
      </c>
      <c r="D46" s="135">
        <v>3755443</v>
      </c>
      <c r="E46" s="135">
        <v>3952777</v>
      </c>
      <c r="F46" s="135">
        <v>3720647</v>
      </c>
      <c r="G46" s="135">
        <v>0</v>
      </c>
      <c r="H46" s="135">
        <v>0</v>
      </c>
      <c r="I46" s="135">
        <v>0</v>
      </c>
      <c r="J46" s="135">
        <v>0</v>
      </c>
      <c r="K46" s="135">
        <f t="shared" si="1"/>
        <v>4036720</v>
      </c>
      <c r="L46" s="135">
        <f t="shared" si="2"/>
        <v>3755443</v>
      </c>
      <c r="M46" s="162">
        <f>L46*100/'CD Ratio_3(i)'!F45</f>
        <v>88.216997139921858</v>
      </c>
      <c r="N46" s="160">
        <f t="shared" si="3"/>
        <v>97.920514675280927</v>
      </c>
      <c r="O46" s="160">
        <f t="shared" si="4"/>
        <v>99.073451520899127</v>
      </c>
      <c r="P46" s="160">
        <f t="shared" si="5"/>
        <v>0.93032040864860577</v>
      </c>
      <c r="Q46" s="151"/>
      <c r="R46" s="151"/>
      <c r="S46" s="151"/>
      <c r="T46" s="151"/>
    </row>
    <row r="47" spans="1:20" s="166" customFormat="1" ht="13.5" customHeight="1" x14ac:dyDescent="0.2">
      <c r="A47" s="142"/>
      <c r="B47" s="126" t="s">
        <v>48</v>
      </c>
      <c r="C47" s="143">
        <f t="shared" ref="C47:L47" si="10">C46</f>
        <v>4036720</v>
      </c>
      <c r="D47" s="143">
        <f t="shared" si="10"/>
        <v>3755443</v>
      </c>
      <c r="E47" s="143">
        <f t="shared" si="10"/>
        <v>3952777</v>
      </c>
      <c r="F47" s="143">
        <f t="shared" si="10"/>
        <v>3720647</v>
      </c>
      <c r="G47" s="143">
        <f t="shared" si="10"/>
        <v>0</v>
      </c>
      <c r="H47" s="143">
        <f t="shared" si="10"/>
        <v>0</v>
      </c>
      <c r="I47" s="143">
        <f t="shared" si="10"/>
        <v>0</v>
      </c>
      <c r="J47" s="143">
        <f t="shared" si="10"/>
        <v>0</v>
      </c>
      <c r="K47" s="143">
        <f t="shared" si="10"/>
        <v>4036720</v>
      </c>
      <c r="L47" s="143">
        <f t="shared" si="10"/>
        <v>3755443</v>
      </c>
      <c r="M47" s="163">
        <f>L47*100/'CD Ratio_3(i)'!F46</f>
        <v>88.216997139921858</v>
      </c>
      <c r="N47" s="160">
        <f t="shared" si="3"/>
        <v>97.920514675280927</v>
      </c>
      <c r="O47" s="160">
        <f t="shared" si="4"/>
        <v>99.073451520899127</v>
      </c>
      <c r="P47" s="160">
        <f t="shared" si="5"/>
        <v>0.93032040864860577</v>
      </c>
      <c r="Q47" s="158"/>
      <c r="R47" s="158"/>
      <c r="S47" s="158"/>
      <c r="T47" s="158"/>
    </row>
    <row r="48" spans="1:20" ht="13.5" customHeight="1" x14ac:dyDescent="0.2">
      <c r="A48" s="137">
        <v>38</v>
      </c>
      <c r="B48" s="125" t="s">
        <v>49</v>
      </c>
      <c r="C48" s="135">
        <v>45060</v>
      </c>
      <c r="D48" s="135">
        <v>136990.22588000001</v>
      </c>
      <c r="E48" s="135">
        <v>3</v>
      </c>
      <c r="F48" s="135">
        <v>6.58127</v>
      </c>
      <c r="G48" s="135">
        <v>121</v>
      </c>
      <c r="H48" s="135">
        <v>5105.5378199999996</v>
      </c>
      <c r="I48" s="135">
        <v>3481</v>
      </c>
      <c r="J48" s="135">
        <v>37886.596210000003</v>
      </c>
      <c r="K48" s="135">
        <f t="shared" si="1"/>
        <v>48662</v>
      </c>
      <c r="L48" s="135">
        <f t="shared" si="2"/>
        <v>179982.35991</v>
      </c>
      <c r="M48" s="162">
        <f>L48*100/'CD Ratio_3(i)'!F47</f>
        <v>20.525618051556414</v>
      </c>
      <c r="N48" s="160">
        <f t="shared" si="3"/>
        <v>6.6577896138482022E-3</v>
      </c>
      <c r="O48" s="160">
        <f t="shared" si="4"/>
        <v>4.8041894651411308E-3</v>
      </c>
      <c r="P48" s="160">
        <f t="shared" si="5"/>
        <v>3.6986223317989397</v>
      </c>
      <c r="Q48" s="164"/>
      <c r="R48" s="164"/>
      <c r="S48" s="164"/>
      <c r="T48" s="164"/>
    </row>
    <row r="49" spans="1:21" ht="13.5" customHeight="1" x14ac:dyDescent="0.2">
      <c r="A49" s="137">
        <v>39</v>
      </c>
      <c r="B49" s="125" t="s">
        <v>50</v>
      </c>
      <c r="C49" s="135">
        <v>0</v>
      </c>
      <c r="D49" s="135">
        <v>0</v>
      </c>
      <c r="E49" s="135">
        <v>22181</v>
      </c>
      <c r="F49" s="135">
        <v>9249.2494200000001</v>
      </c>
      <c r="G49" s="135">
        <v>0</v>
      </c>
      <c r="H49" s="135">
        <v>0</v>
      </c>
      <c r="I49" s="135">
        <v>4103</v>
      </c>
      <c r="J49" s="135">
        <v>20136.710019999999</v>
      </c>
      <c r="K49" s="135">
        <f t="shared" si="1"/>
        <v>4103</v>
      </c>
      <c r="L49" s="135">
        <f t="shared" si="2"/>
        <v>20136.710019999999</v>
      </c>
      <c r="M49" s="162">
        <f>L49*100/'CD Ratio_3(i)'!F48</f>
        <v>30.642708529156671</v>
      </c>
      <c r="N49" s="160" t="e">
        <f t="shared" si="3"/>
        <v>#DIV/0!</v>
      </c>
      <c r="O49" s="160" t="e">
        <f t="shared" si="4"/>
        <v>#DIV/0!</v>
      </c>
      <c r="P49" s="160">
        <f t="shared" si="5"/>
        <v>4.9078016134535698</v>
      </c>
      <c r="Q49" s="151"/>
      <c r="R49" s="151"/>
      <c r="S49" s="151"/>
      <c r="T49" s="151"/>
    </row>
    <row r="50" spans="1:21" ht="13.5" customHeight="1" x14ac:dyDescent="0.2">
      <c r="A50" s="137">
        <v>40</v>
      </c>
      <c r="B50" s="125" t="s">
        <v>51</v>
      </c>
      <c r="C50" s="135">
        <v>72</v>
      </c>
      <c r="D50" s="135">
        <v>258.33954600000004</v>
      </c>
      <c r="E50" s="135">
        <v>185757</v>
      </c>
      <c r="F50" s="135">
        <v>48187.748126099999</v>
      </c>
      <c r="G50" s="135">
        <v>0</v>
      </c>
      <c r="H50" s="135">
        <v>0</v>
      </c>
      <c r="I50" s="135">
        <v>141395</v>
      </c>
      <c r="J50" s="135">
        <v>40683.980021299983</v>
      </c>
      <c r="K50" s="135">
        <f t="shared" si="1"/>
        <v>141467</v>
      </c>
      <c r="L50" s="135">
        <f t="shared" si="2"/>
        <v>40942.319567299986</v>
      </c>
      <c r="M50" s="162">
        <f>L50*100/'CD Ratio_3(i)'!F49</f>
        <v>41.138884942688009</v>
      </c>
      <c r="N50" s="160">
        <f t="shared" si="3"/>
        <v>257995.83333333334</v>
      </c>
      <c r="O50" s="160">
        <f t="shared" si="4"/>
        <v>18652.873271713499</v>
      </c>
      <c r="P50" s="160">
        <f t="shared" si="5"/>
        <v>0.28941251010695063</v>
      </c>
      <c r="Q50" s="151"/>
      <c r="R50" s="151"/>
      <c r="S50" s="151"/>
      <c r="T50" s="151"/>
    </row>
    <row r="51" spans="1:21" ht="13.5" customHeight="1" x14ac:dyDescent="0.2">
      <c r="A51" s="137">
        <v>41</v>
      </c>
      <c r="B51" s="125" t="s">
        <v>52</v>
      </c>
      <c r="C51" s="135">
        <v>0</v>
      </c>
      <c r="D51" s="135">
        <v>0</v>
      </c>
      <c r="E51" s="135">
        <v>148744</v>
      </c>
      <c r="F51" s="135">
        <v>30566.109869600001</v>
      </c>
      <c r="G51" s="135">
        <v>0</v>
      </c>
      <c r="H51" s="135">
        <v>0</v>
      </c>
      <c r="I51" s="135">
        <v>0</v>
      </c>
      <c r="J51" s="135">
        <v>0</v>
      </c>
      <c r="K51" s="135">
        <f t="shared" si="1"/>
        <v>0</v>
      </c>
      <c r="L51" s="135">
        <f t="shared" si="2"/>
        <v>0</v>
      </c>
      <c r="M51" s="162">
        <f>L51*100/'CD Ratio_3(i)'!F50</f>
        <v>0</v>
      </c>
      <c r="N51" s="160" t="e">
        <f t="shared" si="3"/>
        <v>#DIV/0!</v>
      </c>
      <c r="O51" s="160" t="e">
        <f t="shared" si="4"/>
        <v>#DIV/0!</v>
      </c>
      <c r="P51" s="160" t="e">
        <f t="shared" si="5"/>
        <v>#DIV/0!</v>
      </c>
      <c r="Q51" s="151"/>
      <c r="R51" s="151"/>
      <c r="S51" s="151"/>
      <c r="T51" s="151"/>
    </row>
    <row r="52" spans="1:21" ht="13.5" customHeight="1" x14ac:dyDescent="0.2">
      <c r="A52" s="137">
        <v>42</v>
      </c>
      <c r="B52" s="125" t="s">
        <v>53</v>
      </c>
      <c r="C52" s="135">
        <v>0</v>
      </c>
      <c r="D52" s="135">
        <v>0</v>
      </c>
      <c r="E52" s="135">
        <v>129243</v>
      </c>
      <c r="F52" s="135">
        <v>40102.791270000002</v>
      </c>
      <c r="G52" s="135">
        <v>0</v>
      </c>
      <c r="H52" s="135">
        <v>0</v>
      </c>
      <c r="I52" s="135">
        <v>1363</v>
      </c>
      <c r="J52" s="135">
        <v>11216.043079999999</v>
      </c>
      <c r="K52" s="135">
        <f t="shared" si="1"/>
        <v>1363</v>
      </c>
      <c r="L52" s="135">
        <f t="shared" si="2"/>
        <v>11216.043079999999</v>
      </c>
      <c r="M52" s="162">
        <f>L52*100/'CD Ratio_3(i)'!F51</f>
        <v>9.2177117163477362</v>
      </c>
      <c r="N52" s="160" t="e">
        <f t="shared" si="3"/>
        <v>#DIV/0!</v>
      </c>
      <c r="O52" s="160" t="e">
        <f t="shared" si="4"/>
        <v>#DIV/0!</v>
      </c>
      <c r="P52" s="160">
        <f t="shared" si="5"/>
        <v>8.2289384299339687</v>
      </c>
      <c r="Q52" s="151"/>
      <c r="R52" s="151"/>
      <c r="S52" s="151"/>
      <c r="T52" s="151"/>
    </row>
    <row r="53" spans="1:21" ht="13.5" customHeight="1" x14ac:dyDescent="0.2">
      <c r="A53" s="137">
        <v>43</v>
      </c>
      <c r="B53" s="125" t="s">
        <v>54</v>
      </c>
      <c r="C53" s="135">
        <v>0</v>
      </c>
      <c r="D53" s="135">
        <v>0</v>
      </c>
      <c r="E53" s="135">
        <v>53513</v>
      </c>
      <c r="F53" s="135">
        <v>15336.801787800003</v>
      </c>
      <c r="G53" s="135">
        <v>3953</v>
      </c>
      <c r="H53" s="135">
        <v>858.91849689999992</v>
      </c>
      <c r="I53" s="135">
        <v>95</v>
      </c>
      <c r="J53" s="135">
        <v>1374.7722925</v>
      </c>
      <c r="K53" s="135">
        <f t="shared" si="1"/>
        <v>4048</v>
      </c>
      <c r="L53" s="135">
        <f t="shared" si="2"/>
        <v>2233.6907894000001</v>
      </c>
      <c r="M53" s="162">
        <f>L53*100/'CD Ratio_3(i)'!F52</f>
        <v>5.8450292989264003</v>
      </c>
      <c r="N53" s="160" t="e">
        <f t="shared" si="3"/>
        <v>#DIV/0!</v>
      </c>
      <c r="O53" s="160" t="e">
        <f t="shared" si="4"/>
        <v>#DIV/0!</v>
      </c>
      <c r="P53" s="160">
        <f t="shared" si="5"/>
        <v>0.55180108433794473</v>
      </c>
      <c r="Q53" s="151"/>
      <c r="R53" s="151"/>
      <c r="S53" s="151"/>
      <c r="T53" s="151"/>
    </row>
    <row r="54" spans="1:21" ht="13.5" customHeight="1" x14ac:dyDescent="0.2">
      <c r="A54" s="137">
        <v>44</v>
      </c>
      <c r="B54" s="125" t="s">
        <v>55</v>
      </c>
      <c r="C54" s="135">
        <v>0</v>
      </c>
      <c r="D54" s="135">
        <v>0</v>
      </c>
      <c r="E54" s="135">
        <v>41607</v>
      </c>
      <c r="F54" s="135">
        <v>12913.330077300001</v>
      </c>
      <c r="G54" s="135">
        <v>0</v>
      </c>
      <c r="H54" s="135">
        <v>0</v>
      </c>
      <c r="I54" s="135">
        <v>269</v>
      </c>
      <c r="J54" s="135">
        <v>2950.1463705000001</v>
      </c>
      <c r="K54" s="135">
        <f t="shared" si="1"/>
        <v>269</v>
      </c>
      <c r="L54" s="135">
        <f t="shared" si="2"/>
        <v>2950.1463705000001</v>
      </c>
      <c r="M54" s="162">
        <f>L54*100/'CD Ratio_3(i)'!F53</f>
        <v>9.5491889165136143</v>
      </c>
      <c r="N54" s="160" t="e">
        <f t="shared" si="3"/>
        <v>#DIV/0!</v>
      </c>
      <c r="O54" s="160" t="e">
        <f t="shared" si="4"/>
        <v>#DIV/0!</v>
      </c>
      <c r="P54" s="160">
        <f t="shared" si="5"/>
        <v>10.967086879182157</v>
      </c>
      <c r="Q54" s="151"/>
      <c r="R54" s="151"/>
      <c r="S54" s="151"/>
      <c r="T54" s="151"/>
    </row>
    <row r="55" spans="1:21" ht="13.5" customHeight="1" x14ac:dyDescent="0.2">
      <c r="A55" s="137">
        <v>45</v>
      </c>
      <c r="B55" s="125" t="s">
        <v>56</v>
      </c>
      <c r="C55" s="135">
        <v>51657</v>
      </c>
      <c r="D55" s="135">
        <v>15776.510220099997</v>
      </c>
      <c r="E55" s="135">
        <v>0</v>
      </c>
      <c r="F55" s="135">
        <v>0</v>
      </c>
      <c r="G55" s="135">
        <v>0</v>
      </c>
      <c r="H55" s="135">
        <v>0</v>
      </c>
      <c r="I55" s="135">
        <v>0</v>
      </c>
      <c r="J55" s="135">
        <v>0</v>
      </c>
      <c r="K55" s="135">
        <f t="shared" si="1"/>
        <v>51657</v>
      </c>
      <c r="L55" s="135">
        <f t="shared" si="2"/>
        <v>15776.510220099997</v>
      </c>
      <c r="M55" s="162">
        <f>L55*100/'CD Ratio_3(i)'!F54</f>
        <v>39.244613687785431</v>
      </c>
      <c r="N55" s="160">
        <f t="shared" si="3"/>
        <v>0</v>
      </c>
      <c r="O55" s="160">
        <f t="shared" si="4"/>
        <v>0</v>
      </c>
      <c r="P55" s="160">
        <f t="shared" si="5"/>
        <v>0.30540895174129346</v>
      </c>
      <c r="Q55" s="151"/>
      <c r="R55" s="151"/>
      <c r="S55" s="151"/>
      <c r="T55" s="151"/>
    </row>
    <row r="56" spans="1:21" s="166" customFormat="1" ht="13.5" customHeight="1" x14ac:dyDescent="0.2">
      <c r="A56" s="142"/>
      <c r="B56" s="126" t="s">
        <v>57</v>
      </c>
      <c r="C56" s="143">
        <f t="shared" ref="C56:L56" si="11">SUM(C48:C55)</f>
        <v>96789</v>
      </c>
      <c r="D56" s="143">
        <f t="shared" si="11"/>
        <v>153025.07564610001</v>
      </c>
      <c r="E56" s="143">
        <f t="shared" si="11"/>
        <v>581048</v>
      </c>
      <c r="F56" s="143">
        <f t="shared" si="11"/>
        <v>156362.6118208</v>
      </c>
      <c r="G56" s="143">
        <f t="shared" si="11"/>
        <v>4074</v>
      </c>
      <c r="H56" s="143">
        <f t="shared" si="11"/>
        <v>5964.4563168999994</v>
      </c>
      <c r="I56" s="143">
        <f t="shared" si="11"/>
        <v>150706</v>
      </c>
      <c r="J56" s="143">
        <f t="shared" si="11"/>
        <v>114248.24799429999</v>
      </c>
      <c r="K56" s="143">
        <f t="shared" si="1"/>
        <v>251569</v>
      </c>
      <c r="L56" s="143">
        <f t="shared" si="11"/>
        <v>273237.77995729994</v>
      </c>
      <c r="M56" s="163">
        <f>L56*100/'CD Ratio_3(i)'!F55</f>
        <v>20.530261564337177</v>
      </c>
      <c r="N56" s="160">
        <f t="shared" si="3"/>
        <v>600.3244170308609</v>
      </c>
      <c r="O56" s="160">
        <f t="shared" si="4"/>
        <v>102.18103873538915</v>
      </c>
      <c r="P56" s="160">
        <f t="shared" si="5"/>
        <v>1.0861345394595516</v>
      </c>
      <c r="Q56" s="158"/>
      <c r="R56" s="158"/>
      <c r="S56" s="158"/>
      <c r="T56" s="158"/>
    </row>
    <row r="57" spans="1:21" s="166" customFormat="1" ht="13.5" customHeight="1" x14ac:dyDescent="0.2">
      <c r="A57" s="142"/>
      <c r="B57" s="126" t="s">
        <v>6</v>
      </c>
      <c r="C57" s="143">
        <f t="shared" ref="C57:L57" si="12">C56+C47+C45+C42</f>
        <v>8856385</v>
      </c>
      <c r="D57" s="143">
        <f t="shared" si="12"/>
        <v>12053378.350821</v>
      </c>
      <c r="E57" s="143">
        <f t="shared" si="12"/>
        <v>7168929</v>
      </c>
      <c r="F57" s="143">
        <f t="shared" si="12"/>
        <v>9873965.2044919021</v>
      </c>
      <c r="G57" s="143">
        <f t="shared" si="12"/>
        <v>10616</v>
      </c>
      <c r="H57" s="143">
        <f t="shared" si="12"/>
        <v>261931.18582729998</v>
      </c>
      <c r="I57" s="143">
        <f t="shared" si="12"/>
        <v>275291</v>
      </c>
      <c r="J57" s="143">
        <f t="shared" si="12"/>
        <v>1114300.0373531999</v>
      </c>
      <c r="K57" s="143">
        <f t="shared" si="12"/>
        <v>9142292</v>
      </c>
      <c r="L57" s="143">
        <f t="shared" si="12"/>
        <v>13429609.5740015</v>
      </c>
      <c r="M57" s="163">
        <f>L57*100/'CD Ratio_3(i)'!F58</f>
        <v>32.216668012595875</v>
      </c>
      <c r="N57" s="160">
        <f t="shared" si="3"/>
        <v>80.946447111321376</v>
      </c>
      <c r="O57" s="160">
        <f t="shared" si="4"/>
        <v>81.918653153531437</v>
      </c>
      <c r="P57" s="160">
        <f t="shared" si="5"/>
        <v>1.4689543468969817</v>
      </c>
      <c r="Q57" s="158"/>
      <c r="R57" s="158"/>
      <c r="S57" s="158"/>
      <c r="T57" s="158"/>
    </row>
    <row r="58" spans="1:21" ht="13.5" customHeight="1" x14ac:dyDescent="0.2">
      <c r="A58" s="85"/>
      <c r="B58" s="84"/>
      <c r="C58" s="151"/>
      <c r="D58" s="151"/>
      <c r="E58" s="151"/>
      <c r="F58" s="152"/>
      <c r="G58" s="152" t="s">
        <v>60</v>
      </c>
      <c r="H58" s="151"/>
      <c r="I58" s="151"/>
      <c r="J58" s="151"/>
      <c r="K58" s="151"/>
      <c r="L58" s="151"/>
      <c r="M58" s="160"/>
      <c r="N58" s="160"/>
      <c r="O58" s="160"/>
      <c r="P58" s="160"/>
      <c r="Q58" s="151"/>
      <c r="R58" s="151"/>
      <c r="S58" s="151"/>
      <c r="T58" s="151"/>
    </row>
    <row r="59" spans="1:21" ht="13.5" customHeight="1" x14ac:dyDescent="0.2">
      <c r="A59" s="85"/>
      <c r="B59" s="84"/>
      <c r="C59" s="151"/>
      <c r="D59" s="151"/>
      <c r="E59" s="151"/>
      <c r="F59" s="151"/>
      <c r="G59" s="151"/>
      <c r="H59" s="151"/>
      <c r="I59" s="151"/>
      <c r="J59" s="151"/>
      <c r="K59" s="369"/>
      <c r="L59" s="369"/>
      <c r="M59" s="151"/>
      <c r="N59" s="160"/>
      <c r="O59" s="160"/>
      <c r="P59" s="160"/>
      <c r="Q59" s="151"/>
      <c r="R59" s="151"/>
      <c r="S59" s="151"/>
      <c r="T59" s="151"/>
      <c r="U59" s="368"/>
    </row>
    <row r="60" spans="1:21" ht="13.5" customHeight="1" x14ac:dyDescent="0.2">
      <c r="A60" s="85"/>
      <c r="B60" s="84"/>
      <c r="C60" s="151"/>
      <c r="D60" s="151"/>
      <c r="E60" s="151"/>
      <c r="F60" s="151"/>
      <c r="G60" s="151"/>
      <c r="H60" s="151"/>
      <c r="I60" s="151"/>
      <c r="J60" s="151"/>
      <c r="K60" s="160"/>
      <c r="L60" s="160"/>
      <c r="M60" s="160"/>
      <c r="N60" s="160"/>
      <c r="O60" s="160"/>
      <c r="P60" s="160"/>
      <c r="Q60" s="151"/>
      <c r="R60" s="151"/>
      <c r="S60" s="151"/>
      <c r="T60" s="151"/>
      <c r="U60" s="368"/>
    </row>
    <row r="61" spans="1:21" ht="13.5" customHeight="1" x14ac:dyDescent="0.2">
      <c r="A61" s="85"/>
      <c r="B61" s="84"/>
      <c r="C61" s="151"/>
      <c r="D61" s="151"/>
      <c r="E61" s="151"/>
      <c r="F61" s="151"/>
      <c r="G61" s="151"/>
      <c r="H61" s="151"/>
      <c r="I61" s="151"/>
      <c r="J61" s="151"/>
      <c r="K61" s="151"/>
      <c r="L61" s="160"/>
      <c r="M61" s="160"/>
      <c r="N61" s="160"/>
      <c r="O61" s="160"/>
      <c r="P61" s="160"/>
      <c r="Q61" s="151"/>
      <c r="R61" s="151"/>
      <c r="S61" s="151"/>
      <c r="T61" s="151"/>
    </row>
    <row r="62" spans="1:21" ht="13.5" customHeight="1" x14ac:dyDescent="0.2">
      <c r="A62" s="85"/>
      <c r="B62" s="84"/>
      <c r="C62" s="151"/>
      <c r="D62" s="151"/>
      <c r="E62" s="151"/>
      <c r="F62" s="151"/>
      <c r="G62" s="151"/>
      <c r="H62" s="151"/>
      <c r="I62" s="151"/>
      <c r="J62" s="151"/>
      <c r="K62" s="151"/>
      <c r="L62" s="151"/>
      <c r="M62" s="160"/>
      <c r="N62" s="160"/>
      <c r="O62" s="160"/>
      <c r="P62" s="160"/>
      <c r="Q62" s="151"/>
      <c r="R62" s="151"/>
      <c r="S62" s="151"/>
      <c r="T62" s="160"/>
    </row>
    <row r="63" spans="1:21" ht="13.5" customHeight="1" x14ac:dyDescent="0.2">
      <c r="A63" s="85"/>
      <c r="B63" s="84"/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60"/>
      <c r="N63" s="160"/>
      <c r="O63" s="160"/>
      <c r="P63" s="160"/>
      <c r="Q63" s="151"/>
      <c r="R63" s="151"/>
      <c r="S63" s="151"/>
      <c r="T63" s="160"/>
    </row>
    <row r="64" spans="1:21" ht="13.5" customHeight="1" x14ac:dyDescent="0.2">
      <c r="A64" s="85"/>
      <c r="B64" s="84"/>
      <c r="C64" s="151"/>
      <c r="D64" s="151"/>
      <c r="E64" s="151"/>
      <c r="F64" s="151"/>
      <c r="G64" s="151"/>
      <c r="H64" s="151"/>
      <c r="I64" s="151"/>
      <c r="J64" s="151"/>
      <c r="K64" s="151"/>
      <c r="L64" s="151"/>
      <c r="M64" s="160"/>
      <c r="N64" s="160"/>
      <c r="O64" s="160"/>
      <c r="P64" s="160"/>
      <c r="Q64" s="151"/>
      <c r="R64" s="151"/>
      <c r="S64" s="151"/>
      <c r="T64" s="151"/>
    </row>
    <row r="65" spans="1:20" ht="13.5" customHeight="1" x14ac:dyDescent="0.2">
      <c r="A65" s="85"/>
      <c r="B65" s="84"/>
      <c r="C65" s="151"/>
      <c r="D65" s="151"/>
      <c r="E65" s="151"/>
      <c r="F65" s="151"/>
      <c r="G65" s="151"/>
      <c r="H65" s="151"/>
      <c r="I65" s="151"/>
      <c r="J65" s="151"/>
      <c r="K65" s="151"/>
      <c r="L65" s="151"/>
      <c r="M65" s="160"/>
      <c r="N65" s="160"/>
      <c r="O65" s="160"/>
      <c r="P65" s="160"/>
      <c r="Q65" s="151"/>
      <c r="R65" s="151"/>
      <c r="S65" s="151"/>
      <c r="T65" s="151"/>
    </row>
    <row r="66" spans="1:20" ht="13.5" customHeight="1" x14ac:dyDescent="0.2">
      <c r="A66" s="85"/>
      <c r="B66" s="84"/>
      <c r="C66" s="151"/>
      <c r="D66" s="151"/>
      <c r="E66" s="151"/>
      <c r="F66" s="151"/>
      <c r="G66" s="151"/>
      <c r="H66" s="151"/>
      <c r="I66" s="151"/>
      <c r="J66" s="151"/>
      <c r="K66" s="151"/>
      <c r="L66" s="151"/>
      <c r="M66" s="160"/>
      <c r="N66" s="160"/>
      <c r="O66" s="160"/>
      <c r="P66" s="160"/>
      <c r="Q66" s="151"/>
      <c r="R66" s="151"/>
      <c r="S66" s="151"/>
      <c r="T66" s="151"/>
    </row>
    <row r="67" spans="1:20" ht="13.5" customHeight="1" x14ac:dyDescent="0.2">
      <c r="A67" s="85"/>
      <c r="B67" s="84"/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60"/>
      <c r="N67" s="160"/>
      <c r="O67" s="160"/>
      <c r="P67" s="160"/>
      <c r="Q67" s="151"/>
      <c r="R67" s="151"/>
      <c r="S67" s="151"/>
      <c r="T67" s="151"/>
    </row>
    <row r="68" spans="1:20" ht="13.5" customHeight="1" x14ac:dyDescent="0.2">
      <c r="A68" s="85"/>
      <c r="B68" s="84"/>
      <c r="C68" s="151"/>
      <c r="D68" s="151"/>
      <c r="E68" s="151"/>
      <c r="F68" s="151"/>
      <c r="G68" s="151"/>
      <c r="H68" s="151"/>
      <c r="I68" s="151"/>
      <c r="J68" s="151"/>
      <c r="K68" s="151"/>
      <c r="L68" s="151"/>
      <c r="M68" s="160"/>
      <c r="N68" s="160"/>
      <c r="O68" s="160"/>
      <c r="P68" s="160"/>
      <c r="Q68" s="151"/>
      <c r="R68" s="151"/>
      <c r="S68" s="151"/>
      <c r="T68" s="151"/>
    </row>
    <row r="69" spans="1:20" ht="13.5" customHeight="1" x14ac:dyDescent="0.2">
      <c r="A69" s="85"/>
      <c r="B69" s="84"/>
      <c r="C69" s="151"/>
      <c r="D69" s="151"/>
      <c r="E69" s="151"/>
      <c r="F69" s="151"/>
      <c r="G69" s="151"/>
      <c r="H69" s="151"/>
      <c r="I69" s="151"/>
      <c r="J69" s="151"/>
      <c r="K69" s="151"/>
      <c r="L69" s="151"/>
      <c r="M69" s="160"/>
      <c r="N69" s="160"/>
      <c r="O69" s="160"/>
      <c r="P69" s="160"/>
      <c r="Q69" s="151"/>
      <c r="R69" s="151"/>
      <c r="S69" s="151"/>
      <c r="T69" s="151"/>
    </row>
    <row r="70" spans="1:20" ht="13.5" customHeight="1" x14ac:dyDescent="0.2">
      <c r="A70" s="85"/>
      <c r="B70" s="84"/>
      <c r="C70" s="151"/>
      <c r="D70" s="151"/>
      <c r="E70" s="151"/>
      <c r="F70" s="151"/>
      <c r="G70" s="151"/>
      <c r="H70" s="151"/>
      <c r="I70" s="151"/>
      <c r="J70" s="151"/>
      <c r="K70" s="151"/>
      <c r="L70" s="151"/>
      <c r="M70" s="160"/>
      <c r="N70" s="160"/>
      <c r="O70" s="160"/>
      <c r="P70" s="160"/>
      <c r="Q70" s="151"/>
      <c r="R70" s="151"/>
      <c r="S70" s="151"/>
      <c r="T70" s="151"/>
    </row>
    <row r="71" spans="1:20" ht="13.5" customHeight="1" x14ac:dyDescent="0.2">
      <c r="A71" s="85"/>
      <c r="B71" s="84"/>
      <c r="C71" s="151"/>
      <c r="D71" s="151"/>
      <c r="E71" s="151"/>
      <c r="F71" s="151"/>
      <c r="G71" s="151"/>
      <c r="H71" s="151"/>
      <c r="I71" s="151"/>
      <c r="J71" s="151"/>
      <c r="K71" s="151"/>
      <c r="L71" s="151"/>
      <c r="M71" s="160"/>
      <c r="N71" s="160"/>
      <c r="O71" s="160"/>
      <c r="P71" s="160"/>
      <c r="Q71" s="151"/>
      <c r="R71" s="151"/>
      <c r="S71" s="151"/>
      <c r="T71" s="151"/>
    </row>
    <row r="72" spans="1:20" ht="13.5" customHeight="1" x14ac:dyDescent="0.2">
      <c r="A72" s="85"/>
      <c r="B72" s="84"/>
      <c r="C72" s="151"/>
      <c r="D72" s="151"/>
      <c r="E72" s="151"/>
      <c r="F72" s="151"/>
      <c r="G72" s="151"/>
      <c r="H72" s="151"/>
      <c r="I72" s="151"/>
      <c r="J72" s="151"/>
      <c r="K72" s="151"/>
      <c r="L72" s="151"/>
      <c r="M72" s="160"/>
      <c r="N72" s="160"/>
      <c r="O72" s="160"/>
      <c r="P72" s="160"/>
      <c r="Q72" s="151"/>
      <c r="R72" s="151"/>
      <c r="S72" s="151"/>
      <c r="T72" s="151"/>
    </row>
    <row r="73" spans="1:20" ht="13.5" customHeight="1" x14ac:dyDescent="0.2">
      <c r="A73" s="85"/>
      <c r="B73" s="84"/>
      <c r="C73" s="151"/>
      <c r="D73" s="151"/>
      <c r="E73" s="151"/>
      <c r="F73" s="151"/>
      <c r="G73" s="151"/>
      <c r="H73" s="151"/>
      <c r="I73" s="151"/>
      <c r="J73" s="151"/>
      <c r="K73" s="151"/>
      <c r="L73" s="151"/>
      <c r="M73" s="160"/>
      <c r="N73" s="160"/>
      <c r="O73" s="160"/>
      <c r="P73" s="160"/>
      <c r="Q73" s="151"/>
      <c r="R73" s="151"/>
      <c r="S73" s="151"/>
      <c r="T73" s="151"/>
    </row>
    <row r="74" spans="1:20" ht="13.5" customHeight="1" x14ac:dyDescent="0.2">
      <c r="A74" s="85"/>
      <c r="B74" s="84"/>
      <c r="C74" s="151"/>
      <c r="D74" s="151"/>
      <c r="E74" s="151"/>
      <c r="F74" s="151"/>
      <c r="G74" s="151"/>
      <c r="H74" s="151"/>
      <c r="I74" s="151"/>
      <c r="J74" s="151"/>
      <c r="K74" s="151"/>
      <c r="L74" s="151"/>
      <c r="M74" s="160"/>
      <c r="N74" s="160"/>
      <c r="O74" s="160"/>
      <c r="P74" s="160"/>
      <c r="Q74" s="151"/>
      <c r="R74" s="151"/>
      <c r="S74" s="151"/>
      <c r="T74" s="151"/>
    </row>
    <row r="75" spans="1:20" ht="13.5" customHeight="1" x14ac:dyDescent="0.2">
      <c r="A75" s="85"/>
      <c r="B75" s="84"/>
      <c r="C75" s="151"/>
      <c r="D75" s="151"/>
      <c r="E75" s="151"/>
      <c r="F75" s="151"/>
      <c r="G75" s="151"/>
      <c r="H75" s="151"/>
      <c r="I75" s="151"/>
      <c r="J75" s="151"/>
      <c r="K75" s="151"/>
      <c r="L75" s="151"/>
      <c r="M75" s="160"/>
      <c r="N75" s="160"/>
      <c r="O75" s="160"/>
      <c r="P75" s="160"/>
      <c r="Q75" s="151"/>
      <c r="R75" s="151"/>
      <c r="S75" s="151"/>
      <c r="T75" s="151"/>
    </row>
    <row r="76" spans="1:20" ht="13.5" customHeight="1" x14ac:dyDescent="0.2">
      <c r="A76" s="85"/>
      <c r="B76" s="84"/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60"/>
      <c r="N76" s="160"/>
      <c r="O76" s="160"/>
      <c r="P76" s="160"/>
      <c r="Q76" s="151"/>
      <c r="R76" s="151"/>
      <c r="S76" s="151"/>
      <c r="T76" s="151"/>
    </row>
    <row r="77" spans="1:20" ht="13.5" customHeight="1" x14ac:dyDescent="0.2">
      <c r="A77" s="85"/>
      <c r="B77" s="84"/>
      <c r="C77" s="151"/>
      <c r="D77" s="151"/>
      <c r="E77" s="151"/>
      <c r="F77" s="151"/>
      <c r="G77" s="151"/>
      <c r="H77" s="151"/>
      <c r="I77" s="151"/>
      <c r="J77" s="151"/>
      <c r="K77" s="151"/>
      <c r="L77" s="151"/>
      <c r="M77" s="160"/>
      <c r="N77" s="160"/>
      <c r="O77" s="160"/>
      <c r="P77" s="160"/>
      <c r="Q77" s="151"/>
      <c r="R77" s="151"/>
      <c r="S77" s="151"/>
      <c r="T77" s="151"/>
    </row>
    <row r="78" spans="1:20" ht="13.5" customHeight="1" x14ac:dyDescent="0.2">
      <c r="A78" s="85"/>
      <c r="B78" s="84"/>
      <c r="C78" s="151"/>
      <c r="D78" s="151"/>
      <c r="E78" s="151"/>
      <c r="F78" s="151"/>
      <c r="G78" s="151"/>
      <c r="H78" s="151"/>
      <c r="I78" s="151"/>
      <c r="J78" s="151"/>
      <c r="K78" s="151"/>
      <c r="L78" s="151"/>
      <c r="M78" s="160"/>
      <c r="N78" s="160"/>
      <c r="O78" s="160"/>
      <c r="P78" s="160"/>
      <c r="Q78" s="151"/>
      <c r="R78" s="151"/>
      <c r="S78" s="151"/>
      <c r="T78" s="151"/>
    </row>
    <row r="79" spans="1:20" ht="13.5" customHeight="1" x14ac:dyDescent="0.2">
      <c r="A79" s="85"/>
      <c r="B79" s="84"/>
      <c r="C79" s="151"/>
      <c r="D79" s="151"/>
      <c r="E79" s="151"/>
      <c r="F79" s="151"/>
      <c r="G79" s="151"/>
      <c r="H79" s="151"/>
      <c r="I79" s="151"/>
      <c r="J79" s="151"/>
      <c r="K79" s="151"/>
      <c r="L79" s="151"/>
      <c r="M79" s="160"/>
      <c r="N79" s="160"/>
      <c r="O79" s="160"/>
      <c r="P79" s="160"/>
      <c r="Q79" s="151"/>
      <c r="R79" s="151"/>
      <c r="S79" s="151"/>
      <c r="T79" s="151"/>
    </row>
    <row r="80" spans="1:20" ht="13.5" customHeight="1" x14ac:dyDescent="0.2">
      <c r="A80" s="85"/>
      <c r="B80" s="84"/>
      <c r="C80" s="151"/>
      <c r="D80" s="151"/>
      <c r="E80" s="151"/>
      <c r="F80" s="151"/>
      <c r="G80" s="151"/>
      <c r="H80" s="151"/>
      <c r="I80" s="151"/>
      <c r="J80" s="151"/>
      <c r="K80" s="151"/>
      <c r="L80" s="151"/>
      <c r="M80" s="160"/>
      <c r="N80" s="160"/>
      <c r="O80" s="160"/>
      <c r="P80" s="160"/>
      <c r="Q80" s="151"/>
      <c r="R80" s="151"/>
      <c r="S80" s="151"/>
      <c r="T80" s="151"/>
    </row>
    <row r="81" spans="1:20" ht="13.5" customHeight="1" x14ac:dyDescent="0.2">
      <c r="A81" s="85"/>
      <c r="B81" s="84"/>
      <c r="C81" s="151"/>
      <c r="D81" s="151"/>
      <c r="E81" s="151"/>
      <c r="F81" s="151"/>
      <c r="G81" s="151"/>
      <c r="H81" s="151"/>
      <c r="I81" s="151"/>
      <c r="J81" s="151"/>
      <c r="K81" s="151"/>
      <c r="L81" s="151"/>
      <c r="M81" s="160"/>
      <c r="N81" s="160"/>
      <c r="O81" s="160"/>
      <c r="P81" s="160"/>
      <c r="Q81" s="151"/>
      <c r="R81" s="151"/>
      <c r="S81" s="151"/>
      <c r="T81" s="151"/>
    </row>
    <row r="82" spans="1:20" ht="13.5" customHeight="1" x14ac:dyDescent="0.2">
      <c r="A82" s="85"/>
      <c r="B82" s="84"/>
      <c r="C82" s="151"/>
      <c r="D82" s="151"/>
      <c r="E82" s="151"/>
      <c r="F82" s="151"/>
      <c r="G82" s="151"/>
      <c r="H82" s="151"/>
      <c r="I82" s="151"/>
      <c r="J82" s="151"/>
      <c r="K82" s="151"/>
      <c r="L82" s="151"/>
      <c r="M82" s="160"/>
      <c r="N82" s="160"/>
      <c r="O82" s="160"/>
      <c r="P82" s="160"/>
      <c r="Q82" s="151"/>
      <c r="R82" s="151"/>
      <c r="S82" s="151"/>
      <c r="T82" s="151"/>
    </row>
    <row r="83" spans="1:20" ht="13.5" customHeight="1" x14ac:dyDescent="0.2">
      <c r="A83" s="85"/>
      <c r="B83" s="84"/>
      <c r="C83" s="151"/>
      <c r="D83" s="151"/>
      <c r="E83" s="151"/>
      <c r="F83" s="151"/>
      <c r="G83" s="151"/>
      <c r="H83" s="151"/>
      <c r="I83" s="151"/>
      <c r="J83" s="151"/>
      <c r="K83" s="151"/>
      <c r="L83" s="151"/>
      <c r="M83" s="160"/>
      <c r="N83" s="160"/>
      <c r="O83" s="160"/>
      <c r="P83" s="160"/>
      <c r="Q83" s="151"/>
      <c r="R83" s="151"/>
      <c r="S83" s="151"/>
      <c r="T83" s="151"/>
    </row>
    <row r="84" spans="1:20" ht="13.5" customHeight="1" x14ac:dyDescent="0.2">
      <c r="A84" s="85"/>
      <c r="B84" s="84"/>
      <c r="C84" s="151"/>
      <c r="D84" s="151"/>
      <c r="E84" s="151"/>
      <c r="F84" s="151"/>
      <c r="G84" s="151"/>
      <c r="H84" s="151"/>
      <c r="I84" s="151"/>
      <c r="J84" s="151"/>
      <c r="K84" s="151"/>
      <c r="L84" s="151"/>
      <c r="M84" s="160"/>
      <c r="N84" s="160"/>
      <c r="O84" s="160"/>
      <c r="P84" s="160"/>
      <c r="Q84" s="151"/>
      <c r="R84" s="151"/>
      <c r="S84" s="151"/>
      <c r="T84" s="151"/>
    </row>
    <row r="85" spans="1:20" ht="13.5" customHeight="1" x14ac:dyDescent="0.2">
      <c r="A85" s="85"/>
      <c r="B85" s="84"/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60"/>
      <c r="N85" s="160"/>
      <c r="O85" s="160"/>
      <c r="P85" s="160"/>
      <c r="Q85" s="151"/>
      <c r="R85" s="151"/>
      <c r="S85" s="151"/>
      <c r="T85" s="151"/>
    </row>
    <row r="86" spans="1:20" ht="13.5" customHeight="1" x14ac:dyDescent="0.2">
      <c r="A86" s="85"/>
      <c r="B86" s="84"/>
      <c r="C86" s="151"/>
      <c r="D86" s="151"/>
      <c r="E86" s="151"/>
      <c r="F86" s="151"/>
      <c r="G86" s="151"/>
      <c r="H86" s="151"/>
      <c r="I86" s="151"/>
      <c r="J86" s="151"/>
      <c r="K86" s="151"/>
      <c r="L86" s="151"/>
      <c r="M86" s="160"/>
      <c r="N86" s="160"/>
      <c r="O86" s="160"/>
      <c r="P86" s="160"/>
      <c r="Q86" s="151"/>
      <c r="R86" s="151"/>
      <c r="S86" s="151"/>
      <c r="T86" s="151"/>
    </row>
    <row r="87" spans="1:20" ht="13.5" customHeight="1" x14ac:dyDescent="0.2">
      <c r="A87" s="85"/>
      <c r="B87" s="84"/>
      <c r="C87" s="151"/>
      <c r="D87" s="151"/>
      <c r="E87" s="151"/>
      <c r="F87" s="151"/>
      <c r="G87" s="151"/>
      <c r="H87" s="151"/>
      <c r="I87" s="151"/>
      <c r="J87" s="151"/>
      <c r="K87" s="151"/>
      <c r="L87" s="151"/>
      <c r="M87" s="160"/>
      <c r="N87" s="160"/>
      <c r="O87" s="160"/>
      <c r="P87" s="160"/>
      <c r="Q87" s="151"/>
      <c r="R87" s="151"/>
      <c r="S87" s="151"/>
      <c r="T87" s="151"/>
    </row>
    <row r="88" spans="1:20" ht="13.5" customHeight="1" x14ac:dyDescent="0.2">
      <c r="A88" s="85"/>
      <c r="B88" s="84"/>
      <c r="C88" s="151"/>
      <c r="D88" s="151"/>
      <c r="E88" s="151"/>
      <c r="F88" s="151"/>
      <c r="G88" s="151"/>
      <c r="H88" s="151"/>
      <c r="I88" s="151"/>
      <c r="J88" s="151"/>
      <c r="K88" s="151"/>
      <c r="L88" s="151"/>
      <c r="M88" s="160"/>
      <c r="N88" s="160"/>
      <c r="O88" s="160"/>
      <c r="P88" s="160"/>
      <c r="Q88" s="151"/>
      <c r="R88" s="151"/>
      <c r="S88" s="151"/>
      <c r="T88" s="151"/>
    </row>
    <row r="89" spans="1:20" ht="13.5" customHeight="1" x14ac:dyDescent="0.2">
      <c r="A89" s="85"/>
      <c r="B89" s="84"/>
      <c r="C89" s="151"/>
      <c r="D89" s="151"/>
      <c r="E89" s="151"/>
      <c r="F89" s="151"/>
      <c r="G89" s="151"/>
      <c r="H89" s="151"/>
      <c r="I89" s="151"/>
      <c r="J89" s="151"/>
      <c r="K89" s="151"/>
      <c r="L89" s="151"/>
      <c r="M89" s="160"/>
      <c r="N89" s="160"/>
      <c r="O89" s="160"/>
      <c r="P89" s="160"/>
      <c r="Q89" s="151"/>
      <c r="R89" s="151"/>
      <c r="S89" s="151"/>
      <c r="T89" s="151"/>
    </row>
    <row r="90" spans="1:20" ht="13.5" customHeight="1" x14ac:dyDescent="0.2">
      <c r="A90" s="85"/>
      <c r="B90" s="84"/>
      <c r="C90" s="151"/>
      <c r="D90" s="151"/>
      <c r="E90" s="151"/>
      <c r="F90" s="151"/>
      <c r="G90" s="151"/>
      <c r="H90" s="151"/>
      <c r="I90" s="151"/>
      <c r="J90" s="151"/>
      <c r="K90" s="151"/>
      <c r="L90" s="151"/>
      <c r="M90" s="160"/>
      <c r="N90" s="160"/>
      <c r="O90" s="160"/>
      <c r="P90" s="160"/>
      <c r="Q90" s="151"/>
      <c r="R90" s="151"/>
      <c r="S90" s="151"/>
      <c r="T90" s="151"/>
    </row>
    <row r="91" spans="1:20" ht="13.5" customHeight="1" x14ac:dyDescent="0.2">
      <c r="A91" s="85"/>
      <c r="B91" s="84"/>
      <c r="C91" s="151"/>
      <c r="D91" s="151"/>
      <c r="E91" s="151"/>
      <c r="F91" s="151"/>
      <c r="G91" s="151"/>
      <c r="H91" s="151"/>
      <c r="I91" s="151"/>
      <c r="J91" s="151"/>
      <c r="K91" s="151"/>
      <c r="L91" s="151"/>
      <c r="M91" s="160"/>
      <c r="N91" s="160"/>
      <c r="O91" s="160"/>
      <c r="P91" s="160"/>
      <c r="Q91" s="151"/>
      <c r="R91" s="151"/>
      <c r="S91" s="151"/>
      <c r="T91" s="151"/>
    </row>
    <row r="92" spans="1:20" ht="13.5" customHeight="1" x14ac:dyDescent="0.2">
      <c r="A92" s="85"/>
      <c r="B92" s="84"/>
      <c r="C92" s="151"/>
      <c r="D92" s="151"/>
      <c r="E92" s="151"/>
      <c r="F92" s="151"/>
      <c r="G92" s="151"/>
      <c r="H92" s="151"/>
      <c r="I92" s="151"/>
      <c r="J92" s="151"/>
      <c r="K92" s="151"/>
      <c r="L92" s="151"/>
      <c r="M92" s="160"/>
      <c r="N92" s="160"/>
      <c r="O92" s="160"/>
      <c r="P92" s="160"/>
      <c r="Q92" s="151"/>
      <c r="R92" s="151"/>
      <c r="S92" s="151"/>
      <c r="T92" s="151"/>
    </row>
    <row r="93" spans="1:20" ht="13.5" customHeight="1" x14ac:dyDescent="0.2">
      <c r="A93" s="85"/>
      <c r="B93" s="84"/>
      <c r="C93" s="151"/>
      <c r="D93" s="151"/>
      <c r="E93" s="151"/>
      <c r="F93" s="151"/>
      <c r="G93" s="151"/>
      <c r="H93" s="151"/>
      <c r="I93" s="151"/>
      <c r="J93" s="151"/>
      <c r="K93" s="151"/>
      <c r="L93" s="151"/>
      <c r="M93" s="160"/>
      <c r="N93" s="160"/>
      <c r="O93" s="160"/>
      <c r="P93" s="160"/>
      <c r="Q93" s="151"/>
      <c r="R93" s="151"/>
      <c r="S93" s="151"/>
      <c r="T93" s="151"/>
    </row>
    <row r="94" spans="1:20" ht="13.5" customHeight="1" x14ac:dyDescent="0.2">
      <c r="A94" s="85"/>
      <c r="B94" s="84"/>
      <c r="C94" s="151"/>
      <c r="D94" s="151"/>
      <c r="E94" s="151"/>
      <c r="F94" s="151"/>
      <c r="G94" s="151"/>
      <c r="H94" s="151"/>
      <c r="I94" s="151"/>
      <c r="J94" s="151"/>
      <c r="K94" s="151"/>
      <c r="L94" s="151"/>
      <c r="M94" s="160"/>
      <c r="N94" s="160"/>
      <c r="O94" s="160"/>
      <c r="P94" s="160"/>
      <c r="Q94" s="151"/>
      <c r="R94" s="151"/>
      <c r="S94" s="151"/>
      <c r="T94" s="151"/>
    </row>
    <row r="95" spans="1:20" ht="13.5" customHeight="1" x14ac:dyDescent="0.2">
      <c r="A95" s="85"/>
      <c r="B95" s="84"/>
      <c r="C95" s="151"/>
      <c r="D95" s="151"/>
      <c r="E95" s="151"/>
      <c r="F95" s="151"/>
      <c r="G95" s="151"/>
      <c r="H95" s="151"/>
      <c r="I95" s="151"/>
      <c r="J95" s="151"/>
      <c r="K95" s="151"/>
      <c r="L95" s="151"/>
      <c r="M95" s="160"/>
      <c r="N95" s="160"/>
      <c r="O95" s="160"/>
      <c r="P95" s="160"/>
      <c r="Q95" s="151"/>
      <c r="R95" s="151"/>
      <c r="S95" s="151"/>
      <c r="T95" s="151"/>
    </row>
    <row r="96" spans="1:20" ht="13.5" customHeight="1" x14ac:dyDescent="0.2">
      <c r="A96" s="85"/>
      <c r="B96" s="84"/>
      <c r="C96" s="151"/>
      <c r="D96" s="151"/>
      <c r="E96" s="151"/>
      <c r="F96" s="151"/>
      <c r="G96" s="151"/>
      <c r="H96" s="151"/>
      <c r="I96" s="151"/>
      <c r="J96" s="151"/>
      <c r="K96" s="151"/>
      <c r="L96" s="151"/>
      <c r="M96" s="160"/>
      <c r="N96" s="160"/>
      <c r="O96" s="160"/>
      <c r="P96" s="160"/>
      <c r="Q96" s="151"/>
      <c r="R96" s="151"/>
      <c r="S96" s="151"/>
      <c r="T96" s="151"/>
    </row>
    <row r="97" spans="1:20" ht="13.5" customHeight="1" x14ac:dyDescent="0.2">
      <c r="A97" s="85"/>
      <c r="B97" s="84"/>
      <c r="C97" s="151"/>
      <c r="D97" s="151"/>
      <c r="E97" s="151"/>
      <c r="F97" s="151"/>
      <c r="G97" s="151"/>
      <c r="H97" s="151"/>
      <c r="I97" s="151"/>
      <c r="J97" s="151"/>
      <c r="K97" s="151"/>
      <c r="L97" s="151"/>
      <c r="M97" s="160"/>
      <c r="N97" s="160"/>
      <c r="O97" s="160"/>
      <c r="P97" s="160"/>
      <c r="Q97" s="151"/>
      <c r="R97" s="151"/>
      <c r="S97" s="151"/>
      <c r="T97" s="151"/>
    </row>
    <row r="98" spans="1:20" ht="13.5" customHeight="1" x14ac:dyDescent="0.2">
      <c r="A98" s="85"/>
      <c r="B98" s="84"/>
      <c r="C98" s="151"/>
      <c r="D98" s="151"/>
      <c r="E98" s="151"/>
      <c r="F98" s="151"/>
      <c r="G98" s="151"/>
      <c r="H98" s="151"/>
      <c r="I98" s="151"/>
      <c r="J98" s="151"/>
      <c r="K98" s="151"/>
      <c r="L98" s="151"/>
      <c r="M98" s="160"/>
      <c r="N98" s="160"/>
      <c r="O98" s="160"/>
      <c r="P98" s="160"/>
      <c r="Q98" s="151"/>
      <c r="R98" s="151"/>
      <c r="S98" s="151"/>
      <c r="T98" s="151"/>
    </row>
    <row r="99" spans="1:20" ht="13.5" customHeight="1" x14ac:dyDescent="0.2">
      <c r="A99" s="85"/>
      <c r="B99" s="84"/>
      <c r="C99" s="151"/>
      <c r="D99" s="151"/>
      <c r="E99" s="151"/>
      <c r="F99" s="151"/>
      <c r="G99" s="151"/>
      <c r="H99" s="151"/>
      <c r="I99" s="151"/>
      <c r="J99" s="151"/>
      <c r="K99" s="151"/>
      <c r="L99" s="151"/>
      <c r="M99" s="160"/>
      <c r="N99" s="160"/>
      <c r="O99" s="160"/>
      <c r="P99" s="160"/>
      <c r="Q99" s="151"/>
      <c r="R99" s="151"/>
      <c r="S99" s="151"/>
      <c r="T99" s="151"/>
    </row>
    <row r="100" spans="1:20" ht="13.5" customHeight="1" x14ac:dyDescent="0.2">
      <c r="A100" s="85"/>
      <c r="B100" s="84"/>
      <c r="C100" s="151"/>
      <c r="D100" s="151"/>
      <c r="E100" s="151"/>
      <c r="F100" s="151"/>
      <c r="G100" s="151"/>
      <c r="H100" s="151"/>
      <c r="I100" s="151"/>
      <c r="J100" s="151"/>
      <c r="K100" s="151"/>
      <c r="L100" s="151"/>
      <c r="M100" s="160"/>
      <c r="N100" s="160"/>
      <c r="O100" s="160"/>
      <c r="P100" s="160"/>
      <c r="Q100" s="151"/>
      <c r="R100" s="151"/>
      <c r="S100" s="151"/>
      <c r="T100" s="151"/>
    </row>
  </sheetData>
  <autoFilter ref="C5:L47"/>
  <mergeCells count="10">
    <mergeCell ref="I4:J4"/>
    <mergeCell ref="G4:H4"/>
    <mergeCell ref="K4:L4"/>
    <mergeCell ref="A1:M1"/>
    <mergeCell ref="M3:M5"/>
    <mergeCell ref="A3:A5"/>
    <mergeCell ref="B3:B5"/>
    <mergeCell ref="C3:L3"/>
    <mergeCell ref="C4:D4"/>
    <mergeCell ref="E4:F4"/>
  </mergeCells>
  <conditionalFormatting sqref="M6:M57">
    <cfRule type="cellIs" dxfId="35" priority="3" operator="greaterThan">
      <formula>100</formula>
    </cfRule>
    <cfRule type="cellIs" dxfId="34" priority="4" operator="greaterThan">
      <formula>100</formula>
    </cfRule>
  </conditionalFormatting>
  <conditionalFormatting sqref="N1:O100">
    <cfRule type="cellIs" dxfId="33" priority="5" operator="greaterThan">
      <formula>100</formula>
    </cfRule>
  </conditionalFormatting>
  <conditionalFormatting sqref="N1:O100">
    <cfRule type="cellIs" dxfId="32" priority="6" operator="greaterThan">
      <formula>100</formula>
    </cfRule>
  </conditionalFormatting>
  <conditionalFormatting sqref="P6:P58">
    <cfRule type="cellIs" dxfId="31" priority="7" operator="greaterThan">
      <formula>5</formula>
    </cfRule>
  </conditionalFormatting>
  <conditionalFormatting sqref="N1:O1048576">
    <cfRule type="cellIs" dxfId="30" priority="1" operator="greaterThan">
      <formula>100</formula>
    </cfRule>
    <cfRule type="cellIs" dxfId="29" priority="2" operator="greaterThan">
      <formula>100</formula>
    </cfRule>
  </conditionalFormatting>
  <pageMargins left="0.45" right="0.2" top="0.5" bottom="0.5" header="0" footer="0"/>
  <pageSetup paperSize="9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99"/>
  <sheetViews>
    <sheetView workbookViewId="0">
      <pane xSplit="3" ySplit="5" topLeftCell="I42" activePane="bottomRight" state="frozen"/>
      <selection pane="topRight" activeCell="D1" sqref="D1"/>
      <selection pane="bottomLeft" activeCell="A6" sqref="A6"/>
      <selection pane="bottomRight" activeCell="Q1" sqref="Q1:S1048576"/>
    </sheetView>
  </sheetViews>
  <sheetFormatPr defaultColWidth="14.42578125" defaultRowHeight="15" customHeight="1" x14ac:dyDescent="0.2"/>
  <cols>
    <col min="1" max="1" width="4.42578125" style="83" customWidth="1"/>
    <col min="2" max="2" width="25" style="83" customWidth="1"/>
    <col min="3" max="3" width="9.7109375" style="83" customWidth="1"/>
    <col min="4" max="4" width="9.85546875" style="83" customWidth="1"/>
    <col min="5" max="5" width="7.85546875" style="83" customWidth="1"/>
    <col min="6" max="6" width="9.42578125" style="83" customWidth="1"/>
    <col min="7" max="7" width="7.85546875" style="83" customWidth="1"/>
    <col min="8" max="8" width="9.42578125" style="83" customWidth="1"/>
    <col min="9" max="9" width="8.28515625" style="83" customWidth="1"/>
    <col min="10" max="10" width="7.140625" style="83" customWidth="1"/>
    <col min="11" max="11" width="7.85546875" style="83" customWidth="1"/>
    <col min="12" max="12" width="9.42578125" style="83" customWidth="1"/>
    <col min="13" max="13" width="9.140625" style="83" customWidth="1"/>
    <col min="14" max="14" width="9.42578125" style="83" customWidth="1"/>
    <col min="15" max="15" width="9" style="83" customWidth="1"/>
    <col min="16" max="16" width="6.85546875" style="167" hidden="1" customWidth="1"/>
    <col min="17" max="16384" width="14.42578125" style="83"/>
  </cols>
  <sheetData>
    <row r="1" spans="1:16" ht="13.5" customHeight="1" x14ac:dyDescent="0.2">
      <c r="A1" s="393" t="s">
        <v>1031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160"/>
    </row>
    <row r="2" spans="1:16" ht="13.5" customHeight="1" x14ac:dyDescent="0.2">
      <c r="A2" s="85"/>
      <c r="B2" s="100" t="s">
        <v>978</v>
      </c>
      <c r="C2" s="151"/>
      <c r="D2" s="151"/>
      <c r="E2" s="151"/>
      <c r="F2" s="151"/>
      <c r="G2" s="151"/>
      <c r="H2" s="151"/>
      <c r="I2" s="151" t="s">
        <v>81</v>
      </c>
      <c r="J2" s="151"/>
      <c r="K2" s="151"/>
      <c r="L2" s="151" t="s">
        <v>91</v>
      </c>
      <c r="M2" s="151"/>
      <c r="N2" s="151"/>
      <c r="O2" s="160"/>
      <c r="P2" s="160"/>
    </row>
    <row r="3" spans="1:16" ht="24.75" customHeight="1" x14ac:dyDescent="0.2">
      <c r="A3" s="401" t="s">
        <v>1</v>
      </c>
      <c r="B3" s="401" t="s">
        <v>83</v>
      </c>
      <c r="C3" s="376" t="s">
        <v>1030</v>
      </c>
      <c r="D3" s="399"/>
      <c r="E3" s="399"/>
      <c r="F3" s="399"/>
      <c r="G3" s="399"/>
      <c r="H3" s="399"/>
      <c r="I3" s="399"/>
      <c r="J3" s="399"/>
      <c r="K3" s="399"/>
      <c r="L3" s="399"/>
      <c r="M3" s="399"/>
      <c r="N3" s="392"/>
      <c r="O3" s="400" t="s">
        <v>92</v>
      </c>
      <c r="P3" s="160"/>
    </row>
    <row r="4" spans="1:16" ht="24.75" customHeight="1" x14ac:dyDescent="0.2">
      <c r="A4" s="396"/>
      <c r="B4" s="396"/>
      <c r="C4" s="376" t="s">
        <v>93</v>
      </c>
      <c r="D4" s="392"/>
      <c r="E4" s="376" t="s">
        <v>94</v>
      </c>
      <c r="F4" s="392"/>
      <c r="G4" s="376" t="s">
        <v>95</v>
      </c>
      <c r="H4" s="392"/>
      <c r="I4" s="376" t="s">
        <v>96</v>
      </c>
      <c r="J4" s="392"/>
      <c r="K4" s="376" t="s">
        <v>97</v>
      </c>
      <c r="L4" s="392"/>
      <c r="M4" s="376" t="s">
        <v>79</v>
      </c>
      <c r="N4" s="392"/>
      <c r="O4" s="396"/>
      <c r="P4" s="160"/>
    </row>
    <row r="5" spans="1:16" ht="24.75" customHeight="1" x14ac:dyDescent="0.2">
      <c r="A5" s="397"/>
      <c r="B5" s="397"/>
      <c r="C5" s="161" t="s">
        <v>98</v>
      </c>
      <c r="D5" s="161" t="s">
        <v>99</v>
      </c>
      <c r="E5" s="161" t="s">
        <v>98</v>
      </c>
      <c r="F5" s="161" t="s">
        <v>99</v>
      </c>
      <c r="G5" s="161" t="s">
        <v>98</v>
      </c>
      <c r="H5" s="161" t="s">
        <v>99</v>
      </c>
      <c r="I5" s="161" t="s">
        <v>98</v>
      </c>
      <c r="J5" s="161" t="s">
        <v>99</v>
      </c>
      <c r="K5" s="161" t="s">
        <v>98</v>
      </c>
      <c r="L5" s="161" t="s">
        <v>99</v>
      </c>
      <c r="M5" s="161" t="s">
        <v>98</v>
      </c>
      <c r="N5" s="161" t="s">
        <v>99</v>
      </c>
      <c r="O5" s="397"/>
      <c r="P5" s="160"/>
    </row>
    <row r="6" spans="1:16" ht="13.5" customHeight="1" x14ac:dyDescent="0.2">
      <c r="A6" s="172">
        <v>1</v>
      </c>
      <c r="B6" s="135" t="s">
        <v>8</v>
      </c>
      <c r="C6" s="135">
        <v>95413</v>
      </c>
      <c r="D6" s="135">
        <v>330838.68421870004</v>
      </c>
      <c r="E6" s="135">
        <v>1579</v>
      </c>
      <c r="F6" s="135">
        <v>120406.3453873</v>
      </c>
      <c r="G6" s="135">
        <v>111</v>
      </c>
      <c r="H6" s="135">
        <v>52430.416941000003</v>
      </c>
      <c r="I6" s="135"/>
      <c r="J6" s="135"/>
      <c r="K6" s="135">
        <v>0</v>
      </c>
      <c r="L6" s="135">
        <v>0</v>
      </c>
      <c r="M6" s="135">
        <f t="shared" ref="M6:N6" si="0">C6+E6+G6+I6+K6</f>
        <v>97103</v>
      </c>
      <c r="N6" s="135">
        <f t="shared" si="0"/>
        <v>503675.44654700009</v>
      </c>
      <c r="O6" s="162">
        <f>D6*100/'CD Ratio_3(i)'!F6</f>
        <v>19.851443051598135</v>
      </c>
      <c r="P6" s="160">
        <f>N6/M6</f>
        <v>5.1870225075126424</v>
      </c>
    </row>
    <row r="7" spans="1:16" ht="13.5" customHeight="1" x14ac:dyDescent="0.2">
      <c r="A7" s="172">
        <v>2</v>
      </c>
      <c r="B7" s="135" t="s">
        <v>9</v>
      </c>
      <c r="C7" s="135">
        <v>195362</v>
      </c>
      <c r="D7" s="135">
        <v>297794.75575920002</v>
      </c>
      <c r="E7" s="135">
        <v>1358</v>
      </c>
      <c r="F7" s="135">
        <v>106440.66685119999</v>
      </c>
      <c r="G7" s="135">
        <v>100</v>
      </c>
      <c r="H7" s="135">
        <v>39971.602450999999</v>
      </c>
      <c r="I7" s="135"/>
      <c r="J7" s="135"/>
      <c r="K7" s="135">
        <v>0</v>
      </c>
      <c r="L7" s="135">
        <v>0</v>
      </c>
      <c r="M7" s="135">
        <f t="shared" ref="M7:M57" si="1">C7+E7+G7+I7+K7</f>
        <v>196820</v>
      </c>
      <c r="N7" s="135">
        <f t="shared" ref="N7:N57" si="2">D7+F7+H7+J7+L7</f>
        <v>444207.02506140003</v>
      </c>
      <c r="O7" s="162">
        <f>D7*100/'CD Ratio_3(i)'!F7</f>
        <v>10.576728652061846</v>
      </c>
      <c r="P7" s="160">
        <f t="shared" ref="P7:P57" si="3">N7/M7</f>
        <v>2.2569201557839653</v>
      </c>
    </row>
    <row r="8" spans="1:16" ht="13.5" customHeight="1" x14ac:dyDescent="0.2">
      <c r="A8" s="172">
        <v>3</v>
      </c>
      <c r="B8" s="135" t="s">
        <v>10</v>
      </c>
      <c r="C8" s="135">
        <v>23356</v>
      </c>
      <c r="D8" s="135">
        <v>96301.080539999995</v>
      </c>
      <c r="E8" s="135">
        <v>519</v>
      </c>
      <c r="F8" s="135">
        <v>56329.962659999997</v>
      </c>
      <c r="G8" s="135">
        <v>49</v>
      </c>
      <c r="H8" s="135">
        <v>20438.12859</v>
      </c>
      <c r="I8" s="135"/>
      <c r="J8" s="135"/>
      <c r="K8" s="135">
        <v>0</v>
      </c>
      <c r="L8" s="135">
        <v>0</v>
      </c>
      <c r="M8" s="135">
        <f t="shared" si="1"/>
        <v>23924</v>
      </c>
      <c r="N8" s="135">
        <f t="shared" si="2"/>
        <v>173069.17178999999</v>
      </c>
      <c r="O8" s="162">
        <f>D8*100/'CD Ratio_3(i)'!F8</f>
        <v>14.019125487666578</v>
      </c>
      <c r="P8" s="160">
        <f t="shared" si="3"/>
        <v>7.234123549155659</v>
      </c>
    </row>
    <row r="9" spans="1:16" ht="13.5" customHeight="1" x14ac:dyDescent="0.2">
      <c r="A9" s="172">
        <v>4</v>
      </c>
      <c r="B9" s="135" t="s">
        <v>11</v>
      </c>
      <c r="C9" s="135">
        <v>73059</v>
      </c>
      <c r="D9" s="135">
        <v>205034.34854519993</v>
      </c>
      <c r="E9" s="135">
        <v>3823</v>
      </c>
      <c r="F9" s="135">
        <v>77172.207639799963</v>
      </c>
      <c r="G9" s="135">
        <v>212</v>
      </c>
      <c r="H9" s="135">
        <v>19345.403050299999</v>
      </c>
      <c r="I9" s="135"/>
      <c r="J9" s="135"/>
      <c r="K9" s="135">
        <v>2938</v>
      </c>
      <c r="L9" s="135">
        <v>3927.0703923999999</v>
      </c>
      <c r="M9" s="135">
        <f t="shared" si="1"/>
        <v>80032</v>
      </c>
      <c r="N9" s="135">
        <f t="shared" si="2"/>
        <v>305479.02962769993</v>
      </c>
      <c r="O9" s="162">
        <f>D9*100/'CD Ratio_3(i)'!F9</f>
        <v>11.771855180060898</v>
      </c>
      <c r="P9" s="160">
        <f t="shared" si="3"/>
        <v>3.8169610859118843</v>
      </c>
    </row>
    <row r="10" spans="1:16" ht="13.5" customHeight="1" x14ac:dyDescent="0.2">
      <c r="A10" s="172">
        <v>5</v>
      </c>
      <c r="B10" s="135" t="s">
        <v>12</v>
      </c>
      <c r="C10" s="135">
        <v>130829</v>
      </c>
      <c r="D10" s="135">
        <v>230465.10830920003</v>
      </c>
      <c r="E10" s="135">
        <v>3405</v>
      </c>
      <c r="F10" s="135">
        <v>142057.40584729993</v>
      </c>
      <c r="G10" s="135">
        <v>79</v>
      </c>
      <c r="H10" s="135">
        <v>20228.498810500001</v>
      </c>
      <c r="I10" s="135"/>
      <c r="J10" s="135"/>
      <c r="K10" s="135">
        <v>6672</v>
      </c>
      <c r="L10" s="135">
        <v>27072.739127199988</v>
      </c>
      <c r="M10" s="135">
        <f t="shared" si="1"/>
        <v>140985</v>
      </c>
      <c r="N10" s="135">
        <f t="shared" si="2"/>
        <v>419823.7520942</v>
      </c>
      <c r="O10" s="162">
        <f>D10*100/'CD Ratio_3(i)'!F10</f>
        <v>12.117896623354415</v>
      </c>
      <c r="P10" s="160">
        <f t="shared" si="3"/>
        <v>2.9777902052998546</v>
      </c>
    </row>
    <row r="11" spans="1:16" ht="13.5" customHeight="1" x14ac:dyDescent="0.2">
      <c r="A11" s="172">
        <v>6</v>
      </c>
      <c r="B11" s="135" t="s">
        <v>13</v>
      </c>
      <c r="C11" s="135">
        <v>38594</v>
      </c>
      <c r="D11" s="135">
        <v>118079.74976719999</v>
      </c>
      <c r="E11" s="135">
        <v>7270</v>
      </c>
      <c r="F11" s="135">
        <v>60937.530739400005</v>
      </c>
      <c r="G11" s="135">
        <v>103</v>
      </c>
      <c r="H11" s="135">
        <v>20583.595880699999</v>
      </c>
      <c r="I11" s="135"/>
      <c r="J11" s="135"/>
      <c r="K11" s="135">
        <v>0</v>
      </c>
      <c r="L11" s="135">
        <v>0</v>
      </c>
      <c r="M11" s="135">
        <f t="shared" si="1"/>
        <v>45967</v>
      </c>
      <c r="N11" s="135">
        <f t="shared" si="2"/>
        <v>199600.87638729997</v>
      </c>
      <c r="O11" s="162">
        <f>D11*100/'CD Ratio_3(i)'!F11</f>
        <v>11.084501233575821</v>
      </c>
      <c r="P11" s="160">
        <f t="shared" si="3"/>
        <v>4.3422645895381464</v>
      </c>
    </row>
    <row r="12" spans="1:16" ht="13.5" customHeight="1" x14ac:dyDescent="0.2">
      <c r="A12" s="172">
        <v>7</v>
      </c>
      <c r="B12" s="135" t="s">
        <v>14</v>
      </c>
      <c r="C12" s="135">
        <v>9639</v>
      </c>
      <c r="D12" s="135">
        <v>25502.631532700005</v>
      </c>
      <c r="E12" s="135">
        <v>42</v>
      </c>
      <c r="F12" s="135">
        <v>4065.3402673000001</v>
      </c>
      <c r="G12" s="135">
        <v>14</v>
      </c>
      <c r="H12" s="135">
        <v>5071.4989205000002</v>
      </c>
      <c r="I12" s="135"/>
      <c r="J12" s="135"/>
      <c r="K12" s="135">
        <v>0</v>
      </c>
      <c r="L12" s="135">
        <v>0</v>
      </c>
      <c r="M12" s="135">
        <f t="shared" si="1"/>
        <v>9695</v>
      </c>
      <c r="N12" s="135">
        <f t="shared" si="2"/>
        <v>34639.470720500009</v>
      </c>
      <c r="O12" s="162">
        <f>D12*100/'CD Ratio_3(i)'!F12</f>
        <v>19.20812423525987</v>
      </c>
      <c r="P12" s="160">
        <f t="shared" si="3"/>
        <v>3.5729211676637451</v>
      </c>
    </row>
    <row r="13" spans="1:16" ht="13.5" customHeight="1" x14ac:dyDescent="0.2">
      <c r="A13" s="172">
        <v>8</v>
      </c>
      <c r="B13" s="135" t="s">
        <v>982</v>
      </c>
      <c r="C13" s="135">
        <v>8301</v>
      </c>
      <c r="D13" s="135">
        <v>23428.994149999999</v>
      </c>
      <c r="E13" s="135">
        <v>123</v>
      </c>
      <c r="F13" s="135">
        <v>15516.8199</v>
      </c>
      <c r="G13" s="135">
        <v>11</v>
      </c>
      <c r="H13" s="135">
        <v>16223.192209999999</v>
      </c>
      <c r="I13" s="135"/>
      <c r="J13" s="135"/>
      <c r="K13" s="135">
        <v>37</v>
      </c>
      <c r="L13" s="135">
        <v>24.260290000000001</v>
      </c>
      <c r="M13" s="135">
        <f t="shared" si="1"/>
        <v>8472</v>
      </c>
      <c r="N13" s="135">
        <f t="shared" si="2"/>
        <v>55193.26655</v>
      </c>
      <c r="O13" s="162">
        <f>D13*100/'CD Ratio_3(i)'!F13</f>
        <v>39.324248728578866</v>
      </c>
      <c r="P13" s="160">
        <f t="shared" si="3"/>
        <v>6.5147859478281394</v>
      </c>
    </row>
    <row r="14" spans="1:16" ht="13.5" customHeight="1" x14ac:dyDescent="0.2">
      <c r="A14" s="172">
        <v>9</v>
      </c>
      <c r="B14" s="135" t="s">
        <v>15</v>
      </c>
      <c r="C14" s="135">
        <v>81169</v>
      </c>
      <c r="D14" s="135">
        <v>211229.84213510001</v>
      </c>
      <c r="E14" s="135">
        <v>7347</v>
      </c>
      <c r="F14" s="135">
        <v>164605.34943940007</v>
      </c>
      <c r="G14" s="135">
        <v>478</v>
      </c>
      <c r="H14" s="135">
        <v>79835.424304999979</v>
      </c>
      <c r="I14" s="135"/>
      <c r="J14" s="135"/>
      <c r="K14" s="135">
        <v>0</v>
      </c>
      <c r="L14" s="135">
        <v>0</v>
      </c>
      <c r="M14" s="135">
        <f t="shared" si="1"/>
        <v>88994</v>
      </c>
      <c r="N14" s="135">
        <f t="shared" si="2"/>
        <v>455670.61587950005</v>
      </c>
      <c r="O14" s="162">
        <f>D14*100/'CD Ratio_3(i)'!F14</f>
        <v>7.7025458356089871</v>
      </c>
      <c r="P14" s="160">
        <f t="shared" si="3"/>
        <v>5.1202397451457404</v>
      </c>
    </row>
    <row r="15" spans="1:16" ht="13.5" customHeight="1" x14ac:dyDescent="0.2">
      <c r="A15" s="172">
        <v>10</v>
      </c>
      <c r="B15" s="135" t="s">
        <v>16</v>
      </c>
      <c r="C15" s="135">
        <v>22040</v>
      </c>
      <c r="D15" s="135">
        <v>278688.69626259978</v>
      </c>
      <c r="E15" s="135">
        <v>3259</v>
      </c>
      <c r="F15" s="135">
        <v>270916.36576370004</v>
      </c>
      <c r="G15" s="135">
        <v>535</v>
      </c>
      <c r="H15" s="135">
        <v>135960.30720739995</v>
      </c>
      <c r="I15" s="135"/>
      <c r="J15" s="135"/>
      <c r="K15" s="135">
        <v>1442</v>
      </c>
      <c r="L15" s="135">
        <v>28286.334451300012</v>
      </c>
      <c r="M15" s="135">
        <f t="shared" si="1"/>
        <v>27276</v>
      </c>
      <c r="N15" s="135">
        <f t="shared" si="2"/>
        <v>713851.70368499972</v>
      </c>
      <c r="O15" s="162">
        <f>D15*100/'CD Ratio_3(i)'!F15</f>
        <v>3.4104794043600806</v>
      </c>
      <c r="P15" s="160">
        <f t="shared" si="3"/>
        <v>26.171421897822253</v>
      </c>
    </row>
    <row r="16" spans="1:16" ht="13.5" customHeight="1" x14ac:dyDescent="0.2">
      <c r="A16" s="172">
        <v>11</v>
      </c>
      <c r="B16" s="135" t="s">
        <v>17</v>
      </c>
      <c r="C16" s="135">
        <v>2203</v>
      </c>
      <c r="D16" s="135">
        <v>80372.700387600038</v>
      </c>
      <c r="E16" s="135">
        <v>17</v>
      </c>
      <c r="F16" s="135">
        <v>10757.114237900001</v>
      </c>
      <c r="G16" s="135">
        <v>146</v>
      </c>
      <c r="H16" s="135">
        <v>94.169170399999985</v>
      </c>
      <c r="I16" s="135"/>
      <c r="J16" s="135"/>
      <c r="K16" s="135">
        <v>0</v>
      </c>
      <c r="L16" s="135">
        <v>0</v>
      </c>
      <c r="M16" s="135">
        <f t="shared" si="1"/>
        <v>2366</v>
      </c>
      <c r="N16" s="135">
        <f t="shared" si="2"/>
        <v>91223.983795900029</v>
      </c>
      <c r="O16" s="162">
        <f>D16*100/'CD Ratio_3(i)'!F16</f>
        <v>11.931254008798314</v>
      </c>
      <c r="P16" s="160">
        <f t="shared" si="3"/>
        <v>38.556206169019454</v>
      </c>
    </row>
    <row r="17" spans="1:16" ht="13.5" customHeight="1" x14ac:dyDescent="0.2">
      <c r="A17" s="172">
        <v>12</v>
      </c>
      <c r="B17" s="135" t="s">
        <v>18</v>
      </c>
      <c r="C17" s="135">
        <v>107190</v>
      </c>
      <c r="D17" s="135">
        <v>259050.57064339999</v>
      </c>
      <c r="E17" s="135">
        <v>3248</v>
      </c>
      <c r="F17" s="135">
        <v>108085.3369733</v>
      </c>
      <c r="G17" s="135">
        <v>695</v>
      </c>
      <c r="H17" s="135">
        <v>47810.085123800018</v>
      </c>
      <c r="I17" s="135"/>
      <c r="J17" s="135"/>
      <c r="K17" s="135">
        <v>0</v>
      </c>
      <c r="L17" s="135">
        <v>0</v>
      </c>
      <c r="M17" s="135">
        <f t="shared" si="1"/>
        <v>111133</v>
      </c>
      <c r="N17" s="135">
        <f t="shared" si="2"/>
        <v>414945.99274050002</v>
      </c>
      <c r="O17" s="162">
        <f>D17*100/'CD Ratio_3(i)'!F17</f>
        <v>15.406434222750359</v>
      </c>
      <c r="P17" s="160">
        <f t="shared" si="3"/>
        <v>3.7337783803235762</v>
      </c>
    </row>
    <row r="18" spans="1:16" s="166" customFormat="1" ht="13.5" customHeight="1" x14ac:dyDescent="0.2">
      <c r="A18" s="161"/>
      <c r="B18" s="143" t="s">
        <v>19</v>
      </c>
      <c r="C18" s="143">
        <f t="shared" ref="C18:L18" si="4">SUM(C6:C17)</f>
        <v>787155</v>
      </c>
      <c r="D18" s="143">
        <f t="shared" si="4"/>
        <v>2156787.1622509002</v>
      </c>
      <c r="E18" s="143">
        <f t="shared" si="4"/>
        <v>31990</v>
      </c>
      <c r="F18" s="143">
        <f t="shared" si="4"/>
        <v>1137290.4457066001</v>
      </c>
      <c r="G18" s="143">
        <f t="shared" si="4"/>
        <v>2533</v>
      </c>
      <c r="H18" s="143">
        <f t="shared" si="4"/>
        <v>457992.32266060001</v>
      </c>
      <c r="I18" s="143">
        <f t="shared" si="4"/>
        <v>0</v>
      </c>
      <c r="J18" s="143">
        <f t="shared" si="4"/>
        <v>0</v>
      </c>
      <c r="K18" s="143">
        <f t="shared" si="4"/>
        <v>11089</v>
      </c>
      <c r="L18" s="143">
        <f t="shared" si="4"/>
        <v>59310.404260900003</v>
      </c>
      <c r="M18" s="143">
        <f t="shared" si="1"/>
        <v>832767</v>
      </c>
      <c r="N18" s="143">
        <f t="shared" si="2"/>
        <v>3811380.3348789997</v>
      </c>
      <c r="O18" s="163">
        <f>D18*100/'CD Ratio_3(i)'!F18</f>
        <v>9.2410392067206235</v>
      </c>
      <c r="P18" s="160">
        <f t="shared" si="3"/>
        <v>4.5767667725534267</v>
      </c>
    </row>
    <row r="19" spans="1:16" ht="13.5" customHeight="1" x14ac:dyDescent="0.2">
      <c r="A19" s="172">
        <v>13</v>
      </c>
      <c r="B19" s="135" t="s">
        <v>20</v>
      </c>
      <c r="C19" s="135">
        <v>5037</v>
      </c>
      <c r="D19" s="135">
        <v>128193.90540330006</v>
      </c>
      <c r="E19" s="135">
        <v>2108</v>
      </c>
      <c r="F19" s="135">
        <v>149901.9078095</v>
      </c>
      <c r="G19" s="135">
        <v>532</v>
      </c>
      <c r="H19" s="135">
        <v>99027.55761969999</v>
      </c>
      <c r="I19" s="135"/>
      <c r="J19" s="135"/>
      <c r="K19" s="135">
        <v>0</v>
      </c>
      <c r="L19" s="135">
        <v>0</v>
      </c>
      <c r="M19" s="135">
        <f t="shared" si="1"/>
        <v>7677</v>
      </c>
      <c r="N19" s="135">
        <f t="shared" si="2"/>
        <v>377123.37083250005</v>
      </c>
      <c r="O19" s="162">
        <f>D19*100/'CD Ratio_3(i)'!F19</f>
        <v>9.4866276005982026</v>
      </c>
      <c r="P19" s="160">
        <f t="shared" si="3"/>
        <v>49.123794559398206</v>
      </c>
    </row>
    <row r="20" spans="1:16" ht="13.5" customHeight="1" x14ac:dyDescent="0.2">
      <c r="A20" s="172">
        <v>14</v>
      </c>
      <c r="B20" s="135" t="s">
        <v>21</v>
      </c>
      <c r="C20" s="135">
        <v>2261</v>
      </c>
      <c r="D20" s="135">
        <v>8926.4817706000013</v>
      </c>
      <c r="E20" s="135">
        <v>38</v>
      </c>
      <c r="F20" s="135">
        <v>1441.8995921999999</v>
      </c>
      <c r="G20" s="135">
        <v>3</v>
      </c>
      <c r="H20" s="135">
        <v>21.310420000000001</v>
      </c>
      <c r="I20" s="135"/>
      <c r="J20" s="135"/>
      <c r="K20" s="135">
        <v>0</v>
      </c>
      <c r="L20" s="135">
        <v>0</v>
      </c>
      <c r="M20" s="135">
        <f t="shared" si="1"/>
        <v>2302</v>
      </c>
      <c r="N20" s="135">
        <f t="shared" si="2"/>
        <v>10389.691782800001</v>
      </c>
      <c r="O20" s="162">
        <f>D20*100/'CD Ratio_3(i)'!F20</f>
        <v>1.1403395788835144</v>
      </c>
      <c r="P20" s="160">
        <f t="shared" si="3"/>
        <v>4.5133326597741101</v>
      </c>
    </row>
    <row r="21" spans="1:16" ht="13.5" customHeight="1" x14ac:dyDescent="0.2">
      <c r="A21" s="172">
        <v>15</v>
      </c>
      <c r="B21" s="135" t="s">
        <v>22</v>
      </c>
      <c r="C21" s="135">
        <v>0</v>
      </c>
      <c r="D21" s="135">
        <v>0</v>
      </c>
      <c r="E21" s="135">
        <v>0</v>
      </c>
      <c r="F21" s="135">
        <v>0</v>
      </c>
      <c r="G21" s="135">
        <v>0</v>
      </c>
      <c r="H21" s="135">
        <v>0</v>
      </c>
      <c r="I21" s="135"/>
      <c r="J21" s="135"/>
      <c r="K21" s="135">
        <v>0</v>
      </c>
      <c r="L21" s="135">
        <v>0</v>
      </c>
      <c r="M21" s="135">
        <f t="shared" si="1"/>
        <v>0</v>
      </c>
      <c r="N21" s="135">
        <f t="shared" si="2"/>
        <v>0</v>
      </c>
      <c r="O21" s="162">
        <f>D21*100/'CD Ratio_3(i)'!F21</f>
        <v>0</v>
      </c>
      <c r="P21" s="160" t="e">
        <f t="shared" si="3"/>
        <v>#DIV/0!</v>
      </c>
    </row>
    <row r="22" spans="1:16" ht="13.5" customHeight="1" x14ac:dyDescent="0.2">
      <c r="A22" s="172">
        <v>16</v>
      </c>
      <c r="B22" s="135" t="s">
        <v>23</v>
      </c>
      <c r="C22" s="135">
        <v>71</v>
      </c>
      <c r="D22" s="135">
        <v>6686</v>
      </c>
      <c r="E22" s="135">
        <v>3</v>
      </c>
      <c r="F22" s="135">
        <v>2091</v>
      </c>
      <c r="G22" s="135">
        <v>0</v>
      </c>
      <c r="H22" s="135">
        <v>0</v>
      </c>
      <c r="I22" s="135">
        <v>0</v>
      </c>
      <c r="J22" s="135">
        <v>0</v>
      </c>
      <c r="K22" s="135">
        <v>0</v>
      </c>
      <c r="L22" s="135">
        <v>0</v>
      </c>
      <c r="M22" s="135">
        <f t="shared" si="1"/>
        <v>74</v>
      </c>
      <c r="N22" s="135">
        <f t="shared" si="2"/>
        <v>8777</v>
      </c>
      <c r="O22" s="162" t="e">
        <f>D22*100/'CD Ratio_3(i)'!F22</f>
        <v>#DIV/0!</v>
      </c>
      <c r="P22" s="160">
        <f t="shared" si="3"/>
        <v>118.60810810810811</v>
      </c>
    </row>
    <row r="23" spans="1:16" ht="13.5" customHeight="1" x14ac:dyDescent="0.2">
      <c r="A23" s="172">
        <v>17</v>
      </c>
      <c r="B23" s="135" t="s">
        <v>24</v>
      </c>
      <c r="C23" s="135">
        <v>56</v>
      </c>
      <c r="D23" s="135">
        <v>1487.3883773</v>
      </c>
      <c r="E23" s="135">
        <v>1</v>
      </c>
      <c r="F23" s="135">
        <v>4.8122753000000005</v>
      </c>
      <c r="G23" s="135">
        <v>0</v>
      </c>
      <c r="H23" s="135">
        <v>0</v>
      </c>
      <c r="I23" s="135"/>
      <c r="J23" s="135"/>
      <c r="K23" s="135">
        <v>0</v>
      </c>
      <c r="L23" s="135">
        <v>0</v>
      </c>
      <c r="M23" s="135">
        <f t="shared" si="1"/>
        <v>57</v>
      </c>
      <c r="N23" s="135">
        <f t="shared" si="2"/>
        <v>1492.2006526</v>
      </c>
      <c r="O23" s="162">
        <f>D23*100/'CD Ratio_3(i)'!F23</f>
        <v>1.0593370537513596</v>
      </c>
      <c r="P23" s="160">
        <f t="shared" si="3"/>
        <v>26.178958817543858</v>
      </c>
    </row>
    <row r="24" spans="1:16" ht="13.5" customHeight="1" x14ac:dyDescent="0.2">
      <c r="A24" s="172">
        <v>18</v>
      </c>
      <c r="B24" s="135" t="s">
        <v>25</v>
      </c>
      <c r="C24" s="135">
        <v>0</v>
      </c>
      <c r="D24" s="135">
        <v>0</v>
      </c>
      <c r="E24" s="135">
        <v>0</v>
      </c>
      <c r="F24" s="135">
        <v>0</v>
      </c>
      <c r="G24" s="135">
        <v>0</v>
      </c>
      <c r="H24" s="135">
        <v>0</v>
      </c>
      <c r="I24" s="135"/>
      <c r="J24" s="135"/>
      <c r="K24" s="135">
        <v>0</v>
      </c>
      <c r="L24" s="135">
        <v>0</v>
      </c>
      <c r="M24" s="135">
        <f t="shared" si="1"/>
        <v>0</v>
      </c>
      <c r="N24" s="135">
        <f t="shared" si="2"/>
        <v>0</v>
      </c>
      <c r="O24" s="162">
        <f>D24*100/'CD Ratio_3(i)'!F24</f>
        <v>0</v>
      </c>
      <c r="P24" s="160" t="e">
        <f t="shared" si="3"/>
        <v>#DIV/0!</v>
      </c>
    </row>
    <row r="25" spans="1:16" ht="13.5" customHeight="1" x14ac:dyDescent="0.2">
      <c r="A25" s="172">
        <v>19</v>
      </c>
      <c r="B25" s="135" t="s">
        <v>26</v>
      </c>
      <c r="C25" s="135">
        <v>98</v>
      </c>
      <c r="D25" s="135">
        <v>1347.2836754000002</v>
      </c>
      <c r="E25" s="135">
        <v>40</v>
      </c>
      <c r="F25" s="135">
        <v>2183.3998683</v>
      </c>
      <c r="G25" s="135">
        <v>4</v>
      </c>
      <c r="H25" s="135">
        <v>1066.8125704000001</v>
      </c>
      <c r="I25" s="135"/>
      <c r="J25" s="135"/>
      <c r="K25" s="135">
        <v>0</v>
      </c>
      <c r="L25" s="135">
        <v>0</v>
      </c>
      <c r="M25" s="135">
        <f t="shared" si="1"/>
        <v>142</v>
      </c>
      <c r="N25" s="135">
        <f t="shared" si="2"/>
        <v>4597.4961141000003</v>
      </c>
      <c r="O25" s="162">
        <f>D25*100/'CD Ratio_3(i)'!F25</f>
        <v>2.7509620440489844</v>
      </c>
      <c r="P25" s="160">
        <f t="shared" si="3"/>
        <v>32.376733197887326</v>
      </c>
    </row>
    <row r="26" spans="1:16" ht="13.5" customHeight="1" x14ac:dyDescent="0.2">
      <c r="A26" s="172">
        <v>20</v>
      </c>
      <c r="B26" s="135" t="s">
        <v>27</v>
      </c>
      <c r="C26" s="135">
        <v>136455</v>
      </c>
      <c r="D26" s="135">
        <v>377389.08766000002</v>
      </c>
      <c r="E26" s="135">
        <v>12839</v>
      </c>
      <c r="F26" s="135">
        <v>417118.66626999999</v>
      </c>
      <c r="G26" s="135">
        <v>2578</v>
      </c>
      <c r="H26" s="135">
        <v>263802.01104999997</v>
      </c>
      <c r="I26" s="135"/>
      <c r="J26" s="135"/>
      <c r="K26" s="135">
        <v>0</v>
      </c>
      <c r="L26" s="135">
        <v>0</v>
      </c>
      <c r="M26" s="135">
        <f t="shared" si="1"/>
        <v>151872</v>
      </c>
      <c r="N26" s="135">
        <f t="shared" si="2"/>
        <v>1058309.76498</v>
      </c>
      <c r="O26" s="162">
        <f>D26*100/'CD Ratio_3(i)'!F26</f>
        <v>11.628776939442702</v>
      </c>
      <c r="P26" s="160">
        <f t="shared" si="3"/>
        <v>6.9684323968868522</v>
      </c>
    </row>
    <row r="27" spans="1:16" ht="13.5" customHeight="1" x14ac:dyDescent="0.2">
      <c r="A27" s="172">
        <v>21</v>
      </c>
      <c r="B27" s="135" t="s">
        <v>28</v>
      </c>
      <c r="C27" s="135">
        <v>11672</v>
      </c>
      <c r="D27" s="135">
        <v>330408.15091619996</v>
      </c>
      <c r="E27" s="135">
        <v>6137</v>
      </c>
      <c r="F27" s="135">
        <v>354228.12302349973</v>
      </c>
      <c r="G27" s="135">
        <v>1052</v>
      </c>
      <c r="H27" s="135">
        <v>100871.27649219998</v>
      </c>
      <c r="I27" s="135"/>
      <c r="J27" s="135"/>
      <c r="K27" s="135">
        <v>0</v>
      </c>
      <c r="L27" s="135">
        <v>0</v>
      </c>
      <c r="M27" s="135">
        <f t="shared" si="1"/>
        <v>18861</v>
      </c>
      <c r="N27" s="135">
        <f t="shared" si="2"/>
        <v>785507.55043189961</v>
      </c>
      <c r="O27" s="162">
        <f>D27*100/'CD Ratio_3(i)'!F27</f>
        <v>12.563240475814318</v>
      </c>
      <c r="P27" s="160">
        <f t="shared" si="3"/>
        <v>41.647184689671789</v>
      </c>
    </row>
    <row r="28" spans="1:16" ht="13.5" customHeight="1" x14ac:dyDescent="0.2">
      <c r="A28" s="172">
        <v>22</v>
      </c>
      <c r="B28" s="135" t="s">
        <v>29</v>
      </c>
      <c r="C28" s="135">
        <v>15265</v>
      </c>
      <c r="D28" s="135">
        <v>58289.803266799972</v>
      </c>
      <c r="E28" s="135">
        <v>307</v>
      </c>
      <c r="F28" s="135">
        <v>28762.569787499997</v>
      </c>
      <c r="G28" s="135">
        <v>15</v>
      </c>
      <c r="H28" s="135">
        <v>4580.7948949000001</v>
      </c>
      <c r="I28" s="135"/>
      <c r="J28" s="135"/>
      <c r="K28" s="135">
        <v>17</v>
      </c>
      <c r="L28" s="135">
        <v>547.38778509999997</v>
      </c>
      <c r="M28" s="135">
        <f t="shared" si="1"/>
        <v>15604</v>
      </c>
      <c r="N28" s="135">
        <f t="shared" si="2"/>
        <v>92180.555734299967</v>
      </c>
      <c r="O28" s="162">
        <f>D28*100/'CD Ratio_3(i)'!F28</f>
        <v>15.013836524027163</v>
      </c>
      <c r="P28" s="160">
        <f t="shared" si="3"/>
        <v>5.9074952405985623</v>
      </c>
    </row>
    <row r="29" spans="1:16" ht="13.5" customHeight="1" x14ac:dyDescent="0.2">
      <c r="A29" s="172">
        <v>23</v>
      </c>
      <c r="B29" s="135" t="s">
        <v>30</v>
      </c>
      <c r="C29" s="135">
        <v>4416</v>
      </c>
      <c r="D29" s="135">
        <v>57051.284939999998</v>
      </c>
      <c r="E29" s="135">
        <v>702</v>
      </c>
      <c r="F29" s="135">
        <v>31727.952990000002</v>
      </c>
      <c r="G29" s="135">
        <v>95</v>
      </c>
      <c r="H29" s="135">
        <v>5321.0445499999996</v>
      </c>
      <c r="I29" s="135"/>
      <c r="J29" s="135"/>
      <c r="K29" s="135">
        <v>0</v>
      </c>
      <c r="L29" s="135">
        <v>0</v>
      </c>
      <c r="M29" s="135">
        <f t="shared" si="1"/>
        <v>5213</v>
      </c>
      <c r="N29" s="135">
        <f t="shared" si="2"/>
        <v>94100.282480000009</v>
      </c>
      <c r="O29" s="162">
        <f>D29*100/'CD Ratio_3(i)'!F29</f>
        <v>12.231832563097676</v>
      </c>
      <c r="P29" s="160">
        <f t="shared" si="3"/>
        <v>18.051080468060619</v>
      </c>
    </row>
    <row r="30" spans="1:16" ht="13.5" customHeight="1" x14ac:dyDescent="0.2">
      <c r="A30" s="172">
        <v>24</v>
      </c>
      <c r="B30" s="135" t="s">
        <v>31</v>
      </c>
      <c r="C30" s="135">
        <v>164029</v>
      </c>
      <c r="D30" s="135">
        <v>99952.130839999998</v>
      </c>
      <c r="E30" s="135">
        <v>4443</v>
      </c>
      <c r="F30" s="135">
        <v>64290.263339999998</v>
      </c>
      <c r="G30" s="135">
        <v>556</v>
      </c>
      <c r="H30" s="135">
        <v>19687.822479999999</v>
      </c>
      <c r="I30" s="135"/>
      <c r="J30" s="135"/>
      <c r="K30" s="135">
        <v>0</v>
      </c>
      <c r="L30" s="135">
        <v>0</v>
      </c>
      <c r="M30" s="135">
        <f t="shared" si="1"/>
        <v>169028</v>
      </c>
      <c r="N30" s="135">
        <f t="shared" si="2"/>
        <v>183930.21666000001</v>
      </c>
      <c r="O30" s="162">
        <f>D30*100/'CD Ratio_3(i)'!F30</f>
        <v>12.760343401333527</v>
      </c>
      <c r="P30" s="160">
        <f t="shared" si="3"/>
        <v>1.0881641897200465</v>
      </c>
    </row>
    <row r="31" spans="1:16" ht="13.5" customHeight="1" x14ac:dyDescent="0.2">
      <c r="A31" s="172">
        <v>25</v>
      </c>
      <c r="B31" s="135" t="s">
        <v>32</v>
      </c>
      <c r="C31" s="135">
        <v>32</v>
      </c>
      <c r="D31" s="135">
        <v>428.52492980000005</v>
      </c>
      <c r="E31" s="135">
        <v>0</v>
      </c>
      <c r="F31" s="135">
        <v>0</v>
      </c>
      <c r="G31" s="135">
        <v>0</v>
      </c>
      <c r="H31" s="135">
        <v>0</v>
      </c>
      <c r="I31" s="135"/>
      <c r="J31" s="135"/>
      <c r="K31" s="135">
        <v>0</v>
      </c>
      <c r="L31" s="135">
        <v>0</v>
      </c>
      <c r="M31" s="135">
        <f t="shared" si="1"/>
        <v>32</v>
      </c>
      <c r="N31" s="135">
        <f t="shared" si="2"/>
        <v>428.52492980000005</v>
      </c>
      <c r="O31" s="162">
        <f>D31*100/'CD Ratio_3(i)'!F31</f>
        <v>10.607303673761409</v>
      </c>
      <c r="P31" s="160">
        <f t="shared" si="3"/>
        <v>13.391404056250002</v>
      </c>
    </row>
    <row r="32" spans="1:16" ht="13.5" customHeight="1" x14ac:dyDescent="0.2">
      <c r="A32" s="172">
        <v>26</v>
      </c>
      <c r="B32" s="135" t="s">
        <v>33</v>
      </c>
      <c r="C32" s="135">
        <v>72</v>
      </c>
      <c r="D32" s="135">
        <v>5667.0220865000001</v>
      </c>
      <c r="E32" s="135">
        <v>22</v>
      </c>
      <c r="F32" s="135">
        <v>8770.1504159999986</v>
      </c>
      <c r="G32" s="135">
        <v>0</v>
      </c>
      <c r="H32" s="135">
        <v>0</v>
      </c>
      <c r="I32" s="135"/>
      <c r="J32" s="135"/>
      <c r="K32" s="135">
        <v>0</v>
      </c>
      <c r="L32" s="135">
        <v>0</v>
      </c>
      <c r="M32" s="135">
        <f t="shared" si="1"/>
        <v>94</v>
      </c>
      <c r="N32" s="135">
        <f t="shared" si="2"/>
        <v>14437.172502499998</v>
      </c>
      <c r="O32" s="162">
        <f>D32*100/'CD Ratio_3(i)'!F32</f>
        <v>14.110879097258795</v>
      </c>
      <c r="P32" s="160">
        <f t="shared" si="3"/>
        <v>153.58694151595742</v>
      </c>
    </row>
    <row r="33" spans="1:16" ht="13.5" customHeight="1" x14ac:dyDescent="0.2">
      <c r="A33" s="172">
        <v>27</v>
      </c>
      <c r="B33" s="135" t="s">
        <v>34</v>
      </c>
      <c r="C33" s="135">
        <v>26</v>
      </c>
      <c r="D33" s="135">
        <v>1602.4871581</v>
      </c>
      <c r="E33" s="135">
        <v>6</v>
      </c>
      <c r="F33" s="135">
        <v>938.68697430000009</v>
      </c>
      <c r="G33" s="135">
        <v>0</v>
      </c>
      <c r="H33" s="135">
        <v>0</v>
      </c>
      <c r="I33" s="135"/>
      <c r="J33" s="135"/>
      <c r="K33" s="135">
        <v>0</v>
      </c>
      <c r="L33" s="135">
        <v>0</v>
      </c>
      <c r="M33" s="135">
        <f t="shared" si="1"/>
        <v>32</v>
      </c>
      <c r="N33" s="135">
        <f t="shared" si="2"/>
        <v>2541.1741324</v>
      </c>
      <c r="O33" s="162">
        <f>D33*100/'CD Ratio_3(i)'!F33</f>
        <v>14.143807403488335</v>
      </c>
      <c r="P33" s="160">
        <f t="shared" si="3"/>
        <v>79.411691637499999</v>
      </c>
    </row>
    <row r="34" spans="1:16" ht="13.5" customHeight="1" x14ac:dyDescent="0.2">
      <c r="A34" s="172">
        <v>28</v>
      </c>
      <c r="B34" s="135" t="s">
        <v>35</v>
      </c>
      <c r="C34" s="135">
        <v>4688</v>
      </c>
      <c r="D34" s="135">
        <v>83515.784158299968</v>
      </c>
      <c r="E34" s="135">
        <v>3095</v>
      </c>
      <c r="F34" s="135">
        <v>111843.91604370001</v>
      </c>
      <c r="G34" s="135">
        <v>740</v>
      </c>
      <c r="H34" s="135">
        <v>70656.753390599988</v>
      </c>
      <c r="I34" s="135"/>
      <c r="J34" s="135"/>
      <c r="K34" s="135">
        <v>9</v>
      </c>
      <c r="L34" s="135">
        <v>437.2</v>
      </c>
      <c r="M34" s="135">
        <f t="shared" si="1"/>
        <v>8532</v>
      </c>
      <c r="N34" s="135">
        <f t="shared" si="2"/>
        <v>266453.65359259996</v>
      </c>
      <c r="O34" s="162">
        <f>D34*100/'CD Ratio_3(i)'!F34</f>
        <v>10.863197620274541</v>
      </c>
      <c r="P34" s="160">
        <f t="shared" si="3"/>
        <v>31.22991720494608</v>
      </c>
    </row>
    <row r="35" spans="1:16" ht="13.5" customHeight="1" x14ac:dyDescent="0.2">
      <c r="A35" s="172">
        <v>29</v>
      </c>
      <c r="B35" s="135" t="s">
        <v>36</v>
      </c>
      <c r="C35" s="135">
        <v>0</v>
      </c>
      <c r="D35" s="135">
        <v>0</v>
      </c>
      <c r="E35" s="135">
        <v>0</v>
      </c>
      <c r="F35" s="135">
        <v>0</v>
      </c>
      <c r="G35" s="135">
        <v>0</v>
      </c>
      <c r="H35" s="135">
        <v>0</v>
      </c>
      <c r="I35" s="135"/>
      <c r="J35" s="135"/>
      <c r="K35" s="135">
        <v>0</v>
      </c>
      <c r="L35" s="135">
        <v>0</v>
      </c>
      <c r="M35" s="135">
        <f t="shared" si="1"/>
        <v>0</v>
      </c>
      <c r="N35" s="135">
        <f t="shared" si="2"/>
        <v>0</v>
      </c>
      <c r="O35" s="162">
        <f>D35*100/'CD Ratio_3(i)'!F35</f>
        <v>0</v>
      </c>
      <c r="P35" s="160" t="e">
        <f t="shared" si="3"/>
        <v>#DIV/0!</v>
      </c>
    </row>
    <row r="36" spans="1:16" ht="13.5" customHeight="1" x14ac:dyDescent="0.2">
      <c r="A36" s="172">
        <v>30</v>
      </c>
      <c r="B36" s="135" t="s">
        <v>37</v>
      </c>
      <c r="C36" s="135">
        <v>157</v>
      </c>
      <c r="D36" s="135">
        <v>2870.0680167999999</v>
      </c>
      <c r="E36" s="135">
        <v>52</v>
      </c>
      <c r="F36" s="135">
        <v>750.51336120000008</v>
      </c>
      <c r="G36" s="135">
        <v>1</v>
      </c>
      <c r="H36" s="135">
        <v>20.329221399999998</v>
      </c>
      <c r="I36" s="135"/>
      <c r="J36" s="135"/>
      <c r="K36" s="135">
        <v>0</v>
      </c>
      <c r="L36" s="135">
        <v>0</v>
      </c>
      <c r="M36" s="135">
        <f t="shared" si="1"/>
        <v>210</v>
      </c>
      <c r="N36" s="135">
        <f t="shared" si="2"/>
        <v>3640.9105993999997</v>
      </c>
      <c r="O36" s="162">
        <f>D36*100/'CD Ratio_3(i)'!F36</f>
        <v>3.8883528301119004</v>
      </c>
      <c r="P36" s="160">
        <f t="shared" si="3"/>
        <v>17.337669520952378</v>
      </c>
    </row>
    <row r="37" spans="1:16" ht="13.5" customHeight="1" x14ac:dyDescent="0.2">
      <c r="A37" s="172">
        <v>31</v>
      </c>
      <c r="B37" s="135" t="s">
        <v>38</v>
      </c>
      <c r="C37" s="135">
        <v>16</v>
      </c>
      <c r="D37" s="135">
        <v>2588.7558607000001</v>
      </c>
      <c r="E37" s="135">
        <v>0</v>
      </c>
      <c r="F37" s="135">
        <v>0</v>
      </c>
      <c r="G37" s="135">
        <v>0</v>
      </c>
      <c r="H37" s="135">
        <v>0</v>
      </c>
      <c r="I37" s="135"/>
      <c r="J37" s="135"/>
      <c r="K37" s="135">
        <v>0</v>
      </c>
      <c r="L37" s="135">
        <v>0</v>
      </c>
      <c r="M37" s="135">
        <f t="shared" si="1"/>
        <v>16</v>
      </c>
      <c r="N37" s="135">
        <f t="shared" si="2"/>
        <v>2588.7558607000001</v>
      </c>
      <c r="O37" s="162">
        <f>D37*100/'CD Ratio_3(i)'!F37</f>
        <v>12.41574890268528</v>
      </c>
      <c r="P37" s="160">
        <f t="shared" si="3"/>
        <v>161.79724129375001</v>
      </c>
    </row>
    <row r="38" spans="1:16" ht="13.5" customHeight="1" x14ac:dyDescent="0.2">
      <c r="A38" s="172">
        <v>32</v>
      </c>
      <c r="B38" s="135" t="s">
        <v>39</v>
      </c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>
        <f t="shared" si="1"/>
        <v>0</v>
      </c>
      <c r="N38" s="135">
        <f t="shared" si="2"/>
        <v>0</v>
      </c>
      <c r="O38" s="162" t="e">
        <f>D38*100/'CD Ratio_3(i)'!#REF!</f>
        <v>#REF!</v>
      </c>
      <c r="P38" s="160" t="e">
        <f t="shared" si="3"/>
        <v>#DIV/0!</v>
      </c>
    </row>
    <row r="39" spans="1:16" ht="13.5" customHeight="1" x14ac:dyDescent="0.2">
      <c r="A39" s="172">
        <v>33</v>
      </c>
      <c r="B39" s="135" t="s">
        <v>40</v>
      </c>
      <c r="C39" s="135">
        <v>8</v>
      </c>
      <c r="D39" s="135">
        <v>291.5776133</v>
      </c>
      <c r="E39" s="135">
        <v>1</v>
      </c>
      <c r="F39" s="135">
        <v>1.4680045000000002</v>
      </c>
      <c r="G39" s="135">
        <v>0</v>
      </c>
      <c r="H39" s="135">
        <v>0</v>
      </c>
      <c r="I39" s="135"/>
      <c r="J39" s="135"/>
      <c r="K39" s="135">
        <v>0</v>
      </c>
      <c r="L39" s="135">
        <v>0</v>
      </c>
      <c r="M39" s="135">
        <f t="shared" si="1"/>
        <v>9</v>
      </c>
      <c r="N39" s="135">
        <f t="shared" si="2"/>
        <v>293.0456178</v>
      </c>
      <c r="O39" s="162">
        <f>D39*100/'CD Ratio_3(i)'!F38</f>
        <v>4.6381170128076707</v>
      </c>
      <c r="P39" s="160">
        <f t="shared" si="3"/>
        <v>32.560624199999999</v>
      </c>
    </row>
    <row r="40" spans="1:16" ht="13.5" customHeight="1" x14ac:dyDescent="0.2">
      <c r="A40" s="172">
        <v>34</v>
      </c>
      <c r="B40" s="135" t="s">
        <v>41</v>
      </c>
      <c r="C40" s="135">
        <v>4798</v>
      </c>
      <c r="D40" s="135">
        <v>57611.473940000003</v>
      </c>
      <c r="E40" s="135">
        <v>1208</v>
      </c>
      <c r="F40" s="135">
        <v>48179.996800000001</v>
      </c>
      <c r="G40" s="135">
        <v>336</v>
      </c>
      <c r="H40" s="135">
        <v>15463.7029</v>
      </c>
      <c r="I40" s="135"/>
      <c r="J40" s="135"/>
      <c r="K40" s="135">
        <v>0</v>
      </c>
      <c r="L40" s="135">
        <v>0</v>
      </c>
      <c r="M40" s="135">
        <f t="shared" si="1"/>
        <v>6342</v>
      </c>
      <c r="N40" s="135">
        <f t="shared" si="2"/>
        <v>121255.17364000001</v>
      </c>
      <c r="O40" s="162">
        <f>D40*100/'CD Ratio_3(i)'!F39</f>
        <v>16.395458865274872</v>
      </c>
      <c r="P40" s="160">
        <f t="shared" si="3"/>
        <v>19.119390356354465</v>
      </c>
    </row>
    <row r="41" spans="1:16" s="166" customFormat="1" ht="13.5" customHeight="1" x14ac:dyDescent="0.2">
      <c r="A41" s="161"/>
      <c r="B41" s="143" t="s">
        <v>42</v>
      </c>
      <c r="C41" s="143">
        <f t="shared" ref="C41:L41" si="5">SUM(C19:C40)</f>
        <v>349157</v>
      </c>
      <c r="D41" s="143">
        <f t="shared" si="5"/>
        <v>1224307.2106131001</v>
      </c>
      <c r="E41" s="143">
        <f t="shared" si="5"/>
        <v>31002</v>
      </c>
      <c r="F41" s="143">
        <f t="shared" si="5"/>
        <v>1222235.3265559999</v>
      </c>
      <c r="G41" s="143">
        <f t="shared" si="5"/>
        <v>5912</v>
      </c>
      <c r="H41" s="143">
        <f t="shared" si="5"/>
        <v>580519.41558919987</v>
      </c>
      <c r="I41" s="143">
        <f t="shared" si="5"/>
        <v>0</v>
      </c>
      <c r="J41" s="143">
        <f t="shared" si="5"/>
        <v>0</v>
      </c>
      <c r="K41" s="143">
        <f t="shared" si="5"/>
        <v>26</v>
      </c>
      <c r="L41" s="143">
        <f t="shared" si="5"/>
        <v>984.58778510000002</v>
      </c>
      <c r="M41" s="143">
        <f t="shared" si="1"/>
        <v>386097</v>
      </c>
      <c r="N41" s="143">
        <f t="shared" si="2"/>
        <v>3028046.5405433998</v>
      </c>
      <c r="O41" s="163">
        <f>D41*100/'CD Ratio_3(i)'!F40</f>
        <v>11.010426574360482</v>
      </c>
      <c r="P41" s="160">
        <f t="shared" si="3"/>
        <v>7.8427093205681464</v>
      </c>
    </row>
    <row r="42" spans="1:16" s="166" customFormat="1" ht="13.5" customHeight="1" x14ac:dyDescent="0.2">
      <c r="A42" s="161"/>
      <c r="B42" s="143" t="s">
        <v>43</v>
      </c>
      <c r="C42" s="143">
        <f t="shared" ref="C42:L42" si="6">C41+C18</f>
        <v>1136312</v>
      </c>
      <c r="D42" s="143">
        <f t="shared" si="6"/>
        <v>3381094.3728640005</v>
      </c>
      <c r="E42" s="143">
        <f t="shared" si="6"/>
        <v>62992</v>
      </c>
      <c r="F42" s="143">
        <f t="shared" si="6"/>
        <v>2359525.7722626003</v>
      </c>
      <c r="G42" s="143">
        <f t="shared" si="6"/>
        <v>8445</v>
      </c>
      <c r="H42" s="143">
        <f t="shared" si="6"/>
        <v>1038511.7382497999</v>
      </c>
      <c r="I42" s="143">
        <f t="shared" si="6"/>
        <v>0</v>
      </c>
      <c r="J42" s="143">
        <f t="shared" si="6"/>
        <v>0</v>
      </c>
      <c r="K42" s="143">
        <f t="shared" si="6"/>
        <v>11115</v>
      </c>
      <c r="L42" s="143">
        <f t="shared" si="6"/>
        <v>60294.992045999999</v>
      </c>
      <c r="M42" s="143">
        <f t="shared" si="1"/>
        <v>1218864</v>
      </c>
      <c r="N42" s="143">
        <f t="shared" si="2"/>
        <v>6839426.8754224014</v>
      </c>
      <c r="O42" s="163">
        <f>D42*100/'CD Ratio_3(i)'!F41</f>
        <v>9.8120043888163462</v>
      </c>
      <c r="P42" s="160">
        <f t="shared" si="3"/>
        <v>5.6113125626996956</v>
      </c>
    </row>
    <row r="43" spans="1:16" ht="13.5" customHeight="1" x14ac:dyDescent="0.2">
      <c r="A43" s="172">
        <v>35</v>
      </c>
      <c r="B43" s="135" t="s">
        <v>44</v>
      </c>
      <c r="C43" s="135">
        <v>70267</v>
      </c>
      <c r="D43" s="135">
        <v>38883.770987299999</v>
      </c>
      <c r="E43" s="135">
        <v>0</v>
      </c>
      <c r="F43" s="135">
        <v>0</v>
      </c>
      <c r="G43" s="135">
        <v>0</v>
      </c>
      <c r="H43" s="135">
        <v>0</v>
      </c>
      <c r="I43" s="135"/>
      <c r="J43" s="135"/>
      <c r="K43" s="135">
        <v>717</v>
      </c>
      <c r="L43" s="135">
        <v>2444.2554906999994</v>
      </c>
      <c r="M43" s="135">
        <f t="shared" si="1"/>
        <v>70984</v>
      </c>
      <c r="N43" s="135">
        <f t="shared" si="2"/>
        <v>41328.026478</v>
      </c>
      <c r="O43" s="162">
        <f>D43*100/'CD Ratio_3(i)'!F42</f>
        <v>10.949078072138354</v>
      </c>
      <c r="P43" s="160">
        <f t="shared" si="3"/>
        <v>0.58221608359630339</v>
      </c>
    </row>
    <row r="44" spans="1:16" ht="13.5" customHeight="1" x14ac:dyDescent="0.2">
      <c r="A44" s="172">
        <v>36</v>
      </c>
      <c r="B44" s="135" t="s">
        <v>45</v>
      </c>
      <c r="C44" s="135">
        <v>239328</v>
      </c>
      <c r="D44" s="135">
        <v>193279.27430339996</v>
      </c>
      <c r="E44" s="135">
        <v>20</v>
      </c>
      <c r="F44" s="135">
        <v>2563.3064681999999</v>
      </c>
      <c r="G44" s="135">
        <v>0</v>
      </c>
      <c r="H44" s="135">
        <v>0</v>
      </c>
      <c r="I44" s="135"/>
      <c r="J44" s="135"/>
      <c r="K44" s="135">
        <v>0</v>
      </c>
      <c r="L44" s="135">
        <v>0</v>
      </c>
      <c r="M44" s="135">
        <f t="shared" si="1"/>
        <v>239348</v>
      </c>
      <c r="N44" s="135">
        <f t="shared" si="2"/>
        <v>195842.58077159995</v>
      </c>
      <c r="O44" s="162">
        <f>D44*100/'CD Ratio_3(i)'!F43</f>
        <v>15.059424246421795</v>
      </c>
      <c r="P44" s="160">
        <f t="shared" si="3"/>
        <v>0.81823362121931231</v>
      </c>
    </row>
    <row r="45" spans="1:16" s="166" customFormat="1" ht="13.5" customHeight="1" x14ac:dyDescent="0.2">
      <c r="A45" s="161"/>
      <c r="B45" s="143" t="s">
        <v>46</v>
      </c>
      <c r="C45" s="143">
        <f t="shared" ref="C45:L45" si="7">SUM(C43:C44)</f>
        <v>309595</v>
      </c>
      <c r="D45" s="143">
        <f t="shared" si="7"/>
        <v>232163.04529069996</v>
      </c>
      <c r="E45" s="143">
        <f t="shared" si="7"/>
        <v>20</v>
      </c>
      <c r="F45" s="143">
        <f t="shared" si="7"/>
        <v>2563.3064681999999</v>
      </c>
      <c r="G45" s="143">
        <f t="shared" si="7"/>
        <v>0</v>
      </c>
      <c r="H45" s="143">
        <f t="shared" si="7"/>
        <v>0</v>
      </c>
      <c r="I45" s="143">
        <f t="shared" si="7"/>
        <v>0</v>
      </c>
      <c r="J45" s="143">
        <f t="shared" si="7"/>
        <v>0</v>
      </c>
      <c r="K45" s="143">
        <f t="shared" si="7"/>
        <v>717</v>
      </c>
      <c r="L45" s="143">
        <f t="shared" si="7"/>
        <v>2444.2554906999994</v>
      </c>
      <c r="M45" s="143">
        <f t="shared" si="1"/>
        <v>310332</v>
      </c>
      <c r="N45" s="143">
        <f t="shared" si="2"/>
        <v>237170.60724959994</v>
      </c>
      <c r="O45" s="163">
        <f>D45*100/'CD Ratio_3(i)'!F44</f>
        <v>14.168578688886971</v>
      </c>
      <c r="P45" s="160">
        <f t="shared" si="3"/>
        <v>0.76424799005452204</v>
      </c>
    </row>
    <row r="46" spans="1:16" ht="13.5" customHeight="1" x14ac:dyDescent="0.2">
      <c r="A46" s="172">
        <v>37</v>
      </c>
      <c r="B46" s="135" t="s">
        <v>47</v>
      </c>
      <c r="C46" s="135">
        <v>17886</v>
      </c>
      <c r="D46" s="135">
        <v>63334</v>
      </c>
      <c r="E46" s="135">
        <v>10</v>
      </c>
      <c r="F46" s="135">
        <v>2754</v>
      </c>
      <c r="G46" s="135">
        <v>7</v>
      </c>
      <c r="H46" s="135">
        <v>6805</v>
      </c>
      <c r="I46" s="135">
        <v>0</v>
      </c>
      <c r="J46" s="135">
        <v>0</v>
      </c>
      <c r="K46" s="135">
        <v>3</v>
      </c>
      <c r="L46" s="135">
        <v>203521</v>
      </c>
      <c r="M46" s="135">
        <f t="shared" si="1"/>
        <v>17906</v>
      </c>
      <c r="N46" s="135">
        <f t="shared" si="2"/>
        <v>276414</v>
      </c>
      <c r="O46" s="162">
        <f>D46*100/'CD Ratio_3(i)'!F45</f>
        <v>1.4877433359685692</v>
      </c>
      <c r="P46" s="160">
        <f t="shared" si="3"/>
        <v>15.436948508879706</v>
      </c>
    </row>
    <row r="47" spans="1:16" s="166" customFormat="1" ht="13.5" customHeight="1" x14ac:dyDescent="0.2">
      <c r="A47" s="161"/>
      <c r="B47" s="143" t="s">
        <v>48</v>
      </c>
      <c r="C47" s="143">
        <f t="shared" ref="C47:L47" si="8">C46</f>
        <v>17886</v>
      </c>
      <c r="D47" s="143">
        <f t="shared" si="8"/>
        <v>63334</v>
      </c>
      <c r="E47" s="143">
        <f t="shared" si="8"/>
        <v>10</v>
      </c>
      <c r="F47" s="143">
        <f t="shared" si="8"/>
        <v>2754</v>
      </c>
      <c r="G47" s="143">
        <f t="shared" si="8"/>
        <v>7</v>
      </c>
      <c r="H47" s="143">
        <f t="shared" si="8"/>
        <v>6805</v>
      </c>
      <c r="I47" s="143">
        <f t="shared" si="8"/>
        <v>0</v>
      </c>
      <c r="J47" s="143">
        <f t="shared" si="8"/>
        <v>0</v>
      </c>
      <c r="K47" s="143">
        <f t="shared" si="8"/>
        <v>3</v>
      </c>
      <c r="L47" s="143">
        <f t="shared" si="8"/>
        <v>203521</v>
      </c>
      <c r="M47" s="143">
        <f t="shared" si="1"/>
        <v>17906</v>
      </c>
      <c r="N47" s="143">
        <f t="shared" si="2"/>
        <v>276414</v>
      </c>
      <c r="O47" s="163">
        <f>D47*100/'CD Ratio_3(i)'!F46</f>
        <v>1.4877433359685692</v>
      </c>
      <c r="P47" s="160">
        <f t="shared" si="3"/>
        <v>15.436948508879706</v>
      </c>
    </row>
    <row r="48" spans="1:16" ht="13.5" customHeight="1" x14ac:dyDescent="0.2">
      <c r="A48" s="172">
        <v>38</v>
      </c>
      <c r="B48" s="135" t="s">
        <v>49</v>
      </c>
      <c r="C48" s="135">
        <v>47991</v>
      </c>
      <c r="D48" s="135">
        <v>391959.35110999999</v>
      </c>
      <c r="E48" s="135">
        <v>464</v>
      </c>
      <c r="F48" s="135">
        <v>23798.916359999999</v>
      </c>
      <c r="G48" s="135">
        <v>25</v>
      </c>
      <c r="H48" s="135">
        <v>2620.5655299999999</v>
      </c>
      <c r="I48" s="135"/>
      <c r="J48" s="135"/>
      <c r="K48" s="135">
        <v>0</v>
      </c>
      <c r="L48" s="135">
        <v>0</v>
      </c>
      <c r="M48" s="135">
        <f t="shared" si="1"/>
        <v>48480</v>
      </c>
      <c r="N48" s="135">
        <f t="shared" si="2"/>
        <v>418378.83299999998</v>
      </c>
      <c r="O48" s="162">
        <f>D48*100/'CD Ratio_3(i)'!F47</f>
        <v>44.699980246079413</v>
      </c>
      <c r="P48" s="160">
        <f t="shared" si="3"/>
        <v>8.6299264232673263</v>
      </c>
    </row>
    <row r="49" spans="1:16" ht="13.5" customHeight="1" x14ac:dyDescent="0.2">
      <c r="A49" s="172">
        <v>39</v>
      </c>
      <c r="B49" s="135" t="s">
        <v>50</v>
      </c>
      <c r="C49" s="135">
        <v>165</v>
      </c>
      <c r="D49" s="135">
        <v>4744.3186500000002</v>
      </c>
      <c r="E49" s="135">
        <v>11</v>
      </c>
      <c r="F49" s="135">
        <v>289.35462999999999</v>
      </c>
      <c r="G49" s="135">
        <v>0</v>
      </c>
      <c r="H49" s="135">
        <v>0</v>
      </c>
      <c r="I49" s="135"/>
      <c r="J49" s="135"/>
      <c r="K49" s="135">
        <v>0</v>
      </c>
      <c r="L49" s="135">
        <v>0</v>
      </c>
      <c r="M49" s="135">
        <f t="shared" si="1"/>
        <v>176</v>
      </c>
      <c r="N49" s="135">
        <f t="shared" si="2"/>
        <v>5033.67328</v>
      </c>
      <c r="O49" s="162">
        <f>D49*100/'CD Ratio_3(i)'!F48</f>
        <v>7.2195891690847356</v>
      </c>
      <c r="P49" s="160">
        <f t="shared" si="3"/>
        <v>28.600416363636363</v>
      </c>
    </row>
    <row r="50" spans="1:16" ht="13.5" customHeight="1" x14ac:dyDescent="0.2">
      <c r="A50" s="172">
        <v>40</v>
      </c>
      <c r="B50" s="135" t="s">
        <v>51</v>
      </c>
      <c r="C50" s="135">
        <v>0</v>
      </c>
      <c r="D50" s="135">
        <v>0</v>
      </c>
      <c r="E50" s="135">
        <v>0</v>
      </c>
      <c r="F50" s="135">
        <v>0</v>
      </c>
      <c r="G50" s="135">
        <v>0</v>
      </c>
      <c r="H50" s="135">
        <v>0</v>
      </c>
      <c r="I50" s="135"/>
      <c r="J50" s="135"/>
      <c r="K50" s="135">
        <v>0</v>
      </c>
      <c r="L50" s="135">
        <v>0</v>
      </c>
      <c r="M50" s="135">
        <f t="shared" si="1"/>
        <v>0</v>
      </c>
      <c r="N50" s="135">
        <f t="shared" si="2"/>
        <v>0</v>
      </c>
      <c r="O50" s="162">
        <f>D50*100/'CD Ratio_3(i)'!F49</f>
        <v>0</v>
      </c>
      <c r="P50" s="160" t="e">
        <f t="shared" si="3"/>
        <v>#DIV/0!</v>
      </c>
    </row>
    <row r="51" spans="1:16" ht="13.5" customHeight="1" x14ac:dyDescent="0.2">
      <c r="A51" s="172">
        <v>41</v>
      </c>
      <c r="B51" s="135" t="s">
        <v>52</v>
      </c>
      <c r="C51" s="135">
        <v>0</v>
      </c>
      <c r="D51" s="135">
        <v>0</v>
      </c>
      <c r="E51" s="135">
        <v>0</v>
      </c>
      <c r="F51" s="135">
        <v>0</v>
      </c>
      <c r="G51" s="135">
        <v>0</v>
      </c>
      <c r="H51" s="135">
        <v>0</v>
      </c>
      <c r="I51" s="135"/>
      <c r="J51" s="135"/>
      <c r="K51" s="135">
        <v>0</v>
      </c>
      <c r="L51" s="135">
        <v>0</v>
      </c>
      <c r="M51" s="135">
        <f t="shared" si="1"/>
        <v>0</v>
      </c>
      <c r="N51" s="135">
        <f t="shared" si="2"/>
        <v>0</v>
      </c>
      <c r="O51" s="162">
        <f>D51*100/'CD Ratio_3(i)'!F50</f>
        <v>0</v>
      </c>
      <c r="P51" s="160" t="e">
        <f t="shared" si="3"/>
        <v>#DIV/0!</v>
      </c>
    </row>
    <row r="52" spans="1:16" ht="13.5" customHeight="1" x14ac:dyDescent="0.2">
      <c r="A52" s="172">
        <v>42</v>
      </c>
      <c r="B52" s="135" t="s">
        <v>53</v>
      </c>
      <c r="C52" s="135">
        <v>28</v>
      </c>
      <c r="D52" s="135">
        <v>1966.9767099999999</v>
      </c>
      <c r="E52" s="135">
        <v>7</v>
      </c>
      <c r="F52" s="135">
        <v>64.942279999999997</v>
      </c>
      <c r="G52" s="135">
        <v>0</v>
      </c>
      <c r="H52" s="135">
        <v>0</v>
      </c>
      <c r="I52" s="135"/>
      <c r="J52" s="135"/>
      <c r="K52" s="135">
        <v>0</v>
      </c>
      <c r="L52" s="135">
        <v>0</v>
      </c>
      <c r="M52" s="135">
        <f t="shared" si="1"/>
        <v>35</v>
      </c>
      <c r="N52" s="135">
        <f t="shared" si="2"/>
        <v>2031.9189899999999</v>
      </c>
      <c r="O52" s="162">
        <f>D52*100/'CD Ratio_3(i)'!F51</f>
        <v>1.6165259116988095</v>
      </c>
      <c r="P52" s="160">
        <f t="shared" si="3"/>
        <v>58.054828285714279</v>
      </c>
    </row>
    <row r="53" spans="1:16" ht="13.5" customHeight="1" x14ac:dyDescent="0.2">
      <c r="A53" s="172">
        <v>43</v>
      </c>
      <c r="B53" s="135" t="s">
        <v>54</v>
      </c>
      <c r="C53" s="135">
        <v>8</v>
      </c>
      <c r="D53" s="135">
        <v>221.41504780000002</v>
      </c>
      <c r="E53" s="135">
        <v>1</v>
      </c>
      <c r="F53" s="135">
        <v>11.588340000000001</v>
      </c>
      <c r="G53" s="135">
        <v>0</v>
      </c>
      <c r="H53" s="135">
        <v>0</v>
      </c>
      <c r="I53" s="135"/>
      <c r="J53" s="135"/>
      <c r="K53" s="135">
        <v>0</v>
      </c>
      <c r="L53" s="135">
        <v>0</v>
      </c>
      <c r="M53" s="135">
        <f t="shared" si="1"/>
        <v>9</v>
      </c>
      <c r="N53" s="135">
        <f t="shared" si="2"/>
        <v>233.00338780000001</v>
      </c>
      <c r="O53" s="162">
        <f>D53*100/'CD Ratio_3(i)'!F52</f>
        <v>0.57938970235080001</v>
      </c>
      <c r="P53" s="160">
        <f t="shared" si="3"/>
        <v>25.889265311111114</v>
      </c>
    </row>
    <row r="54" spans="1:16" ht="13.5" customHeight="1" x14ac:dyDescent="0.2">
      <c r="A54" s="172">
        <v>44</v>
      </c>
      <c r="B54" s="135" t="s">
        <v>55</v>
      </c>
      <c r="C54" s="135">
        <v>8</v>
      </c>
      <c r="D54" s="135">
        <v>417.72862649999996</v>
      </c>
      <c r="E54" s="135">
        <v>0</v>
      </c>
      <c r="F54" s="135">
        <v>0</v>
      </c>
      <c r="G54" s="135">
        <v>0</v>
      </c>
      <c r="H54" s="135">
        <v>0</v>
      </c>
      <c r="I54" s="135"/>
      <c r="J54" s="135"/>
      <c r="K54" s="135">
        <v>0</v>
      </c>
      <c r="L54" s="135">
        <v>0</v>
      </c>
      <c r="M54" s="135">
        <f t="shared" si="1"/>
        <v>8</v>
      </c>
      <c r="N54" s="135">
        <f t="shared" si="2"/>
        <v>417.72862649999996</v>
      </c>
      <c r="O54" s="162">
        <f>D54*100/'CD Ratio_3(i)'!F53</f>
        <v>1.3521259860771557</v>
      </c>
      <c r="P54" s="160">
        <f t="shared" si="3"/>
        <v>52.216078312499995</v>
      </c>
    </row>
    <row r="55" spans="1:16" ht="13.5" customHeight="1" x14ac:dyDescent="0.2">
      <c r="A55" s="172">
        <v>45</v>
      </c>
      <c r="B55" s="135" t="s">
        <v>56</v>
      </c>
      <c r="C55" s="135">
        <v>94</v>
      </c>
      <c r="D55" s="135">
        <v>2238.7155645999997</v>
      </c>
      <c r="E55" s="135">
        <v>0</v>
      </c>
      <c r="F55" s="135">
        <v>0</v>
      </c>
      <c r="G55" s="135">
        <v>0</v>
      </c>
      <c r="H55" s="135">
        <v>0</v>
      </c>
      <c r="I55" s="135"/>
      <c r="J55" s="135"/>
      <c r="K55" s="135">
        <v>0</v>
      </c>
      <c r="L55" s="135">
        <v>0</v>
      </c>
      <c r="M55" s="135">
        <f t="shared" si="1"/>
        <v>94</v>
      </c>
      <c r="N55" s="135">
        <f t="shared" si="2"/>
        <v>2238.7155645999997</v>
      </c>
      <c r="O55" s="162">
        <f>D55*100/'CD Ratio_3(i)'!F54</f>
        <v>5.5688822346544615</v>
      </c>
      <c r="P55" s="160">
        <f t="shared" si="3"/>
        <v>23.816123027659572</v>
      </c>
    </row>
    <row r="56" spans="1:16" s="166" customFormat="1" ht="13.5" customHeight="1" x14ac:dyDescent="0.2">
      <c r="A56" s="161"/>
      <c r="B56" s="143" t="s">
        <v>57</v>
      </c>
      <c r="C56" s="143">
        <f t="shared" ref="C56:L56" si="9">SUM(C48:C55)</f>
        <v>48294</v>
      </c>
      <c r="D56" s="143">
        <f t="shared" si="9"/>
        <v>401548.50570889999</v>
      </c>
      <c r="E56" s="143">
        <f t="shared" si="9"/>
        <v>483</v>
      </c>
      <c r="F56" s="143">
        <f t="shared" si="9"/>
        <v>24164.801609999999</v>
      </c>
      <c r="G56" s="143">
        <f t="shared" si="9"/>
        <v>25</v>
      </c>
      <c r="H56" s="143">
        <f t="shared" si="9"/>
        <v>2620.5655299999999</v>
      </c>
      <c r="I56" s="143">
        <f t="shared" si="9"/>
        <v>0</v>
      </c>
      <c r="J56" s="143">
        <f t="shared" si="9"/>
        <v>0</v>
      </c>
      <c r="K56" s="143">
        <f t="shared" si="9"/>
        <v>0</v>
      </c>
      <c r="L56" s="143">
        <f t="shared" si="9"/>
        <v>0</v>
      </c>
      <c r="M56" s="143">
        <f t="shared" si="1"/>
        <v>48802</v>
      </c>
      <c r="N56" s="143">
        <f t="shared" si="2"/>
        <v>428333.87284890004</v>
      </c>
      <c r="O56" s="163">
        <f>D56*100/'CD Ratio_3(i)'!F55</f>
        <v>30.17114197846567</v>
      </c>
      <c r="P56" s="160">
        <f t="shared" si="3"/>
        <v>8.7769737479795911</v>
      </c>
    </row>
    <row r="57" spans="1:16" s="166" customFormat="1" ht="13.5" customHeight="1" x14ac:dyDescent="0.2">
      <c r="A57" s="161"/>
      <c r="B57" s="143" t="s">
        <v>6</v>
      </c>
      <c r="C57" s="143">
        <f t="shared" ref="C57:L57" si="10">C56+C47+C45+C42</f>
        <v>1512087</v>
      </c>
      <c r="D57" s="143">
        <f t="shared" si="10"/>
        <v>4078139.9238636005</v>
      </c>
      <c r="E57" s="143">
        <f t="shared" si="10"/>
        <v>63505</v>
      </c>
      <c r="F57" s="143">
        <f t="shared" si="10"/>
        <v>2389007.8803408002</v>
      </c>
      <c r="G57" s="143">
        <f t="shared" si="10"/>
        <v>8477</v>
      </c>
      <c r="H57" s="143">
        <f t="shared" si="10"/>
        <v>1047937.3037798</v>
      </c>
      <c r="I57" s="143">
        <f t="shared" si="10"/>
        <v>0</v>
      </c>
      <c r="J57" s="143">
        <f t="shared" si="10"/>
        <v>0</v>
      </c>
      <c r="K57" s="143">
        <f t="shared" si="10"/>
        <v>11835</v>
      </c>
      <c r="L57" s="143">
        <f t="shared" si="10"/>
        <v>266260.24753669999</v>
      </c>
      <c r="M57" s="143">
        <f t="shared" si="1"/>
        <v>1595904</v>
      </c>
      <c r="N57" s="143">
        <f t="shared" si="2"/>
        <v>7781345.3555209003</v>
      </c>
      <c r="O57" s="163">
        <f>D57*100/'CD Ratio_3(i)'!F58</f>
        <v>9.7831645299930567</v>
      </c>
      <c r="P57" s="160">
        <f t="shared" si="3"/>
        <v>4.8758229539627074</v>
      </c>
    </row>
    <row r="58" spans="1:16" ht="13.5" customHeight="1" x14ac:dyDescent="0.2">
      <c r="A58" s="85"/>
      <c r="B58" s="84"/>
      <c r="C58" s="151"/>
      <c r="D58" s="151"/>
      <c r="E58" s="151"/>
      <c r="F58" s="151"/>
      <c r="G58" s="151"/>
      <c r="H58" s="151"/>
      <c r="I58" s="151"/>
      <c r="J58" s="151"/>
      <c r="K58" s="151"/>
      <c r="L58" s="151"/>
      <c r="M58" s="151"/>
      <c r="N58" s="151"/>
      <c r="O58" s="160"/>
      <c r="P58" s="160"/>
    </row>
    <row r="59" spans="1:16" ht="13.5" customHeight="1" x14ac:dyDescent="0.2">
      <c r="A59" s="85"/>
      <c r="B59" s="84"/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60"/>
      <c r="P59" s="160"/>
    </row>
    <row r="60" spans="1:16" ht="13.5" customHeight="1" x14ac:dyDescent="0.2">
      <c r="A60" s="85"/>
      <c r="B60" s="84"/>
      <c r="C60" s="151"/>
      <c r="D60" s="151"/>
      <c r="E60" s="151"/>
      <c r="F60" s="151"/>
      <c r="G60" s="151"/>
      <c r="H60" s="151"/>
      <c r="I60" s="151"/>
      <c r="J60" s="151"/>
      <c r="K60" s="151"/>
      <c r="L60" s="151"/>
      <c r="M60" s="151"/>
      <c r="N60" s="160"/>
      <c r="O60" s="160"/>
      <c r="P60" s="160"/>
    </row>
    <row r="61" spans="1:16" ht="13.5" customHeight="1" x14ac:dyDescent="0.2">
      <c r="A61" s="85"/>
      <c r="B61" s="84"/>
      <c r="C61" s="151"/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60"/>
      <c r="P61" s="160"/>
    </row>
    <row r="62" spans="1:16" ht="13.5" customHeight="1" x14ac:dyDescent="0.2">
      <c r="A62" s="85"/>
      <c r="B62" s="84"/>
      <c r="C62" s="151"/>
      <c r="D62" s="151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60"/>
      <c r="P62" s="160"/>
    </row>
    <row r="63" spans="1:16" ht="13.5" customHeight="1" x14ac:dyDescent="0.2">
      <c r="A63" s="85"/>
      <c r="B63" s="84"/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1"/>
      <c r="O63" s="160"/>
      <c r="P63" s="160"/>
    </row>
    <row r="64" spans="1:16" ht="13.5" customHeight="1" x14ac:dyDescent="0.2">
      <c r="A64" s="85"/>
      <c r="B64" s="84"/>
      <c r="C64" s="151"/>
      <c r="D64" s="151"/>
      <c r="E64" s="151"/>
      <c r="F64" s="151"/>
      <c r="G64" s="151"/>
      <c r="H64" s="151"/>
      <c r="I64" s="151"/>
      <c r="J64" s="151"/>
      <c r="K64" s="151"/>
      <c r="L64" s="151"/>
      <c r="M64" s="151"/>
      <c r="N64" s="151"/>
      <c r="O64" s="160"/>
      <c r="P64" s="160"/>
    </row>
    <row r="65" spans="1:16" ht="13.5" customHeight="1" x14ac:dyDescent="0.2">
      <c r="A65" s="85"/>
      <c r="B65" s="84"/>
      <c r="C65" s="151"/>
      <c r="D65" s="151"/>
      <c r="E65" s="151"/>
      <c r="F65" s="151"/>
      <c r="G65" s="151"/>
      <c r="H65" s="151"/>
      <c r="I65" s="151"/>
      <c r="J65" s="151"/>
      <c r="K65" s="151"/>
      <c r="L65" s="151"/>
      <c r="M65" s="151"/>
      <c r="N65" s="151"/>
      <c r="O65" s="160"/>
      <c r="P65" s="160"/>
    </row>
    <row r="66" spans="1:16" ht="13.5" customHeight="1" x14ac:dyDescent="0.2">
      <c r="A66" s="85"/>
      <c r="B66" s="84"/>
      <c r="C66" s="151"/>
      <c r="D66" s="151"/>
      <c r="E66" s="151"/>
      <c r="F66" s="151"/>
      <c r="G66" s="151"/>
      <c r="H66" s="151"/>
      <c r="I66" s="151"/>
      <c r="J66" s="151"/>
      <c r="K66" s="151"/>
      <c r="L66" s="151"/>
      <c r="M66" s="151"/>
      <c r="N66" s="151"/>
      <c r="O66" s="160"/>
      <c r="P66" s="160"/>
    </row>
    <row r="67" spans="1:16" ht="13.5" customHeight="1" x14ac:dyDescent="0.2">
      <c r="A67" s="85"/>
      <c r="B67" s="84"/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60"/>
      <c r="P67" s="160"/>
    </row>
    <row r="68" spans="1:16" ht="13.5" customHeight="1" x14ac:dyDescent="0.2">
      <c r="A68" s="85"/>
      <c r="B68" s="84"/>
      <c r="C68" s="151"/>
      <c r="D68" s="151"/>
      <c r="E68" s="151"/>
      <c r="F68" s="151"/>
      <c r="G68" s="151"/>
      <c r="H68" s="151"/>
      <c r="I68" s="151"/>
      <c r="J68" s="151"/>
      <c r="K68" s="151"/>
      <c r="L68" s="151"/>
      <c r="M68" s="151"/>
      <c r="N68" s="151"/>
      <c r="O68" s="160"/>
      <c r="P68" s="160"/>
    </row>
    <row r="69" spans="1:16" ht="13.5" customHeight="1" x14ac:dyDescent="0.2">
      <c r="A69" s="85"/>
      <c r="B69" s="84"/>
      <c r="C69" s="151"/>
      <c r="D69" s="151"/>
      <c r="E69" s="151"/>
      <c r="F69" s="151"/>
      <c r="G69" s="151"/>
      <c r="H69" s="151"/>
      <c r="I69" s="151"/>
      <c r="J69" s="151"/>
      <c r="K69" s="151"/>
      <c r="L69" s="151"/>
      <c r="M69" s="151"/>
      <c r="N69" s="151"/>
      <c r="O69" s="160"/>
      <c r="P69" s="160"/>
    </row>
    <row r="70" spans="1:16" ht="13.5" customHeight="1" x14ac:dyDescent="0.2">
      <c r="A70" s="85"/>
      <c r="B70" s="84"/>
      <c r="C70" s="151"/>
      <c r="D70" s="151"/>
      <c r="E70" s="151"/>
      <c r="F70" s="151"/>
      <c r="G70" s="151"/>
      <c r="H70" s="151"/>
      <c r="I70" s="151"/>
      <c r="J70" s="151"/>
      <c r="K70" s="151"/>
      <c r="L70" s="151"/>
      <c r="M70" s="151"/>
      <c r="N70" s="151"/>
      <c r="O70" s="160"/>
      <c r="P70" s="160"/>
    </row>
    <row r="71" spans="1:16" ht="13.5" customHeight="1" x14ac:dyDescent="0.2">
      <c r="A71" s="85"/>
      <c r="B71" s="84"/>
      <c r="C71" s="151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1"/>
      <c r="O71" s="160"/>
      <c r="P71" s="160"/>
    </row>
    <row r="72" spans="1:16" ht="13.5" customHeight="1" x14ac:dyDescent="0.2">
      <c r="A72" s="85"/>
      <c r="B72" s="84"/>
      <c r="C72" s="151"/>
      <c r="D72" s="151"/>
      <c r="E72" s="151"/>
      <c r="F72" s="151"/>
      <c r="G72" s="151"/>
      <c r="H72" s="151"/>
      <c r="I72" s="151"/>
      <c r="J72" s="151"/>
      <c r="K72" s="151"/>
      <c r="L72" s="151"/>
      <c r="M72" s="151"/>
      <c r="N72" s="151"/>
      <c r="O72" s="160"/>
      <c r="P72" s="160"/>
    </row>
    <row r="73" spans="1:16" ht="13.5" customHeight="1" x14ac:dyDescent="0.2">
      <c r="A73" s="85"/>
      <c r="B73" s="84"/>
      <c r="C73" s="151"/>
      <c r="D73" s="151"/>
      <c r="E73" s="151"/>
      <c r="F73" s="151"/>
      <c r="G73" s="151"/>
      <c r="H73" s="151"/>
      <c r="I73" s="151"/>
      <c r="J73" s="151"/>
      <c r="K73" s="151"/>
      <c r="L73" s="151"/>
      <c r="M73" s="151"/>
      <c r="N73" s="151"/>
      <c r="O73" s="160"/>
      <c r="P73" s="160"/>
    </row>
    <row r="74" spans="1:16" ht="13.5" customHeight="1" x14ac:dyDescent="0.2">
      <c r="A74" s="85"/>
      <c r="B74" s="84"/>
      <c r="C74" s="151"/>
      <c r="D74" s="151"/>
      <c r="E74" s="151"/>
      <c r="F74" s="151"/>
      <c r="G74" s="151"/>
      <c r="H74" s="151"/>
      <c r="I74" s="151"/>
      <c r="J74" s="151"/>
      <c r="K74" s="151"/>
      <c r="L74" s="151"/>
      <c r="M74" s="151"/>
      <c r="N74" s="151"/>
      <c r="O74" s="160"/>
      <c r="P74" s="160"/>
    </row>
    <row r="75" spans="1:16" ht="13.5" customHeight="1" x14ac:dyDescent="0.2">
      <c r="A75" s="85"/>
      <c r="B75" s="84"/>
      <c r="C75" s="151"/>
      <c r="D75" s="151"/>
      <c r="E75" s="151"/>
      <c r="F75" s="151"/>
      <c r="G75" s="151"/>
      <c r="H75" s="151"/>
      <c r="I75" s="151"/>
      <c r="J75" s="151"/>
      <c r="K75" s="151"/>
      <c r="L75" s="151"/>
      <c r="M75" s="151"/>
      <c r="N75" s="151"/>
      <c r="O75" s="160"/>
      <c r="P75" s="160"/>
    </row>
    <row r="76" spans="1:16" ht="13.5" customHeight="1" x14ac:dyDescent="0.2">
      <c r="A76" s="85"/>
      <c r="B76" s="84"/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60"/>
      <c r="P76" s="160"/>
    </row>
    <row r="77" spans="1:16" ht="13.5" customHeight="1" x14ac:dyDescent="0.2">
      <c r="A77" s="85"/>
      <c r="B77" s="84"/>
      <c r="C77" s="151"/>
      <c r="D77" s="151"/>
      <c r="E77" s="151"/>
      <c r="F77" s="151"/>
      <c r="G77" s="151"/>
      <c r="H77" s="151"/>
      <c r="I77" s="151"/>
      <c r="J77" s="151"/>
      <c r="K77" s="151"/>
      <c r="L77" s="151"/>
      <c r="M77" s="151"/>
      <c r="N77" s="151"/>
      <c r="O77" s="160"/>
      <c r="P77" s="160"/>
    </row>
    <row r="78" spans="1:16" ht="13.5" customHeight="1" x14ac:dyDescent="0.2">
      <c r="A78" s="85"/>
      <c r="B78" s="84"/>
      <c r="C78" s="151"/>
      <c r="D78" s="151"/>
      <c r="E78" s="151"/>
      <c r="F78" s="151"/>
      <c r="G78" s="151"/>
      <c r="H78" s="151"/>
      <c r="I78" s="151"/>
      <c r="J78" s="151"/>
      <c r="K78" s="151"/>
      <c r="L78" s="151"/>
      <c r="M78" s="151"/>
      <c r="N78" s="151"/>
      <c r="O78" s="160"/>
      <c r="P78" s="160"/>
    </row>
    <row r="79" spans="1:16" ht="13.5" customHeight="1" x14ac:dyDescent="0.2">
      <c r="A79" s="85"/>
      <c r="B79" s="84"/>
      <c r="C79" s="151"/>
      <c r="D79" s="151"/>
      <c r="E79" s="151"/>
      <c r="F79" s="151"/>
      <c r="G79" s="151"/>
      <c r="H79" s="151"/>
      <c r="I79" s="151"/>
      <c r="J79" s="151"/>
      <c r="K79" s="151"/>
      <c r="L79" s="151"/>
      <c r="M79" s="151"/>
      <c r="N79" s="151"/>
      <c r="O79" s="160"/>
      <c r="P79" s="160"/>
    </row>
    <row r="80" spans="1:16" ht="13.5" customHeight="1" x14ac:dyDescent="0.2">
      <c r="A80" s="85"/>
      <c r="B80" s="84"/>
      <c r="C80" s="151"/>
      <c r="D80" s="151"/>
      <c r="E80" s="151"/>
      <c r="F80" s="151"/>
      <c r="G80" s="151"/>
      <c r="H80" s="151"/>
      <c r="I80" s="151"/>
      <c r="J80" s="151"/>
      <c r="K80" s="151"/>
      <c r="L80" s="151"/>
      <c r="M80" s="151"/>
      <c r="N80" s="151"/>
      <c r="O80" s="160"/>
      <c r="P80" s="160"/>
    </row>
    <row r="81" spans="1:16" ht="13.5" customHeight="1" x14ac:dyDescent="0.2">
      <c r="A81" s="85"/>
      <c r="B81" s="84"/>
      <c r="C81" s="151"/>
      <c r="D81" s="151"/>
      <c r="E81" s="151"/>
      <c r="F81" s="151"/>
      <c r="G81" s="151"/>
      <c r="H81" s="151"/>
      <c r="I81" s="151"/>
      <c r="J81" s="151"/>
      <c r="K81" s="151"/>
      <c r="L81" s="151"/>
      <c r="M81" s="151"/>
      <c r="N81" s="151"/>
      <c r="O81" s="160"/>
      <c r="P81" s="160"/>
    </row>
    <row r="82" spans="1:16" ht="13.5" customHeight="1" x14ac:dyDescent="0.2">
      <c r="A82" s="85"/>
      <c r="B82" s="84"/>
      <c r="C82" s="151"/>
      <c r="D82" s="151"/>
      <c r="E82" s="151"/>
      <c r="F82" s="151"/>
      <c r="G82" s="151"/>
      <c r="H82" s="151"/>
      <c r="I82" s="151"/>
      <c r="J82" s="151"/>
      <c r="K82" s="151"/>
      <c r="L82" s="151"/>
      <c r="M82" s="151"/>
      <c r="N82" s="151"/>
      <c r="O82" s="160"/>
      <c r="P82" s="160"/>
    </row>
    <row r="83" spans="1:16" ht="13.5" customHeight="1" x14ac:dyDescent="0.2">
      <c r="A83" s="85"/>
      <c r="B83" s="84"/>
      <c r="C83" s="151"/>
      <c r="D83" s="151"/>
      <c r="E83" s="151"/>
      <c r="F83" s="151"/>
      <c r="G83" s="151"/>
      <c r="H83" s="151"/>
      <c r="I83" s="151"/>
      <c r="J83" s="151"/>
      <c r="K83" s="151"/>
      <c r="L83" s="151"/>
      <c r="M83" s="151"/>
      <c r="N83" s="151"/>
      <c r="O83" s="160"/>
      <c r="P83" s="160"/>
    </row>
    <row r="84" spans="1:16" ht="13.5" customHeight="1" x14ac:dyDescent="0.2">
      <c r="A84" s="85"/>
      <c r="B84" s="84"/>
      <c r="C84" s="151"/>
      <c r="D84" s="151"/>
      <c r="E84" s="151"/>
      <c r="F84" s="151"/>
      <c r="G84" s="151"/>
      <c r="H84" s="151"/>
      <c r="I84" s="151"/>
      <c r="J84" s="151"/>
      <c r="K84" s="151"/>
      <c r="L84" s="151"/>
      <c r="M84" s="151"/>
      <c r="N84" s="151"/>
      <c r="O84" s="160"/>
      <c r="P84" s="160"/>
    </row>
    <row r="85" spans="1:16" ht="13.5" customHeight="1" x14ac:dyDescent="0.2">
      <c r="A85" s="85"/>
      <c r="B85" s="84"/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1"/>
      <c r="O85" s="160"/>
      <c r="P85" s="160"/>
    </row>
    <row r="86" spans="1:16" ht="13.5" customHeight="1" x14ac:dyDescent="0.2">
      <c r="A86" s="85"/>
      <c r="B86" s="84"/>
      <c r="C86" s="151"/>
      <c r="D86" s="151"/>
      <c r="E86" s="151"/>
      <c r="F86" s="151"/>
      <c r="G86" s="151"/>
      <c r="H86" s="151"/>
      <c r="I86" s="151"/>
      <c r="J86" s="151"/>
      <c r="K86" s="151"/>
      <c r="L86" s="151"/>
      <c r="M86" s="151"/>
      <c r="N86" s="151"/>
      <c r="O86" s="160"/>
      <c r="P86" s="160"/>
    </row>
    <row r="87" spans="1:16" ht="13.5" customHeight="1" x14ac:dyDescent="0.2">
      <c r="A87" s="85"/>
      <c r="B87" s="84"/>
      <c r="C87" s="151"/>
      <c r="D87" s="151"/>
      <c r="E87" s="151"/>
      <c r="F87" s="151"/>
      <c r="G87" s="151"/>
      <c r="H87" s="151"/>
      <c r="I87" s="151"/>
      <c r="J87" s="151"/>
      <c r="K87" s="151"/>
      <c r="L87" s="151"/>
      <c r="M87" s="151"/>
      <c r="N87" s="151"/>
      <c r="O87" s="160"/>
      <c r="P87" s="160"/>
    </row>
    <row r="88" spans="1:16" ht="13.5" customHeight="1" x14ac:dyDescent="0.2">
      <c r="A88" s="85"/>
      <c r="B88" s="84"/>
      <c r="C88" s="151"/>
      <c r="D88" s="151"/>
      <c r="E88" s="151"/>
      <c r="F88" s="151"/>
      <c r="G88" s="151"/>
      <c r="H88" s="151"/>
      <c r="I88" s="151"/>
      <c r="J88" s="151"/>
      <c r="K88" s="151"/>
      <c r="L88" s="151"/>
      <c r="M88" s="151"/>
      <c r="N88" s="151"/>
      <c r="O88" s="160"/>
      <c r="P88" s="160"/>
    </row>
    <row r="89" spans="1:16" ht="13.5" customHeight="1" x14ac:dyDescent="0.2">
      <c r="A89" s="85"/>
      <c r="B89" s="84"/>
      <c r="C89" s="151"/>
      <c r="D89" s="151"/>
      <c r="E89" s="151"/>
      <c r="F89" s="151"/>
      <c r="G89" s="151"/>
      <c r="H89" s="151"/>
      <c r="I89" s="151"/>
      <c r="J89" s="151"/>
      <c r="K89" s="151"/>
      <c r="L89" s="151"/>
      <c r="M89" s="151"/>
      <c r="N89" s="151"/>
      <c r="O89" s="160"/>
      <c r="P89" s="160"/>
    </row>
    <row r="90" spans="1:16" ht="13.5" customHeight="1" x14ac:dyDescent="0.2">
      <c r="A90" s="85"/>
      <c r="B90" s="84"/>
      <c r="C90" s="151"/>
      <c r="D90" s="151"/>
      <c r="E90" s="151"/>
      <c r="F90" s="151"/>
      <c r="G90" s="151"/>
      <c r="H90" s="151"/>
      <c r="I90" s="151"/>
      <c r="J90" s="151"/>
      <c r="K90" s="151"/>
      <c r="L90" s="151"/>
      <c r="M90" s="151"/>
      <c r="N90" s="151"/>
      <c r="O90" s="160"/>
      <c r="P90" s="160"/>
    </row>
    <row r="91" spans="1:16" ht="13.5" customHeight="1" x14ac:dyDescent="0.2">
      <c r="A91" s="85"/>
      <c r="B91" s="84"/>
      <c r="C91" s="151"/>
      <c r="D91" s="151"/>
      <c r="E91" s="151"/>
      <c r="F91" s="151"/>
      <c r="G91" s="151"/>
      <c r="H91" s="151"/>
      <c r="I91" s="151"/>
      <c r="J91" s="151"/>
      <c r="K91" s="151"/>
      <c r="L91" s="151"/>
      <c r="M91" s="151"/>
      <c r="N91" s="151"/>
      <c r="O91" s="160"/>
      <c r="P91" s="160"/>
    </row>
    <row r="92" spans="1:16" ht="13.5" customHeight="1" x14ac:dyDescent="0.2">
      <c r="A92" s="85"/>
      <c r="B92" s="84"/>
      <c r="C92" s="151"/>
      <c r="D92" s="151"/>
      <c r="E92" s="151"/>
      <c r="F92" s="151"/>
      <c r="G92" s="151"/>
      <c r="H92" s="151"/>
      <c r="I92" s="151"/>
      <c r="J92" s="151"/>
      <c r="K92" s="151"/>
      <c r="L92" s="151"/>
      <c r="M92" s="151"/>
      <c r="N92" s="151"/>
      <c r="O92" s="160"/>
      <c r="P92" s="160"/>
    </row>
    <row r="93" spans="1:16" ht="13.5" customHeight="1" x14ac:dyDescent="0.2">
      <c r="A93" s="85"/>
      <c r="B93" s="84"/>
      <c r="C93" s="151"/>
      <c r="D93" s="151"/>
      <c r="E93" s="151"/>
      <c r="F93" s="151"/>
      <c r="G93" s="151"/>
      <c r="H93" s="151"/>
      <c r="I93" s="151"/>
      <c r="J93" s="151"/>
      <c r="K93" s="151"/>
      <c r="L93" s="151"/>
      <c r="M93" s="151"/>
      <c r="N93" s="151"/>
      <c r="O93" s="160"/>
      <c r="P93" s="160"/>
    </row>
    <row r="94" spans="1:16" ht="13.5" customHeight="1" x14ac:dyDescent="0.2">
      <c r="A94" s="85"/>
      <c r="B94" s="84"/>
      <c r="C94" s="151"/>
      <c r="D94" s="151"/>
      <c r="E94" s="151"/>
      <c r="F94" s="151"/>
      <c r="G94" s="151"/>
      <c r="H94" s="151"/>
      <c r="I94" s="151"/>
      <c r="J94" s="151"/>
      <c r="K94" s="151"/>
      <c r="L94" s="151"/>
      <c r="M94" s="151"/>
      <c r="N94" s="151"/>
      <c r="O94" s="160"/>
      <c r="P94" s="160"/>
    </row>
    <row r="95" spans="1:16" ht="13.5" customHeight="1" x14ac:dyDescent="0.2">
      <c r="A95" s="85"/>
      <c r="B95" s="84"/>
      <c r="C95" s="151"/>
      <c r="D95" s="151"/>
      <c r="E95" s="151"/>
      <c r="F95" s="151"/>
      <c r="G95" s="151"/>
      <c r="H95" s="151"/>
      <c r="I95" s="151"/>
      <c r="J95" s="151"/>
      <c r="K95" s="151"/>
      <c r="L95" s="151"/>
      <c r="M95" s="151"/>
      <c r="N95" s="151"/>
      <c r="O95" s="160"/>
      <c r="P95" s="160"/>
    </row>
    <row r="96" spans="1:16" ht="13.5" customHeight="1" x14ac:dyDescent="0.2">
      <c r="A96" s="85"/>
      <c r="B96" s="84"/>
      <c r="C96" s="151"/>
      <c r="D96" s="151"/>
      <c r="E96" s="151"/>
      <c r="F96" s="151"/>
      <c r="G96" s="151"/>
      <c r="H96" s="151"/>
      <c r="I96" s="151"/>
      <c r="J96" s="151"/>
      <c r="K96" s="151"/>
      <c r="L96" s="151"/>
      <c r="M96" s="151"/>
      <c r="N96" s="151"/>
      <c r="O96" s="160"/>
      <c r="P96" s="160"/>
    </row>
    <row r="97" spans="1:16" ht="13.5" customHeight="1" x14ac:dyDescent="0.2">
      <c r="A97" s="85"/>
      <c r="B97" s="84"/>
      <c r="C97" s="151"/>
      <c r="D97" s="151"/>
      <c r="E97" s="151"/>
      <c r="F97" s="151"/>
      <c r="G97" s="151"/>
      <c r="H97" s="151"/>
      <c r="I97" s="151"/>
      <c r="J97" s="151"/>
      <c r="K97" s="151"/>
      <c r="L97" s="151"/>
      <c r="M97" s="151"/>
      <c r="N97" s="151"/>
      <c r="O97" s="160"/>
      <c r="P97" s="160"/>
    </row>
    <row r="98" spans="1:16" ht="13.5" customHeight="1" x14ac:dyDescent="0.2">
      <c r="A98" s="85"/>
      <c r="B98" s="84"/>
      <c r="C98" s="151"/>
      <c r="D98" s="151"/>
      <c r="E98" s="151"/>
      <c r="F98" s="151"/>
      <c r="G98" s="151"/>
      <c r="H98" s="151"/>
      <c r="I98" s="151"/>
      <c r="J98" s="151"/>
      <c r="K98" s="151"/>
      <c r="L98" s="151"/>
      <c r="M98" s="151"/>
      <c r="N98" s="151"/>
      <c r="O98" s="160"/>
      <c r="P98" s="160"/>
    </row>
    <row r="99" spans="1:16" ht="13.5" customHeight="1" x14ac:dyDescent="0.2">
      <c r="A99" s="85"/>
      <c r="B99" s="84"/>
      <c r="C99" s="151"/>
      <c r="D99" s="151"/>
      <c r="E99" s="151"/>
      <c r="F99" s="151"/>
      <c r="G99" s="151"/>
      <c r="H99" s="151"/>
      <c r="I99" s="151"/>
      <c r="J99" s="151"/>
      <c r="K99" s="151"/>
      <c r="L99" s="151"/>
      <c r="M99" s="151"/>
      <c r="N99" s="151"/>
      <c r="O99" s="160"/>
      <c r="P99" s="160"/>
    </row>
  </sheetData>
  <autoFilter ref="C5:N48"/>
  <mergeCells count="11">
    <mergeCell ref="A1:O1"/>
    <mergeCell ref="O3:O5"/>
    <mergeCell ref="A3:A5"/>
    <mergeCell ref="B3:B5"/>
    <mergeCell ref="M4:N4"/>
    <mergeCell ref="C3:N3"/>
    <mergeCell ref="C4:D4"/>
    <mergeCell ref="E4:F4"/>
    <mergeCell ref="G4:H4"/>
    <mergeCell ref="I4:J4"/>
    <mergeCell ref="K4:L4"/>
  </mergeCells>
  <pageMargins left="0.43307086614173229" right="0" top="0.51181102362204722" bottom="0.51181102362204722" header="0" footer="0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10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K26" sqref="K26"/>
    </sheetView>
  </sheetViews>
  <sheetFormatPr defaultColWidth="14.42578125" defaultRowHeight="15" customHeight="1" x14ac:dyDescent="0.2"/>
  <cols>
    <col min="1" max="1" width="4.5703125" style="173" customWidth="1"/>
    <col min="2" max="2" width="23.7109375" style="173" customWidth="1"/>
    <col min="3" max="3" width="6.5703125" style="173" customWidth="1"/>
    <col min="4" max="4" width="8.42578125" style="173" customWidth="1"/>
    <col min="5" max="5" width="8.5703125" style="173" customWidth="1"/>
    <col min="6" max="6" width="8.28515625" style="173" customWidth="1"/>
    <col min="7" max="7" width="10.28515625" style="173" customWidth="1"/>
    <col min="8" max="8" width="9.28515625" style="173" customWidth="1"/>
    <col min="9" max="9" width="7" style="173" customWidth="1"/>
    <col min="10" max="10" width="8.28515625" style="173" customWidth="1"/>
    <col min="11" max="11" width="7.42578125" style="173" customWidth="1"/>
    <col min="12" max="12" width="7.7109375" style="173" customWidth="1"/>
    <col min="13" max="13" width="8.85546875" style="173" customWidth="1"/>
    <col min="14" max="14" width="9.5703125" style="173" customWidth="1"/>
    <col min="15" max="15" width="9.42578125" style="173" customWidth="1"/>
    <col min="16" max="16" width="10.28515625" style="173" customWidth="1"/>
    <col min="17" max="17" width="10" style="173" customWidth="1"/>
    <col min="18" max="16384" width="14.42578125" style="173"/>
  </cols>
  <sheetData>
    <row r="1" spans="1:17" ht="13.5" customHeight="1" x14ac:dyDescent="0.2">
      <c r="A1" s="393" t="s">
        <v>1032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402"/>
    </row>
    <row r="2" spans="1:17" ht="13.5" customHeight="1" x14ac:dyDescent="0.2">
      <c r="A2" s="99"/>
      <c r="B2" s="100" t="s">
        <v>80</v>
      </c>
      <c r="C2" s="156"/>
      <c r="D2" s="156"/>
      <c r="E2" s="156"/>
      <c r="F2" s="156"/>
      <c r="G2" s="156"/>
      <c r="H2" s="156"/>
      <c r="I2" s="156"/>
      <c r="J2" s="156"/>
      <c r="K2" s="156" t="s">
        <v>100</v>
      </c>
      <c r="L2" s="156"/>
      <c r="M2" s="156"/>
      <c r="N2" s="158" t="s">
        <v>101</v>
      </c>
      <c r="O2" s="156"/>
      <c r="P2" s="156"/>
      <c r="Q2" s="165"/>
    </row>
    <row r="3" spans="1:17" ht="34.5" customHeight="1" x14ac:dyDescent="0.2">
      <c r="A3" s="410" t="s">
        <v>1</v>
      </c>
      <c r="B3" s="410" t="s">
        <v>83</v>
      </c>
      <c r="C3" s="408" t="s">
        <v>1033</v>
      </c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407"/>
      <c r="Q3" s="403" t="s">
        <v>102</v>
      </c>
    </row>
    <row r="4" spans="1:17" ht="24.75" customHeight="1" x14ac:dyDescent="0.2">
      <c r="A4" s="404"/>
      <c r="B4" s="404"/>
      <c r="C4" s="406" t="s">
        <v>103</v>
      </c>
      <c r="D4" s="407"/>
      <c r="E4" s="406" t="s">
        <v>104</v>
      </c>
      <c r="F4" s="407"/>
      <c r="G4" s="406" t="s">
        <v>105</v>
      </c>
      <c r="H4" s="407"/>
      <c r="I4" s="406" t="s">
        <v>106</v>
      </c>
      <c r="J4" s="407"/>
      <c r="K4" s="406" t="s">
        <v>107</v>
      </c>
      <c r="L4" s="407"/>
      <c r="M4" s="406" t="s">
        <v>108</v>
      </c>
      <c r="N4" s="407"/>
      <c r="O4" s="406" t="s">
        <v>109</v>
      </c>
      <c r="P4" s="407"/>
      <c r="Q4" s="404"/>
    </row>
    <row r="5" spans="1:17" ht="15" customHeight="1" x14ac:dyDescent="0.2">
      <c r="A5" s="405"/>
      <c r="B5" s="405"/>
      <c r="C5" s="174" t="s">
        <v>98</v>
      </c>
      <c r="D5" s="174" t="s">
        <v>99</v>
      </c>
      <c r="E5" s="174" t="s">
        <v>98</v>
      </c>
      <c r="F5" s="174" t="s">
        <v>99</v>
      </c>
      <c r="G5" s="174" t="s">
        <v>98</v>
      </c>
      <c r="H5" s="174" t="s">
        <v>99</v>
      </c>
      <c r="I5" s="174" t="s">
        <v>98</v>
      </c>
      <c r="J5" s="174" t="s">
        <v>99</v>
      </c>
      <c r="K5" s="174" t="s">
        <v>98</v>
      </c>
      <c r="L5" s="174" t="s">
        <v>99</v>
      </c>
      <c r="M5" s="174" t="s">
        <v>98</v>
      </c>
      <c r="N5" s="174" t="s">
        <v>99</v>
      </c>
      <c r="O5" s="174" t="s">
        <v>98</v>
      </c>
      <c r="P5" s="174" t="s">
        <v>99</v>
      </c>
      <c r="Q5" s="405"/>
    </row>
    <row r="6" spans="1:17" ht="13.5" customHeight="1" x14ac:dyDescent="0.2">
      <c r="A6" s="175">
        <v>1</v>
      </c>
      <c r="B6" s="176" t="s">
        <v>8</v>
      </c>
      <c r="C6" s="177">
        <v>11</v>
      </c>
      <c r="D6" s="177">
        <v>4759.6662633999995</v>
      </c>
      <c r="E6" s="177">
        <v>3747</v>
      </c>
      <c r="F6" s="177">
        <v>11565.672684000006</v>
      </c>
      <c r="G6" s="177">
        <v>37299</v>
      </c>
      <c r="H6" s="177">
        <v>176438.43184729994</v>
      </c>
      <c r="I6" s="177">
        <v>21</v>
      </c>
      <c r="J6" s="177">
        <v>1072.5839037999999</v>
      </c>
      <c r="K6" s="177">
        <v>12</v>
      </c>
      <c r="L6" s="177">
        <v>2593.8262296000003</v>
      </c>
      <c r="M6" s="177">
        <v>8</v>
      </c>
      <c r="N6" s="177">
        <v>882.48045580000019</v>
      </c>
      <c r="O6" s="176">
        <f>M6+K6+I6+G6+E6+C6+MSMEoutstanding_5!M6+OutstandingAgri_4!K6</f>
        <v>252913</v>
      </c>
      <c r="P6" s="176">
        <f>N6+L6+J6+H6+F6+D6+MSMEoutstanding_5!N6+OutstandingAgri_4!L6</f>
        <v>1065144.8263848</v>
      </c>
      <c r="Q6" s="178">
        <f>P6*100/'CD Ratio_3(i)'!F6</f>
        <v>63.912301890019052</v>
      </c>
    </row>
    <row r="7" spans="1:17" ht="13.5" customHeight="1" x14ac:dyDescent="0.2">
      <c r="A7" s="175">
        <v>2</v>
      </c>
      <c r="B7" s="176" t="s">
        <v>9</v>
      </c>
      <c r="C7" s="177">
        <v>1</v>
      </c>
      <c r="D7" s="177">
        <v>0</v>
      </c>
      <c r="E7" s="177">
        <v>6987</v>
      </c>
      <c r="F7" s="177">
        <v>15281.098582200002</v>
      </c>
      <c r="G7" s="177">
        <v>64641</v>
      </c>
      <c r="H7" s="177">
        <v>158753.95292399995</v>
      </c>
      <c r="I7" s="177">
        <v>0</v>
      </c>
      <c r="J7" s="177">
        <v>0</v>
      </c>
      <c r="K7" s="177">
        <v>0</v>
      </c>
      <c r="L7" s="177">
        <v>0</v>
      </c>
      <c r="M7" s="177">
        <v>67</v>
      </c>
      <c r="N7" s="177">
        <v>340.43560129999997</v>
      </c>
      <c r="O7" s="176">
        <f>M7+K7+I7+G7+E7+C7+MSMEoutstanding_5!M7+OutstandingAgri_4!K7</f>
        <v>826645</v>
      </c>
      <c r="P7" s="176">
        <f>N7+L7+J7+H7+F7+D7+MSMEoutstanding_5!N7+OutstandingAgri_4!L7</f>
        <v>1812016.7765788995</v>
      </c>
      <c r="Q7" s="178">
        <f>P7*100/'CD Ratio_3(i)'!F7</f>
        <v>64.357109681125436</v>
      </c>
    </row>
    <row r="8" spans="1:17" ht="13.5" customHeight="1" x14ac:dyDescent="0.2">
      <c r="A8" s="175">
        <v>3</v>
      </c>
      <c r="B8" s="176" t="s">
        <v>10</v>
      </c>
      <c r="C8" s="177">
        <v>8</v>
      </c>
      <c r="D8" s="177">
        <v>863.93438000000003</v>
      </c>
      <c r="E8" s="177">
        <v>940</v>
      </c>
      <c r="F8" s="177">
        <v>2446.68966</v>
      </c>
      <c r="G8" s="177">
        <v>18034</v>
      </c>
      <c r="H8" s="177">
        <v>60748.208100000003</v>
      </c>
      <c r="I8" s="177">
        <v>33</v>
      </c>
      <c r="J8" s="177">
        <v>2099.4021899999998</v>
      </c>
      <c r="K8" s="177">
        <v>3</v>
      </c>
      <c r="L8" s="177">
        <v>74.053340000000006</v>
      </c>
      <c r="M8" s="177">
        <v>4</v>
      </c>
      <c r="N8" s="177">
        <v>7460.9288900000001</v>
      </c>
      <c r="O8" s="176">
        <f>M8+K8+I8+G8+E8+C8+MSMEoutstanding_5!M8+OutstandingAgri_4!K8</f>
        <v>95822</v>
      </c>
      <c r="P8" s="176">
        <f>N8+L8+J8+H8+F8+D8+MSMEoutstanding_5!N8+OutstandingAgri_4!L8</f>
        <v>357722.32626</v>
      </c>
      <c r="Q8" s="178">
        <f>P8*100/'CD Ratio_3(i)'!F8</f>
        <v>52.075783090470246</v>
      </c>
    </row>
    <row r="9" spans="1:17" ht="13.5" customHeight="1" x14ac:dyDescent="0.2">
      <c r="A9" s="175">
        <v>4</v>
      </c>
      <c r="B9" s="176" t="s">
        <v>11</v>
      </c>
      <c r="C9" s="177">
        <v>0</v>
      </c>
      <c r="D9" s="177">
        <v>0</v>
      </c>
      <c r="E9" s="177">
        <v>4108</v>
      </c>
      <c r="F9" s="177">
        <v>16334.217871299994</v>
      </c>
      <c r="G9" s="177">
        <v>17871</v>
      </c>
      <c r="H9" s="177">
        <v>130144.43419499992</v>
      </c>
      <c r="I9" s="177">
        <v>5</v>
      </c>
      <c r="J9" s="177">
        <v>22.714383099999999</v>
      </c>
      <c r="K9" s="177">
        <v>0</v>
      </c>
      <c r="L9" s="177">
        <v>0</v>
      </c>
      <c r="M9" s="177">
        <v>750</v>
      </c>
      <c r="N9" s="177">
        <v>1262.7113689</v>
      </c>
      <c r="O9" s="176">
        <f>M9+K9+I9+G9+E9+C9+MSMEoutstanding_5!M9+OutstandingAgri_4!K9</f>
        <v>236812</v>
      </c>
      <c r="P9" s="176">
        <f>N9+L9+J9+H9+F9+D9+MSMEoutstanding_5!N9+OutstandingAgri_4!L9</f>
        <v>790377.87527409964</v>
      </c>
      <c r="Q9" s="178">
        <f>P9*100/'CD Ratio_3(i)'!F9</f>
        <v>45.378805801408525</v>
      </c>
    </row>
    <row r="10" spans="1:17" ht="13.5" customHeight="1" x14ac:dyDescent="0.2">
      <c r="A10" s="175">
        <v>5</v>
      </c>
      <c r="B10" s="176" t="s">
        <v>12</v>
      </c>
      <c r="C10" s="177">
        <v>0</v>
      </c>
      <c r="D10" s="177">
        <v>0</v>
      </c>
      <c r="E10" s="177">
        <v>6902</v>
      </c>
      <c r="F10" s="177">
        <v>21494.934146100011</v>
      </c>
      <c r="G10" s="177">
        <v>98174</v>
      </c>
      <c r="H10" s="177">
        <v>158311.68342970003</v>
      </c>
      <c r="I10" s="177">
        <v>30</v>
      </c>
      <c r="J10" s="177">
        <v>809.59843920000014</v>
      </c>
      <c r="K10" s="177">
        <v>1</v>
      </c>
      <c r="L10" s="177">
        <v>0.82564530000000003</v>
      </c>
      <c r="M10" s="177">
        <v>429</v>
      </c>
      <c r="N10" s="177">
        <v>89.441444100000027</v>
      </c>
      <c r="O10" s="176">
        <f>M10+K10+I10+G10+E10+C10+MSMEoutstanding_5!M10+OutstandingAgri_4!K10</f>
        <v>562361</v>
      </c>
      <c r="P10" s="176">
        <f>N10+L10+J10+H10+F10+D10+MSMEoutstanding_5!N10+OutstandingAgri_4!L10</f>
        <v>1267791.5241715002</v>
      </c>
      <c r="Q10" s="178">
        <f>P10*100/'CD Ratio_3(i)'!F10</f>
        <v>66.660705139207778</v>
      </c>
    </row>
    <row r="11" spans="1:17" ht="13.5" customHeight="1" x14ac:dyDescent="0.2">
      <c r="A11" s="175">
        <v>6</v>
      </c>
      <c r="B11" s="176" t="s">
        <v>13</v>
      </c>
      <c r="C11" s="177">
        <v>0</v>
      </c>
      <c r="D11" s="177">
        <v>0</v>
      </c>
      <c r="E11" s="177">
        <v>1982</v>
      </c>
      <c r="F11" s="177">
        <v>8223.4865175999967</v>
      </c>
      <c r="G11" s="177">
        <v>18400</v>
      </c>
      <c r="H11" s="177">
        <v>71699.816706000012</v>
      </c>
      <c r="I11" s="177">
        <v>9</v>
      </c>
      <c r="J11" s="177">
        <v>17.126764900000001</v>
      </c>
      <c r="K11" s="177">
        <v>1</v>
      </c>
      <c r="L11" s="177">
        <v>15.1311328</v>
      </c>
      <c r="M11" s="177">
        <v>0</v>
      </c>
      <c r="N11" s="177">
        <v>0</v>
      </c>
      <c r="O11" s="176">
        <f>M11+K11+I11+G11+E11+C11+MSMEoutstanding_5!M11+OutstandingAgri_4!K11</f>
        <v>160908</v>
      </c>
      <c r="P11" s="176">
        <f>N11+L11+J11+H11+F11+D11+MSMEoutstanding_5!N11+OutstandingAgri_4!L11</f>
        <v>513416.11745409999</v>
      </c>
      <c r="Q11" s="178">
        <f>P11*100/'CD Ratio_3(i)'!F11</f>
        <v>48.195915036047161</v>
      </c>
    </row>
    <row r="12" spans="1:17" ht="13.5" customHeight="1" x14ac:dyDescent="0.2">
      <c r="A12" s="175">
        <v>7</v>
      </c>
      <c r="B12" s="176" t="s">
        <v>14</v>
      </c>
      <c r="C12" s="177">
        <v>0</v>
      </c>
      <c r="D12" s="177">
        <v>0</v>
      </c>
      <c r="E12" s="177">
        <v>301</v>
      </c>
      <c r="F12" s="177">
        <v>778.75357969999993</v>
      </c>
      <c r="G12" s="177">
        <v>4667</v>
      </c>
      <c r="H12" s="177">
        <v>28126.261793300004</v>
      </c>
      <c r="I12" s="177">
        <v>0</v>
      </c>
      <c r="J12" s="177">
        <v>0</v>
      </c>
      <c r="K12" s="177">
        <v>4</v>
      </c>
      <c r="L12" s="177">
        <v>3.6375899999999999</v>
      </c>
      <c r="M12" s="177">
        <v>868</v>
      </c>
      <c r="N12" s="177">
        <v>141.09853369999999</v>
      </c>
      <c r="O12" s="176">
        <f>M12+K12+I12+G12+E12+C12+MSMEoutstanding_5!M12+OutstandingAgri_4!K12</f>
        <v>22296</v>
      </c>
      <c r="P12" s="176">
        <f>N12+L12+J12+H12+F12+D12+MSMEoutstanding_5!N12+OutstandingAgri_4!L12</f>
        <v>80067.718494200002</v>
      </c>
      <c r="Q12" s="178">
        <f>P12*100/'CD Ratio_3(i)'!F12</f>
        <v>60.305568156698477</v>
      </c>
    </row>
    <row r="13" spans="1:17" ht="13.5" customHeight="1" x14ac:dyDescent="0.2">
      <c r="A13" s="175">
        <v>8</v>
      </c>
      <c r="B13" s="176" t="s">
        <v>982</v>
      </c>
      <c r="C13" s="177">
        <v>0</v>
      </c>
      <c r="D13" s="177">
        <v>0</v>
      </c>
      <c r="E13" s="177">
        <v>136</v>
      </c>
      <c r="F13" s="177">
        <v>466.73797999999999</v>
      </c>
      <c r="G13" s="177">
        <v>1273</v>
      </c>
      <c r="H13" s="177">
        <v>10366.8447</v>
      </c>
      <c r="I13" s="177">
        <v>7</v>
      </c>
      <c r="J13" s="177">
        <v>99.884309999999999</v>
      </c>
      <c r="K13" s="177">
        <v>0</v>
      </c>
      <c r="L13" s="177">
        <v>0</v>
      </c>
      <c r="M13" s="177">
        <v>45</v>
      </c>
      <c r="N13" s="177">
        <v>161.62556000000001</v>
      </c>
      <c r="O13" s="176">
        <f>M13+K13+I13+G13+E13+C13+MSMEoutstanding_5!M13+OutstandingAgri_4!K13</f>
        <v>15775</v>
      </c>
      <c r="P13" s="176">
        <f>N13+L13+J13+H13+F13+D13+MSMEoutstanding_5!N13+OutstandingAgri_4!L13</f>
        <v>82253.353289999999</v>
      </c>
      <c r="Q13" s="178">
        <f>P13*100/'CD Ratio_3(i)'!F13</f>
        <v>138.05762649591298</v>
      </c>
    </row>
    <row r="14" spans="1:17" ht="13.5" customHeight="1" x14ac:dyDescent="0.2">
      <c r="A14" s="175">
        <v>9</v>
      </c>
      <c r="B14" s="176" t="s">
        <v>15</v>
      </c>
      <c r="C14" s="177">
        <v>6</v>
      </c>
      <c r="D14" s="177">
        <v>1218.5925400000001</v>
      </c>
      <c r="E14" s="177">
        <v>6727</v>
      </c>
      <c r="F14" s="177">
        <v>28130.508565100001</v>
      </c>
      <c r="G14" s="177">
        <v>52116</v>
      </c>
      <c r="H14" s="177">
        <v>136956.5881837999</v>
      </c>
      <c r="I14" s="177">
        <v>1</v>
      </c>
      <c r="J14" s="177">
        <v>4.8867600000000004E-2</v>
      </c>
      <c r="K14" s="177">
        <v>0</v>
      </c>
      <c r="L14" s="177">
        <v>0</v>
      </c>
      <c r="M14" s="177">
        <v>1188</v>
      </c>
      <c r="N14" s="177">
        <v>346.52907110000012</v>
      </c>
      <c r="O14" s="176">
        <f>M14+K14+I14+G14+E14+C14+MSMEoutstanding_5!M14+OutstandingAgri_4!K14</f>
        <v>327662</v>
      </c>
      <c r="P14" s="176">
        <f>N14+L14+J14+H14+F14+D14+MSMEoutstanding_5!N14+OutstandingAgri_4!L14</f>
        <v>1047726.1491865999</v>
      </c>
      <c r="Q14" s="178">
        <f>P14*100/'CD Ratio_3(i)'!F14</f>
        <v>38.205580261307539</v>
      </c>
    </row>
    <row r="15" spans="1:17" ht="13.5" customHeight="1" x14ac:dyDescent="0.2">
      <c r="A15" s="175">
        <v>10</v>
      </c>
      <c r="B15" s="176" t="s">
        <v>16</v>
      </c>
      <c r="C15" s="177">
        <v>3</v>
      </c>
      <c r="D15" s="177">
        <v>3048.3965047000002</v>
      </c>
      <c r="E15" s="177">
        <v>20057</v>
      </c>
      <c r="F15" s="177">
        <v>76689.496678200041</v>
      </c>
      <c r="G15" s="177">
        <v>192240</v>
      </c>
      <c r="H15" s="177">
        <v>864419.00075999973</v>
      </c>
      <c r="I15" s="177">
        <v>1</v>
      </c>
      <c r="J15" s="177">
        <v>8.0285550000000008</v>
      </c>
      <c r="K15" s="177">
        <v>7</v>
      </c>
      <c r="L15" s="177">
        <v>220.53579990000003</v>
      </c>
      <c r="M15" s="177">
        <v>0</v>
      </c>
      <c r="N15" s="177">
        <v>0</v>
      </c>
      <c r="O15" s="176">
        <f>M15+K15+I15+G15+E15+C15+MSMEoutstanding_5!M15+OutstandingAgri_4!K15</f>
        <v>851882</v>
      </c>
      <c r="P15" s="176">
        <f>N15+L15+J15+H15+F15+D15+MSMEoutstanding_5!N15+OutstandingAgri_4!L15</f>
        <v>3179052.6132104993</v>
      </c>
      <c r="Q15" s="178">
        <f>P15*100/'CD Ratio_3(i)'!F15</f>
        <v>38.90395846021444</v>
      </c>
    </row>
    <row r="16" spans="1:17" ht="13.5" customHeight="1" x14ac:dyDescent="0.2">
      <c r="A16" s="175">
        <v>11</v>
      </c>
      <c r="B16" s="176" t="s">
        <v>17</v>
      </c>
      <c r="C16" s="177">
        <v>4</v>
      </c>
      <c r="D16" s="177">
        <v>3711.2061707999997</v>
      </c>
      <c r="E16" s="177">
        <v>1392</v>
      </c>
      <c r="F16" s="177">
        <v>3560.162553199998</v>
      </c>
      <c r="G16" s="177">
        <v>6223</v>
      </c>
      <c r="H16" s="177">
        <v>52217.704982400006</v>
      </c>
      <c r="I16" s="177">
        <v>4</v>
      </c>
      <c r="J16" s="177">
        <v>41182.326187400002</v>
      </c>
      <c r="K16" s="177">
        <v>0</v>
      </c>
      <c r="L16" s="177">
        <v>0</v>
      </c>
      <c r="M16" s="177">
        <v>7824</v>
      </c>
      <c r="N16" s="177">
        <v>24499.254256800006</v>
      </c>
      <c r="O16" s="176">
        <f>M16+K16+I16+G16+E16+C16+MSMEoutstanding_5!M16+OutstandingAgri_4!K16</f>
        <v>99291</v>
      </c>
      <c r="P16" s="176">
        <f>N16+L16+J16+H16+F16+D16+MSMEoutstanding_5!N16+OutstandingAgri_4!L16</f>
        <v>344575.87167160003</v>
      </c>
      <c r="Q16" s="178">
        <f>P16*100/'CD Ratio_3(i)'!F16</f>
        <v>51.151973622765496</v>
      </c>
    </row>
    <row r="17" spans="1:17" ht="13.5" customHeight="1" x14ac:dyDescent="0.2">
      <c r="A17" s="175">
        <v>12</v>
      </c>
      <c r="B17" s="176" t="s">
        <v>18</v>
      </c>
      <c r="C17" s="177">
        <v>0</v>
      </c>
      <c r="D17" s="177">
        <v>0</v>
      </c>
      <c r="E17" s="177">
        <v>3659</v>
      </c>
      <c r="F17" s="177">
        <v>10420.546081199998</v>
      </c>
      <c r="G17" s="177">
        <v>40254</v>
      </c>
      <c r="H17" s="177">
        <v>123103.12750050001</v>
      </c>
      <c r="I17" s="177">
        <v>8</v>
      </c>
      <c r="J17" s="177">
        <v>4.1240190000000005</v>
      </c>
      <c r="K17" s="177">
        <v>1</v>
      </c>
      <c r="L17" s="177">
        <v>0.32417000000000001</v>
      </c>
      <c r="M17" s="177">
        <v>2426</v>
      </c>
      <c r="N17" s="177">
        <v>35.736010499999992</v>
      </c>
      <c r="O17" s="176">
        <f>M17+K17+I17+G17+E17+C17+MSMEoutstanding_5!M17+OutstandingAgri_4!K17</f>
        <v>352259</v>
      </c>
      <c r="P17" s="176">
        <f>N17+L17+J17+H17+F17+D17+MSMEoutstanding_5!N17+OutstandingAgri_4!L17</f>
        <v>1119599.5210639997</v>
      </c>
      <c r="Q17" s="178">
        <f>P17*100/'CD Ratio_3(i)'!F17</f>
        <v>66.585594983458805</v>
      </c>
    </row>
    <row r="18" spans="1:17" ht="13.5" customHeight="1" x14ac:dyDescent="0.2">
      <c r="A18" s="174"/>
      <c r="B18" s="179" t="s">
        <v>19</v>
      </c>
      <c r="C18" s="180">
        <f t="shared" ref="C18:P18" si="0">SUM(C6:C17)</f>
        <v>33</v>
      </c>
      <c r="D18" s="180">
        <f t="shared" si="0"/>
        <v>13601.795858899999</v>
      </c>
      <c r="E18" s="180">
        <f t="shared" si="0"/>
        <v>56938</v>
      </c>
      <c r="F18" s="180">
        <f t="shared" si="0"/>
        <v>195392.30489860006</v>
      </c>
      <c r="G18" s="180">
        <f t="shared" si="0"/>
        <v>551192</v>
      </c>
      <c r="H18" s="180">
        <f t="shared" si="0"/>
        <v>1971286.0551219995</v>
      </c>
      <c r="I18" s="180">
        <f t="shared" si="0"/>
        <v>119</v>
      </c>
      <c r="J18" s="180">
        <f t="shared" si="0"/>
        <v>45315.837620000006</v>
      </c>
      <c r="K18" s="180">
        <f t="shared" si="0"/>
        <v>29</v>
      </c>
      <c r="L18" s="180">
        <f t="shared" si="0"/>
        <v>2908.3339076000002</v>
      </c>
      <c r="M18" s="180">
        <f t="shared" si="0"/>
        <v>13609</v>
      </c>
      <c r="N18" s="180">
        <f t="shared" si="0"/>
        <v>35220.241192200003</v>
      </c>
      <c r="O18" s="180">
        <f t="shared" si="0"/>
        <v>3804626</v>
      </c>
      <c r="P18" s="180">
        <f t="shared" si="0"/>
        <v>11659744.673040301</v>
      </c>
      <c r="Q18" s="181">
        <f>P18*100/'CD Ratio_3(i)'!F18</f>
        <v>49.957714673833422</v>
      </c>
    </row>
    <row r="19" spans="1:17" ht="13.5" customHeight="1" x14ac:dyDescent="0.2">
      <c r="A19" s="175">
        <v>13</v>
      </c>
      <c r="B19" s="176" t="s">
        <v>20</v>
      </c>
      <c r="C19" s="177">
        <v>8</v>
      </c>
      <c r="D19" s="177">
        <v>6874.9649081000007</v>
      </c>
      <c r="E19" s="177">
        <v>586</v>
      </c>
      <c r="F19" s="177">
        <v>1825.1557723999997</v>
      </c>
      <c r="G19" s="177">
        <v>4438</v>
      </c>
      <c r="H19" s="177">
        <v>44876.988517599995</v>
      </c>
      <c r="I19" s="177">
        <v>0</v>
      </c>
      <c r="J19" s="177">
        <v>0</v>
      </c>
      <c r="K19" s="177">
        <v>0</v>
      </c>
      <c r="L19" s="177">
        <v>0</v>
      </c>
      <c r="M19" s="177">
        <v>90508</v>
      </c>
      <c r="N19" s="177">
        <v>19904.660159299998</v>
      </c>
      <c r="O19" s="176">
        <f>M19+K19+I19+G19+E19+C19+MSMEoutstanding_5!M19+OutstandingAgri_4!K19</f>
        <v>194067</v>
      </c>
      <c r="P19" s="176">
        <f>N19+L19+J19+H19+F19+D19+MSMEoutstanding_5!N19+OutstandingAgri_4!L19</f>
        <v>856503.05522099999</v>
      </c>
      <c r="Q19" s="178">
        <f>P19*100/'CD Ratio_3(i)'!F19</f>
        <v>63.383087503995</v>
      </c>
    </row>
    <row r="20" spans="1:17" ht="13.5" customHeight="1" x14ac:dyDescent="0.2">
      <c r="A20" s="175">
        <v>14</v>
      </c>
      <c r="B20" s="176" t="s">
        <v>21</v>
      </c>
      <c r="C20" s="177">
        <v>0</v>
      </c>
      <c r="D20" s="177">
        <v>0</v>
      </c>
      <c r="E20" s="177">
        <v>0</v>
      </c>
      <c r="F20" s="177">
        <v>0</v>
      </c>
      <c r="G20" s="177">
        <v>43753</v>
      </c>
      <c r="H20" s="177">
        <v>318613.64173540002</v>
      </c>
      <c r="I20" s="177">
        <v>0</v>
      </c>
      <c r="J20" s="177">
        <v>0</v>
      </c>
      <c r="K20" s="177">
        <v>0</v>
      </c>
      <c r="L20" s="177">
        <v>0</v>
      </c>
      <c r="M20" s="177">
        <v>441385</v>
      </c>
      <c r="N20" s="177">
        <v>158846.45538489998</v>
      </c>
      <c r="O20" s="176">
        <f>M20+K20+I20+G20+E20+C20+MSMEoutstanding_5!M20+OutstandingAgri_4!K20</f>
        <v>574342</v>
      </c>
      <c r="P20" s="176">
        <f>N20+L20+J20+H20+F20+D20+MSMEoutstanding_5!N20+OutstandingAgri_4!L20</f>
        <v>531887.52692079998</v>
      </c>
      <c r="Q20" s="178">
        <f>P20*100/'CD Ratio_3(i)'!F20</f>
        <v>67.947531182992648</v>
      </c>
    </row>
    <row r="21" spans="1:17" ht="13.5" customHeight="1" x14ac:dyDescent="0.2">
      <c r="A21" s="175">
        <v>15</v>
      </c>
      <c r="B21" s="176" t="s">
        <v>22</v>
      </c>
      <c r="C21" s="177">
        <v>0</v>
      </c>
      <c r="D21" s="177">
        <v>0</v>
      </c>
      <c r="E21" s="177">
        <v>0</v>
      </c>
      <c r="F21" s="177">
        <v>0</v>
      </c>
      <c r="G21" s="177">
        <v>5</v>
      </c>
      <c r="H21" s="177">
        <v>27.6173951</v>
      </c>
      <c r="I21" s="177">
        <v>0</v>
      </c>
      <c r="J21" s="177">
        <v>0</v>
      </c>
      <c r="K21" s="177">
        <v>0</v>
      </c>
      <c r="L21" s="177">
        <v>0</v>
      </c>
      <c r="M21" s="177">
        <v>26</v>
      </c>
      <c r="N21" s="177">
        <v>11.781814499999999</v>
      </c>
      <c r="O21" s="176">
        <f>M21+K21+I21+G21+E21+C21+MSMEoutstanding_5!M21+OutstandingAgri_4!K21</f>
        <v>123</v>
      </c>
      <c r="P21" s="176">
        <f>N21+L21+J21+H21+F21+D21+MSMEoutstanding_5!N21+OutstandingAgri_4!L21</f>
        <v>146.4139217</v>
      </c>
      <c r="Q21" s="178">
        <f>P21*100/'CD Ratio_3(i)'!F21</f>
        <v>10.983026331187197</v>
      </c>
    </row>
    <row r="22" spans="1:17" ht="13.5" customHeight="1" x14ac:dyDescent="0.2">
      <c r="A22" s="175">
        <v>16</v>
      </c>
      <c r="B22" s="176" t="s">
        <v>23</v>
      </c>
      <c r="C22" s="177">
        <v>0</v>
      </c>
      <c r="D22" s="177">
        <v>0</v>
      </c>
      <c r="E22" s="177">
        <v>2</v>
      </c>
      <c r="F22" s="177">
        <v>13</v>
      </c>
      <c r="G22" s="177">
        <v>16</v>
      </c>
      <c r="H22" s="177">
        <v>157</v>
      </c>
      <c r="I22" s="177">
        <v>0</v>
      </c>
      <c r="J22" s="177">
        <v>0</v>
      </c>
      <c r="K22" s="177">
        <v>0</v>
      </c>
      <c r="L22" s="177">
        <v>0</v>
      </c>
      <c r="M22" s="177">
        <v>0</v>
      </c>
      <c r="N22" s="177">
        <v>0</v>
      </c>
      <c r="O22" s="176">
        <f>M22+K22+I22+G22+E22+C22+MSMEoutstanding_5!M22+OutstandingAgri_4!K22</f>
        <v>213</v>
      </c>
      <c r="P22" s="176">
        <f>N22+L22+J22+H22+F22+D22+MSMEoutstanding_5!N22+OutstandingAgri_4!L22</f>
        <v>11435</v>
      </c>
      <c r="Q22" s="178" t="e">
        <f>P22*100/'CD Ratio_3(i)'!F22</f>
        <v>#DIV/0!</v>
      </c>
    </row>
    <row r="23" spans="1:17" ht="14.25" customHeight="1" x14ac:dyDescent="0.2">
      <c r="A23" s="175">
        <v>17</v>
      </c>
      <c r="B23" s="176" t="s">
        <v>24</v>
      </c>
      <c r="C23" s="177">
        <v>0</v>
      </c>
      <c r="D23" s="177">
        <v>0</v>
      </c>
      <c r="E23" s="177">
        <v>65</v>
      </c>
      <c r="F23" s="177">
        <v>107.0954727</v>
      </c>
      <c r="G23" s="177">
        <v>1112</v>
      </c>
      <c r="H23" s="177">
        <v>8322.1497132999975</v>
      </c>
      <c r="I23" s="177">
        <v>10</v>
      </c>
      <c r="J23" s="177">
        <v>96.26722070000001</v>
      </c>
      <c r="K23" s="177">
        <v>0</v>
      </c>
      <c r="L23" s="177">
        <v>0</v>
      </c>
      <c r="M23" s="177">
        <v>5065</v>
      </c>
      <c r="N23" s="177">
        <v>805.94917650000002</v>
      </c>
      <c r="O23" s="176">
        <f>M23+K23+I23+G23+E23+C23+MSMEoutstanding_5!M23+OutstandingAgri_4!K23</f>
        <v>26202</v>
      </c>
      <c r="P23" s="176">
        <f>N23+L23+J23+H23+F23+D23+MSMEoutstanding_5!N23+OutstandingAgri_4!L23</f>
        <v>84270.498206100005</v>
      </c>
      <c r="Q23" s="178">
        <f>P23*100/'CD Ratio_3(i)'!F23</f>
        <v>60.018528213767034</v>
      </c>
    </row>
    <row r="24" spans="1:17" ht="13.5" customHeight="1" x14ac:dyDescent="0.2">
      <c r="A24" s="175">
        <v>18</v>
      </c>
      <c r="B24" s="176" t="s">
        <v>25</v>
      </c>
      <c r="C24" s="177">
        <v>0</v>
      </c>
      <c r="D24" s="177">
        <v>0</v>
      </c>
      <c r="E24" s="177">
        <v>1</v>
      </c>
      <c r="F24" s="177">
        <v>3.24282</v>
      </c>
      <c r="G24" s="177">
        <v>20</v>
      </c>
      <c r="H24" s="177">
        <v>194.91457329999997</v>
      </c>
      <c r="I24" s="177">
        <v>0</v>
      </c>
      <c r="J24" s="177">
        <v>0</v>
      </c>
      <c r="K24" s="177">
        <v>0</v>
      </c>
      <c r="L24" s="177">
        <v>0</v>
      </c>
      <c r="M24" s="177">
        <v>0</v>
      </c>
      <c r="N24" s="177">
        <v>0</v>
      </c>
      <c r="O24" s="176">
        <f>M24+K24+I24+G24+E24+C24+MSMEoutstanding_5!M24+OutstandingAgri_4!K24</f>
        <v>33</v>
      </c>
      <c r="P24" s="176">
        <f>N24+L24+J24+H24+F24+D24+MSMEoutstanding_5!N24+OutstandingAgri_4!L24</f>
        <v>276.67859759999999</v>
      </c>
      <c r="Q24" s="178">
        <f>P24*100/'CD Ratio_3(i)'!F24</f>
        <v>49.367960044235481</v>
      </c>
    </row>
    <row r="25" spans="1:17" ht="13.5" customHeight="1" x14ac:dyDescent="0.2">
      <c r="A25" s="175">
        <v>19</v>
      </c>
      <c r="B25" s="176" t="s">
        <v>26</v>
      </c>
      <c r="C25" s="177">
        <v>0</v>
      </c>
      <c r="D25" s="177">
        <v>0</v>
      </c>
      <c r="E25" s="177">
        <v>13</v>
      </c>
      <c r="F25" s="177">
        <v>40.655746299999997</v>
      </c>
      <c r="G25" s="177">
        <v>142</v>
      </c>
      <c r="H25" s="177">
        <v>1448.2322705000001</v>
      </c>
      <c r="I25" s="177">
        <v>0</v>
      </c>
      <c r="J25" s="177">
        <v>0</v>
      </c>
      <c r="K25" s="177">
        <v>0</v>
      </c>
      <c r="L25" s="177">
        <v>0</v>
      </c>
      <c r="M25" s="177">
        <v>49</v>
      </c>
      <c r="N25" s="177">
        <v>10.752825299999998</v>
      </c>
      <c r="O25" s="176">
        <f>M25+K25+I25+G25+E25+C25+MSMEoutstanding_5!M25+OutstandingAgri_4!K25</f>
        <v>9244</v>
      </c>
      <c r="P25" s="176">
        <f>N25+L25+J25+H25+F25+D25+MSMEoutstanding_5!N25+OutstandingAgri_4!L25</f>
        <v>23251.983284399998</v>
      </c>
      <c r="Q25" s="178">
        <f>P25*100/'CD Ratio_3(i)'!F25</f>
        <v>47.477249692983115</v>
      </c>
    </row>
    <row r="26" spans="1:17" ht="13.5" customHeight="1" x14ac:dyDescent="0.2">
      <c r="A26" s="175">
        <v>20</v>
      </c>
      <c r="B26" s="176" t="s">
        <v>27</v>
      </c>
      <c r="C26" s="177">
        <v>0</v>
      </c>
      <c r="D26" s="177">
        <v>0</v>
      </c>
      <c r="E26" s="177">
        <v>1604</v>
      </c>
      <c r="F26" s="177">
        <v>3216.0516400000001</v>
      </c>
      <c r="G26" s="177">
        <v>14593</v>
      </c>
      <c r="H26" s="177">
        <v>114759.45940000001</v>
      </c>
      <c r="I26" s="177">
        <v>8</v>
      </c>
      <c r="J26" s="177">
        <v>244.27856</v>
      </c>
      <c r="K26" s="177">
        <v>0</v>
      </c>
      <c r="L26" s="177">
        <v>0</v>
      </c>
      <c r="M26" s="177">
        <v>36091</v>
      </c>
      <c r="N26" s="177">
        <v>7597.9323100000001</v>
      </c>
      <c r="O26" s="176">
        <f>M26+K26+I26+G26+E26+C26+MSMEoutstanding_5!M26+OutstandingAgri_4!K26</f>
        <v>565108</v>
      </c>
      <c r="P26" s="176">
        <f>N26+L26+J26+H26+F26+D26+MSMEoutstanding_5!N26+OutstandingAgri_4!L26</f>
        <v>1949504.429</v>
      </c>
      <c r="Q26" s="178">
        <f>P26*100/'CD Ratio_3(i)'!F26</f>
        <v>60.071562449948047</v>
      </c>
    </row>
    <row r="27" spans="1:17" ht="13.5" customHeight="1" x14ac:dyDescent="0.2">
      <c r="A27" s="175">
        <v>21</v>
      </c>
      <c r="B27" s="176" t="s">
        <v>28</v>
      </c>
      <c r="C27" s="177">
        <v>0</v>
      </c>
      <c r="D27" s="177">
        <v>0</v>
      </c>
      <c r="E27" s="177">
        <v>464</v>
      </c>
      <c r="F27" s="177">
        <v>2162.4065000000001</v>
      </c>
      <c r="G27" s="177">
        <v>7643</v>
      </c>
      <c r="H27" s="177">
        <v>65792.9190389</v>
      </c>
      <c r="I27" s="177">
        <v>0</v>
      </c>
      <c r="J27" s="177">
        <v>0</v>
      </c>
      <c r="K27" s="177">
        <v>1</v>
      </c>
      <c r="L27" s="177">
        <v>171.875213</v>
      </c>
      <c r="M27" s="177">
        <v>1875</v>
      </c>
      <c r="N27" s="177">
        <v>1706.5692554000004</v>
      </c>
      <c r="O27" s="176">
        <f>M27+K27+I27+G27+E27+C27+MSMEoutstanding_5!M27+OutstandingAgri_4!K27</f>
        <v>200193</v>
      </c>
      <c r="P27" s="176">
        <f>N27+L27+J27+H27+F27+D27+MSMEoutstanding_5!N27+OutstandingAgri_4!L27</f>
        <v>1484489.5456164998</v>
      </c>
      <c r="Q27" s="178">
        <f>P27*100/'CD Ratio_3(i)'!F27</f>
        <v>56.445336150749313</v>
      </c>
    </row>
    <row r="28" spans="1:17" ht="13.5" customHeight="1" x14ac:dyDescent="0.2">
      <c r="A28" s="175">
        <v>22</v>
      </c>
      <c r="B28" s="176" t="s">
        <v>29</v>
      </c>
      <c r="C28" s="177">
        <v>0</v>
      </c>
      <c r="D28" s="177">
        <v>0</v>
      </c>
      <c r="E28" s="177">
        <v>698</v>
      </c>
      <c r="F28" s="177">
        <v>2511.6626490999997</v>
      </c>
      <c r="G28" s="177">
        <v>4862</v>
      </c>
      <c r="H28" s="177">
        <v>48125.687083900004</v>
      </c>
      <c r="I28" s="177">
        <v>41</v>
      </c>
      <c r="J28" s="177">
        <v>478.23692089999997</v>
      </c>
      <c r="K28" s="177">
        <v>0</v>
      </c>
      <c r="L28" s="177">
        <v>0</v>
      </c>
      <c r="M28" s="177">
        <v>1</v>
      </c>
      <c r="N28" s="177">
        <v>2.6405599999999998E-2</v>
      </c>
      <c r="O28" s="176">
        <f>M28+K28+I28+G28+E28+C28+MSMEoutstanding_5!M28+OutstandingAgri_4!K28</f>
        <v>51651</v>
      </c>
      <c r="P28" s="176">
        <f>N28+L28+J28+H28+F28+D28+MSMEoutstanding_5!N28+OutstandingAgri_4!L28</f>
        <v>220355.27396829997</v>
      </c>
      <c r="Q28" s="178">
        <f>P28*100/'CD Ratio_3(i)'!F28</f>
        <v>56.757406529996324</v>
      </c>
    </row>
    <row r="29" spans="1:17" ht="13.5" customHeight="1" x14ac:dyDescent="0.2">
      <c r="A29" s="175">
        <v>23</v>
      </c>
      <c r="B29" s="176" t="s">
        <v>30</v>
      </c>
      <c r="C29" s="177">
        <v>0</v>
      </c>
      <c r="D29" s="177">
        <v>0</v>
      </c>
      <c r="E29" s="177">
        <v>0</v>
      </c>
      <c r="F29" s="177">
        <v>0</v>
      </c>
      <c r="G29" s="177">
        <v>5145</v>
      </c>
      <c r="H29" s="177">
        <v>20256.170529999999</v>
      </c>
      <c r="I29" s="177">
        <v>2450</v>
      </c>
      <c r="J29" s="177">
        <v>454.91413999999997</v>
      </c>
      <c r="K29" s="177">
        <v>0</v>
      </c>
      <c r="L29" s="177">
        <v>0</v>
      </c>
      <c r="M29" s="177">
        <v>0</v>
      </c>
      <c r="N29" s="177">
        <v>0</v>
      </c>
      <c r="O29" s="176">
        <f>M29+K29+I29+G29+E29+C29+MSMEoutstanding_5!M29+OutstandingAgri_4!K29</f>
        <v>180121</v>
      </c>
      <c r="P29" s="176">
        <f>N29+L29+J29+H29+F29+D29+MSMEoutstanding_5!N29+OutstandingAgri_4!L29</f>
        <v>221456.71022000001</v>
      </c>
      <c r="Q29" s="178">
        <f>P29*100/'CD Ratio_3(i)'!F29</f>
        <v>47.480462573880843</v>
      </c>
    </row>
    <row r="30" spans="1:17" ht="13.5" customHeight="1" x14ac:dyDescent="0.2">
      <c r="A30" s="175">
        <v>24</v>
      </c>
      <c r="B30" s="176" t="s">
        <v>31</v>
      </c>
      <c r="C30" s="177">
        <v>1</v>
      </c>
      <c r="D30" s="177">
        <v>0.96401000000000003</v>
      </c>
      <c r="E30" s="177">
        <v>0</v>
      </c>
      <c r="F30" s="177">
        <v>0</v>
      </c>
      <c r="G30" s="177">
        <v>1274</v>
      </c>
      <c r="H30" s="177">
        <v>10796.405119999999</v>
      </c>
      <c r="I30" s="177">
        <v>2467</v>
      </c>
      <c r="J30" s="177">
        <v>264.50779</v>
      </c>
      <c r="K30" s="177">
        <v>0</v>
      </c>
      <c r="L30" s="177">
        <v>0</v>
      </c>
      <c r="M30" s="177">
        <v>2714</v>
      </c>
      <c r="N30" s="177">
        <v>237.38840999999999</v>
      </c>
      <c r="O30" s="176">
        <f>M30+K30+I30+G30+E30+C30+MSMEoutstanding_5!M30+OutstandingAgri_4!K30</f>
        <v>733125</v>
      </c>
      <c r="P30" s="176">
        <f>N30+L30+J30+H30+F30+D30+MSMEoutstanding_5!N30+OutstandingAgri_4!L30</f>
        <v>520772.05240000004</v>
      </c>
      <c r="Q30" s="178">
        <f>P30*100/'CD Ratio_3(i)'!F30</f>
        <v>66.484127617836577</v>
      </c>
    </row>
    <row r="31" spans="1:17" ht="13.5" customHeight="1" x14ac:dyDescent="0.2">
      <c r="A31" s="175">
        <v>25</v>
      </c>
      <c r="B31" s="176" t="s">
        <v>32</v>
      </c>
      <c r="C31" s="177">
        <v>0</v>
      </c>
      <c r="D31" s="177">
        <v>0</v>
      </c>
      <c r="E31" s="177">
        <v>10</v>
      </c>
      <c r="F31" s="177">
        <v>48.273106400000003</v>
      </c>
      <c r="G31" s="177">
        <v>90</v>
      </c>
      <c r="H31" s="177">
        <v>536.28777439999999</v>
      </c>
      <c r="I31" s="177">
        <v>0</v>
      </c>
      <c r="J31" s="177">
        <v>0</v>
      </c>
      <c r="K31" s="177">
        <v>0</v>
      </c>
      <c r="L31" s="177">
        <v>0</v>
      </c>
      <c r="M31" s="177">
        <v>8</v>
      </c>
      <c r="N31" s="177">
        <v>1.3436093</v>
      </c>
      <c r="O31" s="176">
        <f>M31+K31+I31+G31+E31+C31+MSMEoutstanding_5!M31+OutstandingAgri_4!K31</f>
        <v>437</v>
      </c>
      <c r="P31" s="176">
        <f>N31+L31+J31+H31+F31+D31+MSMEoutstanding_5!N31+OutstandingAgri_4!L31</f>
        <v>2036.3492271</v>
      </c>
      <c r="Q31" s="178">
        <f>P31*100/'CD Ratio_3(i)'!F31</f>
        <v>50.405876381008248</v>
      </c>
    </row>
    <row r="32" spans="1:17" ht="13.5" customHeight="1" x14ac:dyDescent="0.2">
      <c r="A32" s="175">
        <v>26</v>
      </c>
      <c r="B32" s="176" t="s">
        <v>33</v>
      </c>
      <c r="C32" s="177">
        <v>0</v>
      </c>
      <c r="D32" s="177">
        <v>0</v>
      </c>
      <c r="E32" s="177">
        <v>12</v>
      </c>
      <c r="F32" s="177">
        <v>55.618631899999997</v>
      </c>
      <c r="G32" s="177">
        <v>268</v>
      </c>
      <c r="H32" s="177">
        <v>2931.8783106000001</v>
      </c>
      <c r="I32" s="177">
        <v>0</v>
      </c>
      <c r="J32" s="177">
        <v>0</v>
      </c>
      <c r="K32" s="177">
        <v>0</v>
      </c>
      <c r="L32" s="177">
        <v>0</v>
      </c>
      <c r="M32" s="177">
        <v>26</v>
      </c>
      <c r="N32" s="177">
        <v>3.5860997999999999</v>
      </c>
      <c r="O32" s="176">
        <f>M32+K32+I32+G32+E32+C32+MSMEoutstanding_5!M32+OutstandingAgri_4!K32</f>
        <v>1364</v>
      </c>
      <c r="P32" s="176">
        <f>N32+L32+J32+H32+F32+D32+MSMEoutstanding_5!N32+OutstandingAgri_4!L32</f>
        <v>28957.549392699999</v>
      </c>
      <c r="Q32" s="178">
        <f>P32*100/'CD Ratio_3(i)'!F32</f>
        <v>72.104267849369634</v>
      </c>
    </row>
    <row r="33" spans="1:17" ht="13.5" customHeight="1" x14ac:dyDescent="0.2">
      <c r="A33" s="175">
        <v>27</v>
      </c>
      <c r="B33" s="176" t="s">
        <v>34</v>
      </c>
      <c r="C33" s="177">
        <v>0</v>
      </c>
      <c r="D33" s="177">
        <v>0</v>
      </c>
      <c r="E33" s="177">
        <v>1</v>
      </c>
      <c r="F33" s="177">
        <v>2.0891701999999999</v>
      </c>
      <c r="G33" s="177">
        <v>46</v>
      </c>
      <c r="H33" s="177">
        <v>544.7906837999999</v>
      </c>
      <c r="I33" s="177">
        <v>0</v>
      </c>
      <c r="J33" s="177">
        <v>0</v>
      </c>
      <c r="K33" s="177">
        <v>0</v>
      </c>
      <c r="L33" s="177">
        <v>0</v>
      </c>
      <c r="M33" s="177">
        <v>12</v>
      </c>
      <c r="N33" s="177">
        <v>0.41913889999999998</v>
      </c>
      <c r="O33" s="176">
        <f>M33+K33+I33+G33+E33+C33+MSMEoutstanding_5!M33+OutstandingAgri_4!K33</f>
        <v>142</v>
      </c>
      <c r="P33" s="176">
        <f>N33+L33+J33+H33+F33+D33+MSMEoutstanding_5!N33+OutstandingAgri_4!L33</f>
        <v>4418.9334913000002</v>
      </c>
      <c r="Q33" s="178">
        <f>P33*100/'CD Ratio_3(i)'!F33</f>
        <v>39.002212226072196</v>
      </c>
    </row>
    <row r="34" spans="1:17" ht="13.5" customHeight="1" x14ac:dyDescent="0.2">
      <c r="A34" s="175">
        <v>28</v>
      </c>
      <c r="B34" s="176" t="s">
        <v>35</v>
      </c>
      <c r="C34" s="177">
        <v>0</v>
      </c>
      <c r="D34" s="177">
        <v>0</v>
      </c>
      <c r="E34" s="177">
        <v>0</v>
      </c>
      <c r="F34" s="177">
        <v>0</v>
      </c>
      <c r="G34" s="177">
        <v>202</v>
      </c>
      <c r="H34" s="177">
        <v>4175.1496090000001</v>
      </c>
      <c r="I34" s="177">
        <v>0</v>
      </c>
      <c r="J34" s="177">
        <v>0</v>
      </c>
      <c r="K34" s="177">
        <v>0</v>
      </c>
      <c r="L34" s="177">
        <v>0</v>
      </c>
      <c r="M34" s="177">
        <v>56543</v>
      </c>
      <c r="N34" s="177">
        <v>14686.251911500001</v>
      </c>
      <c r="O34" s="176">
        <f>M34+K34+I34+G34+E34+C34+MSMEoutstanding_5!M34+OutstandingAgri_4!K34</f>
        <v>259247</v>
      </c>
      <c r="P34" s="176">
        <f>N34+L34+J34+H34+F34+D34+MSMEoutstanding_5!N34+OutstandingAgri_4!L34</f>
        <v>594825.20313589997</v>
      </c>
      <c r="Q34" s="178">
        <f>P34*100/'CD Ratio_3(i)'!F34</f>
        <v>77.371047836147895</v>
      </c>
    </row>
    <row r="35" spans="1:17" ht="13.5" customHeight="1" x14ac:dyDescent="0.2">
      <c r="A35" s="175">
        <v>29</v>
      </c>
      <c r="B35" s="176" t="s">
        <v>36</v>
      </c>
      <c r="C35" s="177">
        <v>0</v>
      </c>
      <c r="D35" s="177">
        <v>0</v>
      </c>
      <c r="E35" s="177">
        <v>1</v>
      </c>
      <c r="F35" s="177">
        <v>1.6996500000000001</v>
      </c>
      <c r="G35" s="177">
        <v>3</v>
      </c>
      <c r="H35" s="177">
        <v>11.927210000000001</v>
      </c>
      <c r="I35" s="177">
        <v>0</v>
      </c>
      <c r="J35" s="177">
        <v>0</v>
      </c>
      <c r="K35" s="177">
        <v>0</v>
      </c>
      <c r="L35" s="177">
        <v>0</v>
      </c>
      <c r="M35" s="177">
        <v>0</v>
      </c>
      <c r="N35" s="177">
        <v>0</v>
      </c>
      <c r="O35" s="176">
        <f>M35+K35+I35+G35+E35+C35+MSMEoutstanding_5!M35+OutstandingAgri_4!K35</f>
        <v>53</v>
      </c>
      <c r="P35" s="176">
        <f>N35+L35+J35+H35+F35+D35+MSMEoutstanding_5!N35+OutstandingAgri_4!L35</f>
        <v>657.37539769999989</v>
      </c>
      <c r="Q35" s="178">
        <f>P35*100/'CD Ratio_3(i)'!F35</f>
        <v>15.425282761127781</v>
      </c>
    </row>
    <row r="36" spans="1:17" ht="13.5" customHeight="1" x14ac:dyDescent="0.2">
      <c r="A36" s="175">
        <v>30</v>
      </c>
      <c r="B36" s="176" t="s">
        <v>37</v>
      </c>
      <c r="C36" s="177">
        <v>0</v>
      </c>
      <c r="D36" s="177">
        <v>0</v>
      </c>
      <c r="E36" s="177">
        <v>0</v>
      </c>
      <c r="F36" s="177">
        <v>0</v>
      </c>
      <c r="G36" s="177">
        <v>197</v>
      </c>
      <c r="H36" s="177">
        <v>2457.2177860000002</v>
      </c>
      <c r="I36" s="177">
        <v>0</v>
      </c>
      <c r="J36" s="177">
        <v>0</v>
      </c>
      <c r="K36" s="177">
        <v>0</v>
      </c>
      <c r="L36" s="177">
        <v>0</v>
      </c>
      <c r="M36" s="177">
        <v>24123</v>
      </c>
      <c r="N36" s="177">
        <v>3944.3361468000003</v>
      </c>
      <c r="O36" s="176">
        <f>M36+K36+I36+G36+E36+C36+MSMEoutstanding_5!M36+OutstandingAgri_4!K36</f>
        <v>135920</v>
      </c>
      <c r="P36" s="176">
        <f>N36+L36+J36+H36+F36+D36+MSMEoutstanding_5!N36+OutstandingAgri_4!L36</f>
        <v>61618.053748900005</v>
      </c>
      <c r="Q36" s="178">
        <f>P36*100/'CD Ratio_3(i)'!F36</f>
        <v>83.479810331344666</v>
      </c>
    </row>
    <row r="37" spans="1:17" ht="13.5" customHeight="1" x14ac:dyDescent="0.2">
      <c r="A37" s="175">
        <v>31</v>
      </c>
      <c r="B37" s="176" t="s">
        <v>38</v>
      </c>
      <c r="C37" s="177">
        <v>0</v>
      </c>
      <c r="D37" s="177">
        <v>0</v>
      </c>
      <c r="E37" s="177">
        <v>11</v>
      </c>
      <c r="F37" s="177">
        <v>49.469747000000005</v>
      </c>
      <c r="G37" s="177">
        <v>41</v>
      </c>
      <c r="H37" s="177">
        <v>426.59989689999998</v>
      </c>
      <c r="I37" s="177">
        <v>4</v>
      </c>
      <c r="J37" s="177">
        <v>329.54711730000002</v>
      </c>
      <c r="K37" s="177">
        <v>0</v>
      </c>
      <c r="L37" s="177">
        <v>0</v>
      </c>
      <c r="M37" s="177">
        <v>7</v>
      </c>
      <c r="N37" s="177">
        <v>3.2577500000000001</v>
      </c>
      <c r="O37" s="176">
        <f>M37+K37+I37+G37+E37+C37+MSMEoutstanding_5!M37+OutstandingAgri_4!K37</f>
        <v>938</v>
      </c>
      <c r="P37" s="176">
        <f>N37+L37+J37+H37+F37+D37+MSMEoutstanding_5!N37+OutstandingAgri_4!L37</f>
        <v>6027.5583566000005</v>
      </c>
      <c r="Q37" s="178">
        <f>P37*100/'CD Ratio_3(i)'!F37</f>
        <v>28.908346355840642</v>
      </c>
    </row>
    <row r="38" spans="1:17" ht="13.5" customHeight="1" x14ac:dyDescent="0.2">
      <c r="A38" s="175">
        <v>32</v>
      </c>
      <c r="B38" s="176" t="s">
        <v>39</v>
      </c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6">
        <f>M38+K38+I38+G38+E38+C38+MSMEoutstanding_5!M38+OutstandingAgri_4!K38</f>
        <v>0</v>
      </c>
      <c r="P38" s="176">
        <f>N38+L38+J38+H38+F38+D38+MSMEoutstanding_5!N38+OutstandingAgri_4!L38</f>
        <v>0</v>
      </c>
      <c r="Q38" s="178">
        <v>0</v>
      </c>
    </row>
    <row r="39" spans="1:17" ht="13.5" customHeight="1" x14ac:dyDescent="0.2">
      <c r="A39" s="175">
        <v>33</v>
      </c>
      <c r="B39" s="176" t="s">
        <v>40</v>
      </c>
      <c r="C39" s="177">
        <v>0</v>
      </c>
      <c r="D39" s="177">
        <v>0</v>
      </c>
      <c r="E39" s="177">
        <v>0</v>
      </c>
      <c r="F39" s="177">
        <v>0</v>
      </c>
      <c r="G39" s="177">
        <v>46</v>
      </c>
      <c r="H39" s="177">
        <v>379.01161099999996</v>
      </c>
      <c r="I39" s="177">
        <v>0</v>
      </c>
      <c r="J39" s="177">
        <v>0</v>
      </c>
      <c r="K39" s="177">
        <v>0</v>
      </c>
      <c r="L39" s="177">
        <v>0</v>
      </c>
      <c r="M39" s="177">
        <v>6</v>
      </c>
      <c r="N39" s="177">
        <v>0.26258809999999999</v>
      </c>
      <c r="O39" s="176">
        <f>M39+K39+I39+G39+E39+C39+MSMEoutstanding_5!M39+OutstandingAgri_4!K39</f>
        <v>630</v>
      </c>
      <c r="P39" s="176">
        <f>N39+L39+J39+H39+F39+D39+MSMEoutstanding_5!N39+OutstandingAgri_4!L39</f>
        <v>2531.4156546000004</v>
      </c>
      <c r="Q39" s="178">
        <f>P39*100/'CD Ratio_3(i)'!F38</f>
        <v>40.267158651881068</v>
      </c>
    </row>
    <row r="40" spans="1:17" ht="13.5" customHeight="1" x14ac:dyDescent="0.2">
      <c r="A40" s="175">
        <v>34</v>
      </c>
      <c r="B40" s="176" t="s">
        <v>41</v>
      </c>
      <c r="C40" s="177">
        <v>0</v>
      </c>
      <c r="D40" s="177">
        <v>0</v>
      </c>
      <c r="E40" s="177">
        <v>0</v>
      </c>
      <c r="F40" s="177">
        <v>0</v>
      </c>
      <c r="G40" s="177">
        <v>2368</v>
      </c>
      <c r="H40" s="177">
        <v>26090.509890000001</v>
      </c>
      <c r="I40" s="177">
        <v>0</v>
      </c>
      <c r="J40" s="177">
        <v>0</v>
      </c>
      <c r="K40" s="177">
        <v>0</v>
      </c>
      <c r="L40" s="177">
        <v>0</v>
      </c>
      <c r="M40" s="177">
        <v>4085</v>
      </c>
      <c r="N40" s="177">
        <v>1253.4540300000001</v>
      </c>
      <c r="O40" s="176">
        <f>M40+K40+I40+G40+E40+C40+MSMEoutstanding_5!M40+OutstandingAgri_4!K40</f>
        <v>111739</v>
      </c>
      <c r="P40" s="176">
        <f>N40+L40+J40+H40+F40+D40+MSMEoutstanding_5!N40+OutstandingAgri_4!L40</f>
        <v>211982.32986</v>
      </c>
      <c r="Q40" s="178">
        <f>P40*100/'CD Ratio_3(i)'!F39</f>
        <v>60.327350294915213</v>
      </c>
    </row>
    <row r="41" spans="1:17" ht="13.5" customHeight="1" x14ac:dyDescent="0.2">
      <c r="A41" s="174"/>
      <c r="B41" s="179" t="s">
        <v>110</v>
      </c>
      <c r="C41" s="180">
        <f t="shared" ref="C41:P41" si="1">SUM(C19:C40)</f>
        <v>9</v>
      </c>
      <c r="D41" s="180">
        <f t="shared" si="1"/>
        <v>6875.9289181000004</v>
      </c>
      <c r="E41" s="180">
        <f t="shared" si="1"/>
        <v>3468</v>
      </c>
      <c r="F41" s="180">
        <f t="shared" si="1"/>
        <v>10036.420906000001</v>
      </c>
      <c r="G41" s="180">
        <f t="shared" si="1"/>
        <v>86264</v>
      </c>
      <c r="H41" s="180">
        <f t="shared" si="1"/>
        <v>670924.55814969982</v>
      </c>
      <c r="I41" s="180">
        <f t="shared" si="1"/>
        <v>4980</v>
      </c>
      <c r="J41" s="180">
        <f t="shared" si="1"/>
        <v>1867.7517489000002</v>
      </c>
      <c r="K41" s="180">
        <f t="shared" si="1"/>
        <v>1</v>
      </c>
      <c r="L41" s="180">
        <f t="shared" si="1"/>
        <v>171.875213</v>
      </c>
      <c r="M41" s="180">
        <f t="shared" si="1"/>
        <v>662524</v>
      </c>
      <c r="N41" s="180">
        <f t="shared" si="1"/>
        <v>209014.4270159</v>
      </c>
      <c r="O41" s="176">
        <f>M41+K41+I41+G41+E41+C41+MSMEoutstanding_5!M41+OutstandingAgri_4!K41</f>
        <v>3044892</v>
      </c>
      <c r="P41" s="180">
        <f t="shared" si="1"/>
        <v>6817403.9356211992</v>
      </c>
      <c r="Q41" s="181">
        <f>P41*100/'CD Ratio_3(i)'!F40</f>
        <v>61.310204506043945</v>
      </c>
    </row>
    <row r="42" spans="1:17" ht="13.5" customHeight="1" x14ac:dyDescent="0.2">
      <c r="A42" s="174"/>
      <c r="B42" s="179" t="s">
        <v>43</v>
      </c>
      <c r="C42" s="180">
        <f t="shared" ref="C42:P42" si="2">C41+C18</f>
        <v>42</v>
      </c>
      <c r="D42" s="180">
        <f t="shared" si="2"/>
        <v>20477.724776999999</v>
      </c>
      <c r="E42" s="180">
        <f t="shared" si="2"/>
        <v>60406</v>
      </c>
      <c r="F42" s="180">
        <f t="shared" si="2"/>
        <v>205428.72580460008</v>
      </c>
      <c r="G42" s="180">
        <f t="shared" si="2"/>
        <v>637456</v>
      </c>
      <c r="H42" s="180">
        <f t="shared" si="2"/>
        <v>2642210.6132716993</v>
      </c>
      <c r="I42" s="180">
        <f t="shared" si="2"/>
        <v>5099</v>
      </c>
      <c r="J42" s="180">
        <f t="shared" si="2"/>
        <v>47183.589368900008</v>
      </c>
      <c r="K42" s="180">
        <f t="shared" si="2"/>
        <v>30</v>
      </c>
      <c r="L42" s="180">
        <f t="shared" si="2"/>
        <v>3080.2091206</v>
      </c>
      <c r="M42" s="180">
        <f t="shared" si="2"/>
        <v>676133</v>
      </c>
      <c r="N42" s="180">
        <f t="shared" si="2"/>
        <v>244234.66820810002</v>
      </c>
      <c r="O42" s="176">
        <f>M42+K42+I42+G42+E42+C42+MSMEoutstanding_5!M42+OutstandingAgri_4!K42</f>
        <v>6849518</v>
      </c>
      <c r="P42" s="180">
        <f t="shared" si="2"/>
        <v>18477148.608661499</v>
      </c>
      <c r="Q42" s="181">
        <f>P42*100/'CD Ratio_3(i)'!F41</f>
        <v>53.621059706602544</v>
      </c>
    </row>
    <row r="43" spans="1:17" ht="13.5" customHeight="1" x14ac:dyDescent="0.2">
      <c r="A43" s="175">
        <v>35</v>
      </c>
      <c r="B43" s="176" t="s">
        <v>44</v>
      </c>
      <c r="C43" s="177">
        <v>0</v>
      </c>
      <c r="D43" s="177">
        <v>0</v>
      </c>
      <c r="E43" s="177">
        <v>284</v>
      </c>
      <c r="F43" s="177">
        <v>604.11739479999983</v>
      </c>
      <c r="G43" s="177">
        <v>59321</v>
      </c>
      <c r="H43" s="177">
        <v>48224.24021299999</v>
      </c>
      <c r="I43" s="177">
        <v>0</v>
      </c>
      <c r="J43" s="177">
        <v>0</v>
      </c>
      <c r="K43" s="177">
        <v>129</v>
      </c>
      <c r="L43" s="177">
        <v>38.613766400000003</v>
      </c>
      <c r="M43" s="177">
        <v>755</v>
      </c>
      <c r="N43" s="177">
        <v>270.21675329999999</v>
      </c>
      <c r="O43" s="176">
        <f>M43+K43+I43+G43+E43+C43+MSMEoutstanding_5!M43+OutstandingAgri_4!K43</f>
        <v>321761</v>
      </c>
      <c r="P43" s="176">
        <f>N43+L43+J43+H43+F43+D43+MSMEoutstanding_5!N43+OutstandingAgri_4!L43</f>
        <v>308325.88602929987</v>
      </c>
      <c r="Q43" s="178">
        <f>P43*100/'CD Ratio_3(i)'!F42</f>
        <v>86.819876572636147</v>
      </c>
    </row>
    <row r="44" spans="1:17" ht="13.5" customHeight="1" x14ac:dyDescent="0.2">
      <c r="A44" s="175">
        <v>36</v>
      </c>
      <c r="B44" s="176" t="s">
        <v>45</v>
      </c>
      <c r="C44" s="177">
        <v>0</v>
      </c>
      <c r="D44" s="177">
        <v>0</v>
      </c>
      <c r="E44" s="177">
        <v>2769</v>
      </c>
      <c r="F44" s="177">
        <v>6257.7961631999997</v>
      </c>
      <c r="G44" s="177">
        <v>212938</v>
      </c>
      <c r="H44" s="177">
        <v>136608.00097230004</v>
      </c>
      <c r="I44" s="177">
        <v>35</v>
      </c>
      <c r="J44" s="177">
        <v>858.0400077999999</v>
      </c>
      <c r="K44" s="177">
        <v>51</v>
      </c>
      <c r="L44" s="177">
        <v>10.8741912</v>
      </c>
      <c r="M44" s="177">
        <v>62122</v>
      </c>
      <c r="N44" s="177">
        <v>76559.371943299993</v>
      </c>
      <c r="O44" s="176">
        <f>M44+K44+I44+G44+E44+C44+MSMEoutstanding_5!M44+OutstandingAgri_4!K44</f>
        <v>929490</v>
      </c>
      <c r="P44" s="176">
        <f>N44+L44+J44+H44+F44+D44+MSMEoutstanding_5!N44+OutstandingAgri_4!L44</f>
        <v>1124098.5839815999</v>
      </c>
      <c r="Q44" s="178">
        <f>P44*100/'CD Ratio_3(i)'!F43</f>
        <v>87.584545896047629</v>
      </c>
    </row>
    <row r="45" spans="1:17" ht="13.5" customHeight="1" x14ac:dyDescent="0.2">
      <c r="A45" s="174"/>
      <c r="B45" s="179" t="s">
        <v>46</v>
      </c>
      <c r="C45" s="180">
        <f t="shared" ref="C45:P45" si="3">C44+C43</f>
        <v>0</v>
      </c>
      <c r="D45" s="180">
        <f t="shared" si="3"/>
        <v>0</v>
      </c>
      <c r="E45" s="180">
        <f t="shared" si="3"/>
        <v>3053</v>
      </c>
      <c r="F45" s="180">
        <f t="shared" si="3"/>
        <v>6861.9135579999993</v>
      </c>
      <c r="G45" s="180">
        <f t="shared" si="3"/>
        <v>272259</v>
      </c>
      <c r="H45" s="180">
        <f t="shared" si="3"/>
        <v>184832.24118530002</v>
      </c>
      <c r="I45" s="180">
        <f t="shared" si="3"/>
        <v>35</v>
      </c>
      <c r="J45" s="180">
        <f t="shared" si="3"/>
        <v>858.0400077999999</v>
      </c>
      <c r="K45" s="180">
        <f t="shared" si="3"/>
        <v>180</v>
      </c>
      <c r="L45" s="180">
        <f t="shared" si="3"/>
        <v>49.487957600000001</v>
      </c>
      <c r="M45" s="180">
        <f t="shared" si="3"/>
        <v>62877</v>
      </c>
      <c r="N45" s="180">
        <f t="shared" si="3"/>
        <v>76829.588696599996</v>
      </c>
      <c r="O45" s="176">
        <f>M45+K45+I45+G45+E45+C45+MSMEoutstanding_5!M45+OutstandingAgri_4!K45</f>
        <v>1251251</v>
      </c>
      <c r="P45" s="180">
        <f t="shared" si="3"/>
        <v>1432424.4700108997</v>
      </c>
      <c r="Q45" s="181">
        <f>P45*100/'CD Ratio_3(i)'!F44</f>
        <v>87.418817210223963</v>
      </c>
    </row>
    <row r="46" spans="1:17" ht="13.5" customHeight="1" x14ac:dyDescent="0.2">
      <c r="A46" s="175">
        <v>37</v>
      </c>
      <c r="B46" s="176" t="s">
        <v>47</v>
      </c>
      <c r="C46" s="177">
        <v>0</v>
      </c>
      <c r="D46" s="177">
        <v>0</v>
      </c>
      <c r="E46" s="177">
        <v>49</v>
      </c>
      <c r="F46" s="177">
        <v>147</v>
      </c>
      <c r="G46" s="177">
        <v>9116</v>
      </c>
      <c r="H46" s="177">
        <v>22790</v>
      </c>
      <c r="I46" s="177">
        <v>0</v>
      </c>
      <c r="J46" s="177">
        <v>0</v>
      </c>
      <c r="K46" s="177">
        <v>0</v>
      </c>
      <c r="L46" s="177">
        <v>0</v>
      </c>
      <c r="M46" s="177">
        <v>0</v>
      </c>
      <c r="N46" s="177">
        <v>0</v>
      </c>
      <c r="O46" s="176">
        <f>M46+K46+I46+G46+E46+C46+MSMEoutstanding_5!M46+OutstandingAgri_4!K46</f>
        <v>4063791</v>
      </c>
      <c r="P46" s="176">
        <f>N46+L46+J46+H46+F46+D46+MSMEoutstanding_5!N46+OutstandingAgri_4!L46</f>
        <v>4054794</v>
      </c>
      <c r="Q46" s="178">
        <f>P46*100/'CD Ratio_3(i)'!F45</f>
        <v>95.248882941632274</v>
      </c>
    </row>
    <row r="47" spans="1:17" ht="13.5" customHeight="1" x14ac:dyDescent="0.2">
      <c r="A47" s="174"/>
      <c r="B47" s="179" t="s">
        <v>48</v>
      </c>
      <c r="C47" s="180">
        <f t="shared" ref="C47:P47" si="4">C46</f>
        <v>0</v>
      </c>
      <c r="D47" s="180">
        <f t="shared" si="4"/>
        <v>0</v>
      </c>
      <c r="E47" s="180">
        <f t="shared" si="4"/>
        <v>49</v>
      </c>
      <c r="F47" s="180">
        <f t="shared" si="4"/>
        <v>147</v>
      </c>
      <c r="G47" s="180">
        <f t="shared" si="4"/>
        <v>9116</v>
      </c>
      <c r="H47" s="180">
        <f t="shared" si="4"/>
        <v>22790</v>
      </c>
      <c r="I47" s="180">
        <f t="shared" si="4"/>
        <v>0</v>
      </c>
      <c r="J47" s="180">
        <f t="shared" si="4"/>
        <v>0</v>
      </c>
      <c r="K47" s="180">
        <f t="shared" si="4"/>
        <v>0</v>
      </c>
      <c r="L47" s="180">
        <f t="shared" si="4"/>
        <v>0</v>
      </c>
      <c r="M47" s="180">
        <f t="shared" si="4"/>
        <v>0</v>
      </c>
      <c r="N47" s="180">
        <f t="shared" si="4"/>
        <v>0</v>
      </c>
      <c r="O47" s="176">
        <f>M47+K47+I47+G47+E47+C47+MSMEoutstanding_5!M47+OutstandingAgri_4!K47</f>
        <v>4063791</v>
      </c>
      <c r="P47" s="180">
        <f t="shared" si="4"/>
        <v>4054794</v>
      </c>
      <c r="Q47" s="181">
        <f>P47*100/'CD Ratio_3(i)'!F46</f>
        <v>95.248882941632274</v>
      </c>
    </row>
    <row r="48" spans="1:17" ht="13.5" customHeight="1" x14ac:dyDescent="0.2">
      <c r="A48" s="175">
        <v>38</v>
      </c>
      <c r="B48" s="176" t="s">
        <v>49</v>
      </c>
      <c r="C48" s="177">
        <v>0</v>
      </c>
      <c r="D48" s="177">
        <v>0</v>
      </c>
      <c r="E48" s="177">
        <v>0</v>
      </c>
      <c r="F48" s="177">
        <v>0</v>
      </c>
      <c r="G48" s="177">
        <v>6019</v>
      </c>
      <c r="H48" s="177">
        <v>48543.524850000002</v>
      </c>
      <c r="I48" s="177">
        <v>74</v>
      </c>
      <c r="J48" s="177">
        <v>1425.4030700000001</v>
      </c>
      <c r="K48" s="177">
        <v>0</v>
      </c>
      <c r="L48" s="177">
        <v>0</v>
      </c>
      <c r="M48" s="177">
        <v>346</v>
      </c>
      <c r="N48" s="177">
        <v>1440.5414499999999</v>
      </c>
      <c r="O48" s="176">
        <f>M48+K48+I48+G48+E48+C48+MSMEoutstanding_5!M48+OutstandingAgri_4!K48</f>
        <v>103581</v>
      </c>
      <c r="P48" s="176">
        <f>N48+L48+J48+H48+F48+D48+MSMEoutstanding_5!N48+OutstandingAgri_4!L48</f>
        <v>649770.66228000005</v>
      </c>
      <c r="Q48" s="178">
        <f>P48*100/'CD Ratio_3(i)'!F47</f>
        <v>74.101397724395113</v>
      </c>
    </row>
    <row r="49" spans="1:17" ht="13.5" customHeight="1" x14ac:dyDescent="0.2">
      <c r="A49" s="175">
        <v>39</v>
      </c>
      <c r="B49" s="176" t="s">
        <v>50</v>
      </c>
      <c r="C49" s="177">
        <v>0</v>
      </c>
      <c r="D49" s="177">
        <v>0</v>
      </c>
      <c r="E49" s="177">
        <v>0</v>
      </c>
      <c r="F49" s="177">
        <v>0</v>
      </c>
      <c r="G49" s="177">
        <v>410</v>
      </c>
      <c r="H49" s="177">
        <v>2957.4851800000001</v>
      </c>
      <c r="I49" s="177">
        <v>0</v>
      </c>
      <c r="J49" s="177">
        <v>0</v>
      </c>
      <c r="K49" s="177">
        <v>0</v>
      </c>
      <c r="L49" s="177">
        <v>0</v>
      </c>
      <c r="M49" s="177">
        <v>35249</v>
      </c>
      <c r="N49" s="177">
        <v>6633.3127100000002</v>
      </c>
      <c r="O49" s="176">
        <f>M49+K49+I49+G49+E49+C49+MSMEoutstanding_5!M49+OutstandingAgri_4!K49</f>
        <v>39938</v>
      </c>
      <c r="P49" s="176">
        <f>N49+L49+J49+H49+F49+D49+MSMEoutstanding_5!N49+OutstandingAgri_4!L49</f>
        <v>34761.181190000003</v>
      </c>
      <c r="Q49" s="178">
        <f>P49*100/'CD Ratio_3(i)'!F48</f>
        <v>52.897257907395421</v>
      </c>
    </row>
    <row r="50" spans="1:17" ht="13.5" customHeight="1" x14ac:dyDescent="0.2">
      <c r="A50" s="175">
        <v>40</v>
      </c>
      <c r="B50" s="176" t="s">
        <v>51</v>
      </c>
      <c r="C50" s="177">
        <v>0</v>
      </c>
      <c r="D50" s="177">
        <v>0</v>
      </c>
      <c r="E50" s="177">
        <v>1561</v>
      </c>
      <c r="F50" s="177">
        <v>272.24755600000003</v>
      </c>
      <c r="G50" s="177">
        <v>823</v>
      </c>
      <c r="H50" s="177">
        <v>339.58796519999999</v>
      </c>
      <c r="I50" s="177">
        <v>0</v>
      </c>
      <c r="J50" s="177">
        <v>0</v>
      </c>
      <c r="K50" s="177">
        <v>0</v>
      </c>
      <c r="L50" s="177">
        <v>0</v>
      </c>
      <c r="M50" s="177">
        <v>42605</v>
      </c>
      <c r="N50" s="177">
        <v>7756.843821999998</v>
      </c>
      <c r="O50" s="176">
        <f>M50+K50+I50+G50+E50+C50+MSMEoutstanding_5!M50+OutstandingAgri_4!K50</f>
        <v>186456</v>
      </c>
      <c r="P50" s="176">
        <f>N50+L50+J50+H50+F50+D50+MSMEoutstanding_5!N50+OutstandingAgri_4!L50</f>
        <v>49310.998910499984</v>
      </c>
      <c r="Q50" s="178">
        <f>P50*100/'CD Ratio_3(i)'!F49</f>
        <v>49.547742580962236</v>
      </c>
    </row>
    <row r="51" spans="1:17" ht="13.5" customHeight="1" x14ac:dyDescent="0.2">
      <c r="A51" s="175">
        <v>41</v>
      </c>
      <c r="B51" s="176" t="s">
        <v>52</v>
      </c>
      <c r="C51" s="177">
        <v>0</v>
      </c>
      <c r="D51" s="177">
        <v>0</v>
      </c>
      <c r="E51" s="177">
        <v>0</v>
      </c>
      <c r="F51" s="177">
        <v>0</v>
      </c>
      <c r="G51" s="177">
        <v>0</v>
      </c>
      <c r="H51" s="177">
        <v>0</v>
      </c>
      <c r="I51" s="177">
        <v>0</v>
      </c>
      <c r="J51" s="177">
        <v>0</v>
      </c>
      <c r="K51" s="177">
        <v>0</v>
      </c>
      <c r="L51" s="177">
        <v>0</v>
      </c>
      <c r="M51" s="177">
        <v>134473</v>
      </c>
      <c r="N51" s="177">
        <v>26706.1980898</v>
      </c>
      <c r="O51" s="176">
        <f>M51+K51+I51+G51+E51+C51+MSMEoutstanding_5!M51+OutstandingAgri_4!K51</f>
        <v>134473</v>
      </c>
      <c r="P51" s="176">
        <f>N51+L51+J51+H51+F51+D51+MSMEoutstanding_5!N51+OutstandingAgri_4!L51</f>
        <v>26706.1980898</v>
      </c>
      <c r="Q51" s="178">
        <f>P51*100/'CD Ratio_3(i)'!F50</f>
        <v>46.19667519549629</v>
      </c>
    </row>
    <row r="52" spans="1:17" ht="13.5" customHeight="1" x14ac:dyDescent="0.2">
      <c r="A52" s="175">
        <v>42</v>
      </c>
      <c r="B52" s="176" t="s">
        <v>53</v>
      </c>
      <c r="C52" s="177">
        <v>0</v>
      </c>
      <c r="D52" s="177">
        <v>0</v>
      </c>
      <c r="E52" s="177">
        <v>0</v>
      </c>
      <c r="F52" s="177">
        <v>0</v>
      </c>
      <c r="G52" s="177">
        <v>7092</v>
      </c>
      <c r="H52" s="177">
        <v>17705.760180000001</v>
      </c>
      <c r="I52" s="177">
        <v>0</v>
      </c>
      <c r="J52" s="177">
        <v>0</v>
      </c>
      <c r="K52" s="177">
        <v>0</v>
      </c>
      <c r="L52" s="177">
        <v>0</v>
      </c>
      <c r="M52" s="177">
        <v>116440</v>
      </c>
      <c r="N52" s="177">
        <v>37407.351190000001</v>
      </c>
      <c r="O52" s="176">
        <f>M52+K52+I52+G52+E52+C52+MSMEoutstanding_5!M52+OutstandingAgri_4!K52</f>
        <v>124930</v>
      </c>
      <c r="P52" s="176">
        <f>N52+L52+J52+H52+F52+D52+MSMEoutstanding_5!N52+OutstandingAgri_4!L52</f>
        <v>68361.073439999993</v>
      </c>
      <c r="Q52" s="178">
        <f>P52*100/'CD Ratio_3(i)'!F51</f>
        <v>56.181370122732801</v>
      </c>
    </row>
    <row r="53" spans="1:17" ht="13.5" customHeight="1" x14ac:dyDescent="0.2">
      <c r="A53" s="175">
        <v>43</v>
      </c>
      <c r="B53" s="176" t="s">
        <v>54</v>
      </c>
      <c r="C53" s="177">
        <v>0</v>
      </c>
      <c r="D53" s="177">
        <v>0</v>
      </c>
      <c r="E53" s="177">
        <v>0</v>
      </c>
      <c r="F53" s="177">
        <v>0</v>
      </c>
      <c r="G53" s="177">
        <v>330</v>
      </c>
      <c r="H53" s="177">
        <v>3065.2201650000002</v>
      </c>
      <c r="I53" s="177">
        <v>0</v>
      </c>
      <c r="J53" s="177">
        <v>0</v>
      </c>
      <c r="K53" s="177">
        <v>0</v>
      </c>
      <c r="L53" s="177">
        <v>0</v>
      </c>
      <c r="M53" s="177">
        <v>44259</v>
      </c>
      <c r="N53" s="177">
        <v>10053.351976100001</v>
      </c>
      <c r="O53" s="176">
        <f>M53+K53+I53+G53+E53+C53+MSMEoutstanding_5!M53+OutstandingAgri_4!K53</f>
        <v>48646</v>
      </c>
      <c r="P53" s="176">
        <f>N53+L53+J53+H53+F53+D53+MSMEoutstanding_5!N53+OutstandingAgri_4!L53</f>
        <v>15585.2663183</v>
      </c>
      <c r="Q53" s="178">
        <f>P53*100/'CD Ratio_3(i)'!F52</f>
        <v>40.782877690293027</v>
      </c>
    </row>
    <row r="54" spans="1:17" ht="13.5" customHeight="1" x14ac:dyDescent="0.2">
      <c r="A54" s="175">
        <v>44</v>
      </c>
      <c r="B54" s="176" t="s">
        <v>55</v>
      </c>
      <c r="C54" s="177">
        <v>0</v>
      </c>
      <c r="D54" s="177">
        <v>0</v>
      </c>
      <c r="E54" s="177">
        <v>0</v>
      </c>
      <c r="F54" s="177">
        <v>0</v>
      </c>
      <c r="G54" s="177">
        <v>5050</v>
      </c>
      <c r="H54" s="177">
        <v>4538.0319227</v>
      </c>
      <c r="I54" s="177">
        <v>0</v>
      </c>
      <c r="J54" s="177">
        <v>0</v>
      </c>
      <c r="K54" s="177">
        <v>0</v>
      </c>
      <c r="L54" s="177">
        <v>0</v>
      </c>
      <c r="M54" s="177">
        <v>20569</v>
      </c>
      <c r="N54" s="177">
        <v>5128.2881593999991</v>
      </c>
      <c r="O54" s="176">
        <f>M54+K54+I54+G54+E54+C54+MSMEoutstanding_5!M54+OutstandingAgri_4!K54</f>
        <v>25896</v>
      </c>
      <c r="P54" s="176">
        <f>N54+L54+J54+H54+F54+D54+MSMEoutstanding_5!N54+OutstandingAgri_4!L54</f>
        <v>13034.1950791</v>
      </c>
      <c r="Q54" s="178">
        <f>P54*100/'CD Ratio_3(i)'!F53</f>
        <v>42.189768083921578</v>
      </c>
    </row>
    <row r="55" spans="1:17" ht="13.5" customHeight="1" x14ac:dyDescent="0.2">
      <c r="A55" s="175">
        <v>45</v>
      </c>
      <c r="B55" s="176" t="s">
        <v>56</v>
      </c>
      <c r="C55" s="177">
        <v>0</v>
      </c>
      <c r="D55" s="177">
        <v>0</v>
      </c>
      <c r="E55" s="177">
        <v>0</v>
      </c>
      <c r="F55" s="177">
        <v>0</v>
      </c>
      <c r="G55" s="177">
        <v>16</v>
      </c>
      <c r="H55" s="177">
        <v>214.62259120000002</v>
      </c>
      <c r="I55" s="177">
        <v>37</v>
      </c>
      <c r="J55" s="177">
        <v>12.4904548</v>
      </c>
      <c r="K55" s="177">
        <v>0</v>
      </c>
      <c r="L55" s="177">
        <v>0</v>
      </c>
      <c r="M55" s="177">
        <v>56901</v>
      </c>
      <c r="N55" s="177">
        <v>18257.739829499995</v>
      </c>
      <c r="O55" s="176">
        <f>M55+K55+I55+G55+E55+C55+MSMEoutstanding_5!M55+OutstandingAgri_4!K55</f>
        <v>108705</v>
      </c>
      <c r="P55" s="189">
        <f>N55+L55+J55+H55+F55+D55+MSMEoutstanding_5!N55+OutstandingAgri_4!L55</f>
        <v>36500.078660199993</v>
      </c>
      <c r="Q55" s="178">
        <f>P55*100/'CD Ratio_3(i)'!F54</f>
        <v>90.795205442097455</v>
      </c>
    </row>
    <row r="56" spans="1:17" ht="13.5" customHeight="1" x14ac:dyDescent="0.2">
      <c r="A56" s="174"/>
      <c r="B56" s="179" t="s">
        <v>57</v>
      </c>
      <c r="C56" s="180">
        <f t="shared" ref="C56:O56" si="5">SUM(C48:C55)</f>
        <v>0</v>
      </c>
      <c r="D56" s="180">
        <f t="shared" si="5"/>
        <v>0</v>
      </c>
      <c r="E56" s="180">
        <f t="shared" si="5"/>
        <v>1561</v>
      </c>
      <c r="F56" s="180">
        <f t="shared" si="5"/>
        <v>272.24755600000003</v>
      </c>
      <c r="G56" s="180">
        <f t="shared" si="5"/>
        <v>19740</v>
      </c>
      <c r="H56" s="180">
        <f t="shared" si="5"/>
        <v>77364.232854100002</v>
      </c>
      <c r="I56" s="180">
        <f t="shared" si="5"/>
        <v>111</v>
      </c>
      <c r="J56" s="180">
        <f t="shared" si="5"/>
        <v>1437.8935248</v>
      </c>
      <c r="K56" s="180">
        <f t="shared" si="5"/>
        <v>0</v>
      </c>
      <c r="L56" s="180">
        <f>SUM(L48:L55)</f>
        <v>0</v>
      </c>
      <c r="M56" s="180">
        <f t="shared" si="5"/>
        <v>450842</v>
      </c>
      <c r="N56" s="180">
        <f t="shared" si="5"/>
        <v>113383.62722680002</v>
      </c>
      <c r="O56" s="180">
        <f t="shared" si="5"/>
        <v>772625</v>
      </c>
      <c r="P56" s="189">
        <f>N56+L56+J56+H56+F56+D56+MSMEoutstanding_5!N56+OutstandingAgri_4!L56</f>
        <v>894029.65396789997</v>
      </c>
      <c r="Q56" s="181">
        <f>P56*100/'CD Ratio_3(i)'!F55</f>
        <v>67.1746880870691</v>
      </c>
    </row>
    <row r="57" spans="1:17" ht="13.5" customHeight="1" x14ac:dyDescent="0.2">
      <c r="A57" s="179"/>
      <c r="B57" s="179" t="s">
        <v>6</v>
      </c>
      <c r="C57" s="180">
        <f t="shared" ref="C57:O57" si="6">C56+C47+C45+C42</f>
        <v>42</v>
      </c>
      <c r="D57" s="180">
        <f t="shared" si="6"/>
        <v>20477.724776999999</v>
      </c>
      <c r="E57" s="180">
        <f t="shared" si="6"/>
        <v>65069</v>
      </c>
      <c r="F57" s="180">
        <f t="shared" si="6"/>
        <v>212709.88691860007</v>
      </c>
      <c r="G57" s="180">
        <f t="shared" si="6"/>
        <v>938571</v>
      </c>
      <c r="H57" s="180">
        <f t="shared" si="6"/>
        <v>2927197.0873110993</v>
      </c>
      <c r="I57" s="180">
        <f t="shared" si="6"/>
        <v>5245</v>
      </c>
      <c r="J57" s="180">
        <f t="shared" si="6"/>
        <v>49479.522901500008</v>
      </c>
      <c r="K57" s="180">
        <f t="shared" si="6"/>
        <v>210</v>
      </c>
      <c r="L57" s="180">
        <f t="shared" si="6"/>
        <v>3129.6970781999999</v>
      </c>
      <c r="M57" s="180">
        <f t="shared" si="6"/>
        <v>1189852</v>
      </c>
      <c r="N57" s="180">
        <f t="shared" si="6"/>
        <v>434447.88413150003</v>
      </c>
      <c r="O57" s="180">
        <f t="shared" si="6"/>
        <v>12937185</v>
      </c>
      <c r="P57" s="189">
        <f>N57+L57+J57+H57+F57+D57+MSMEoutstanding_5!N57+OutstandingAgri_4!L57</f>
        <v>24858396.7326403</v>
      </c>
      <c r="Q57" s="181">
        <f>P57*100/'CD Ratio_3(i)'!F58</f>
        <v>59.633506875080883</v>
      </c>
    </row>
    <row r="58" spans="1:17" ht="13.5" customHeight="1" x14ac:dyDescent="0.2">
      <c r="A58" s="99"/>
      <c r="B58" s="99"/>
      <c r="C58" s="156"/>
      <c r="D58" s="156"/>
      <c r="E58" s="156"/>
      <c r="F58" s="156"/>
      <c r="G58" s="156"/>
      <c r="H58" s="182" t="s">
        <v>60</v>
      </c>
      <c r="I58" s="156"/>
      <c r="J58" s="156"/>
      <c r="K58" s="156"/>
      <c r="L58" s="156"/>
      <c r="M58" s="156"/>
      <c r="N58" s="156"/>
      <c r="O58" s="156"/>
      <c r="P58" s="156">
        <f>P57-P46</f>
        <v>20803602.7326403</v>
      </c>
      <c r="Q58" s="165"/>
    </row>
    <row r="59" spans="1:17" ht="13.5" customHeight="1" x14ac:dyDescent="0.2">
      <c r="A59" s="99"/>
      <c r="B59" s="99"/>
      <c r="C59" s="156"/>
      <c r="D59" s="156"/>
      <c r="E59" s="156"/>
      <c r="F59" s="156">
        <f>F57+NPS_OS_8!F57</f>
        <v>275465.79350240005</v>
      </c>
      <c r="G59" s="156"/>
      <c r="H59" s="156">
        <f>H57+NPS_OS_8!H57</f>
        <v>5215081.9670941997</v>
      </c>
      <c r="I59" s="156"/>
      <c r="J59" s="156"/>
      <c r="K59" s="156"/>
      <c r="L59" s="156"/>
      <c r="M59" s="156"/>
      <c r="N59" s="156"/>
      <c r="O59" s="156"/>
      <c r="P59" s="156"/>
      <c r="Q59" s="165"/>
    </row>
    <row r="60" spans="1:17" ht="13.5" customHeight="1" x14ac:dyDescent="0.2">
      <c r="A60" s="165"/>
      <c r="B60" s="165"/>
      <c r="C60" s="156"/>
      <c r="D60" s="156"/>
      <c r="E60" s="165"/>
      <c r="F60" s="156"/>
      <c r="G60" s="156"/>
      <c r="H60" s="156"/>
      <c r="I60" s="156"/>
      <c r="J60" s="156"/>
      <c r="K60" s="156"/>
      <c r="L60" s="156"/>
      <c r="M60" s="156"/>
      <c r="N60" s="156"/>
      <c r="O60" s="156"/>
      <c r="P60" s="156"/>
      <c r="Q60" s="156"/>
    </row>
    <row r="61" spans="1:17" ht="13.5" customHeight="1" x14ac:dyDescent="0.2">
      <c r="A61" s="99"/>
      <c r="B61" s="99"/>
      <c r="C61" s="156"/>
      <c r="D61" s="156"/>
      <c r="E61" s="156"/>
      <c r="F61" s="156"/>
      <c r="G61" s="156"/>
      <c r="H61" s="156"/>
      <c r="I61" s="156"/>
      <c r="J61" s="156"/>
      <c r="K61" s="156"/>
      <c r="L61" s="156"/>
      <c r="M61" s="156"/>
      <c r="N61" s="156"/>
      <c r="O61" s="156"/>
      <c r="P61" s="156"/>
      <c r="Q61" s="156"/>
    </row>
    <row r="62" spans="1:17" ht="13.5" customHeight="1" x14ac:dyDescent="0.2">
      <c r="A62" s="156"/>
      <c r="B62" s="156"/>
      <c r="C62" s="156"/>
      <c r="D62" s="156"/>
      <c r="E62" s="158"/>
      <c r="F62" s="158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</row>
    <row r="63" spans="1:17" ht="13.5" customHeight="1" x14ac:dyDescent="0.2">
      <c r="A63" s="99"/>
      <c r="B63" s="99"/>
      <c r="C63" s="156"/>
      <c r="D63" s="156"/>
      <c r="E63" s="156"/>
      <c r="F63" s="156"/>
      <c r="G63" s="156"/>
      <c r="H63" s="156"/>
      <c r="I63" s="156"/>
      <c r="J63" s="156"/>
      <c r="K63" s="156"/>
      <c r="L63" s="156"/>
      <c r="M63" s="156"/>
      <c r="N63" s="156"/>
      <c r="O63" s="156"/>
      <c r="P63" s="156"/>
      <c r="Q63" s="165"/>
    </row>
    <row r="64" spans="1:17" ht="13.5" customHeight="1" x14ac:dyDescent="0.2">
      <c r="A64" s="99"/>
      <c r="B64" s="99"/>
      <c r="C64" s="156"/>
      <c r="D64" s="156"/>
      <c r="E64" s="156"/>
      <c r="F64" s="156"/>
      <c r="G64" s="156"/>
      <c r="H64" s="156"/>
      <c r="I64" s="156"/>
      <c r="J64" s="156"/>
      <c r="K64" s="156"/>
      <c r="L64" s="156"/>
      <c r="M64" s="156"/>
      <c r="N64" s="156"/>
      <c r="O64" s="156"/>
      <c r="P64" s="156"/>
      <c r="Q64" s="165"/>
    </row>
    <row r="65" spans="1:17" ht="13.5" customHeight="1" x14ac:dyDescent="0.2">
      <c r="A65" s="99"/>
      <c r="B65" s="99"/>
      <c r="C65" s="156"/>
      <c r="D65" s="156"/>
      <c r="E65" s="156"/>
      <c r="F65" s="156"/>
      <c r="G65" s="156"/>
      <c r="H65" s="156"/>
      <c r="I65" s="156"/>
      <c r="J65" s="156"/>
      <c r="K65" s="156"/>
      <c r="L65" s="156"/>
      <c r="M65" s="156"/>
      <c r="N65" s="156"/>
      <c r="O65" s="156"/>
      <c r="P65" s="156"/>
      <c r="Q65" s="165"/>
    </row>
    <row r="66" spans="1:17" ht="13.5" customHeight="1" x14ac:dyDescent="0.2">
      <c r="A66" s="99"/>
      <c r="B66" s="99"/>
      <c r="C66" s="156"/>
      <c r="D66" s="156"/>
      <c r="E66" s="156"/>
      <c r="F66" s="156"/>
      <c r="G66" s="156"/>
      <c r="H66" s="156"/>
      <c r="I66" s="156"/>
      <c r="J66" s="156"/>
      <c r="K66" s="156"/>
      <c r="L66" s="156"/>
      <c r="M66" s="156"/>
      <c r="N66" s="156"/>
      <c r="O66" s="156"/>
      <c r="P66" s="156"/>
      <c r="Q66" s="165"/>
    </row>
    <row r="67" spans="1:17" ht="13.5" customHeight="1" x14ac:dyDescent="0.2">
      <c r="A67" s="99"/>
      <c r="B67" s="99"/>
      <c r="C67" s="156"/>
      <c r="D67" s="156"/>
      <c r="E67" s="156"/>
      <c r="F67" s="156"/>
      <c r="G67" s="156"/>
      <c r="H67" s="156"/>
      <c r="I67" s="156"/>
      <c r="J67" s="156"/>
      <c r="K67" s="156"/>
      <c r="L67" s="156"/>
      <c r="M67" s="156"/>
      <c r="N67" s="156"/>
      <c r="O67" s="156"/>
      <c r="P67" s="156"/>
      <c r="Q67" s="165"/>
    </row>
    <row r="68" spans="1:17" ht="13.5" customHeight="1" x14ac:dyDescent="0.2">
      <c r="A68" s="99"/>
      <c r="B68" s="99"/>
      <c r="C68" s="156"/>
      <c r="D68" s="156"/>
      <c r="E68" s="156"/>
      <c r="F68" s="156"/>
      <c r="G68" s="156"/>
      <c r="H68" s="156"/>
      <c r="I68" s="156"/>
      <c r="J68" s="156"/>
      <c r="K68" s="156"/>
      <c r="L68" s="156"/>
      <c r="M68" s="156"/>
      <c r="N68" s="156"/>
      <c r="O68" s="156"/>
      <c r="P68" s="156"/>
      <c r="Q68" s="165"/>
    </row>
    <row r="69" spans="1:17" ht="13.5" customHeight="1" x14ac:dyDescent="0.2">
      <c r="A69" s="99"/>
      <c r="B69" s="99"/>
      <c r="C69" s="156"/>
      <c r="D69" s="156"/>
      <c r="E69" s="156"/>
      <c r="F69" s="156"/>
      <c r="G69" s="156"/>
      <c r="H69" s="156"/>
      <c r="I69" s="156"/>
      <c r="J69" s="156"/>
      <c r="K69" s="156"/>
      <c r="L69" s="156"/>
      <c r="M69" s="156"/>
      <c r="N69" s="156"/>
      <c r="O69" s="156"/>
      <c r="P69" s="156"/>
      <c r="Q69" s="165"/>
    </row>
    <row r="70" spans="1:17" ht="13.5" customHeight="1" x14ac:dyDescent="0.2">
      <c r="A70" s="99"/>
      <c r="B70" s="99"/>
      <c r="C70" s="156"/>
      <c r="D70" s="156"/>
      <c r="E70" s="156"/>
      <c r="F70" s="156"/>
      <c r="G70" s="156"/>
      <c r="H70" s="156"/>
      <c r="I70" s="156"/>
      <c r="J70" s="156"/>
      <c r="K70" s="156"/>
      <c r="L70" s="156"/>
      <c r="M70" s="156"/>
      <c r="N70" s="156"/>
      <c r="O70" s="156"/>
      <c r="P70" s="156"/>
      <c r="Q70" s="165"/>
    </row>
    <row r="71" spans="1:17" ht="13.5" customHeight="1" x14ac:dyDescent="0.2">
      <c r="A71" s="99"/>
      <c r="B71" s="99"/>
      <c r="C71" s="156"/>
      <c r="D71" s="156"/>
      <c r="E71" s="156"/>
      <c r="F71" s="156"/>
      <c r="G71" s="156"/>
      <c r="H71" s="156"/>
      <c r="I71" s="156"/>
      <c r="J71" s="156"/>
      <c r="K71" s="156"/>
      <c r="L71" s="156"/>
      <c r="M71" s="156"/>
      <c r="N71" s="156"/>
      <c r="O71" s="156"/>
      <c r="P71" s="156"/>
      <c r="Q71" s="165"/>
    </row>
    <row r="72" spans="1:17" ht="13.5" customHeight="1" x14ac:dyDescent="0.2">
      <c r="A72" s="99"/>
      <c r="B72" s="99"/>
      <c r="C72" s="156"/>
      <c r="D72" s="156"/>
      <c r="E72" s="156"/>
      <c r="F72" s="156"/>
      <c r="G72" s="156"/>
      <c r="H72" s="156"/>
      <c r="I72" s="156"/>
      <c r="J72" s="156"/>
      <c r="K72" s="156"/>
      <c r="L72" s="156"/>
      <c r="M72" s="156"/>
      <c r="N72" s="156"/>
      <c r="O72" s="156"/>
      <c r="P72" s="156"/>
      <c r="Q72" s="165"/>
    </row>
    <row r="73" spans="1:17" ht="13.5" customHeight="1" x14ac:dyDescent="0.2">
      <c r="A73" s="99"/>
      <c r="B73" s="99"/>
      <c r="C73" s="156"/>
      <c r="D73" s="156"/>
      <c r="E73" s="156"/>
      <c r="F73" s="156"/>
      <c r="G73" s="156"/>
      <c r="H73" s="156"/>
      <c r="I73" s="156"/>
      <c r="J73" s="156"/>
      <c r="K73" s="156"/>
      <c r="L73" s="156"/>
      <c r="M73" s="156"/>
      <c r="N73" s="156"/>
      <c r="O73" s="156"/>
      <c r="P73" s="156"/>
      <c r="Q73" s="165"/>
    </row>
    <row r="74" spans="1:17" ht="13.5" customHeight="1" x14ac:dyDescent="0.2">
      <c r="A74" s="99"/>
      <c r="B74" s="99"/>
      <c r="C74" s="156"/>
      <c r="D74" s="156"/>
      <c r="E74" s="156"/>
      <c r="F74" s="156"/>
      <c r="G74" s="156"/>
      <c r="H74" s="156"/>
      <c r="I74" s="156"/>
      <c r="J74" s="156"/>
      <c r="K74" s="156"/>
      <c r="L74" s="156"/>
      <c r="M74" s="156"/>
      <c r="N74" s="156"/>
      <c r="O74" s="156"/>
      <c r="P74" s="156"/>
      <c r="Q74" s="165"/>
    </row>
    <row r="75" spans="1:17" ht="13.5" customHeight="1" x14ac:dyDescent="0.2">
      <c r="A75" s="99"/>
      <c r="B75" s="99"/>
      <c r="C75" s="156"/>
      <c r="D75" s="156"/>
      <c r="E75" s="156"/>
      <c r="F75" s="156"/>
      <c r="G75" s="156"/>
      <c r="H75" s="156"/>
      <c r="I75" s="156"/>
      <c r="J75" s="156"/>
      <c r="K75" s="156"/>
      <c r="L75" s="156"/>
      <c r="M75" s="156"/>
      <c r="N75" s="156"/>
      <c r="O75" s="156"/>
      <c r="P75" s="156"/>
      <c r="Q75" s="165"/>
    </row>
    <row r="76" spans="1:17" ht="13.5" customHeight="1" x14ac:dyDescent="0.2">
      <c r="A76" s="99"/>
      <c r="B76" s="99"/>
      <c r="C76" s="156"/>
      <c r="D76" s="156"/>
      <c r="E76" s="156"/>
      <c r="F76" s="156"/>
      <c r="G76" s="156"/>
      <c r="H76" s="156"/>
      <c r="I76" s="156"/>
      <c r="J76" s="156"/>
      <c r="K76" s="156"/>
      <c r="L76" s="156"/>
      <c r="M76" s="156"/>
      <c r="N76" s="156"/>
      <c r="O76" s="156"/>
      <c r="P76" s="156"/>
      <c r="Q76" s="165"/>
    </row>
    <row r="77" spans="1:17" ht="13.5" customHeight="1" x14ac:dyDescent="0.2">
      <c r="A77" s="99"/>
      <c r="B77" s="99"/>
      <c r="C77" s="156"/>
      <c r="D77" s="156"/>
      <c r="E77" s="156"/>
      <c r="F77" s="156"/>
      <c r="G77" s="156"/>
      <c r="H77" s="156"/>
      <c r="I77" s="156"/>
      <c r="J77" s="156"/>
      <c r="K77" s="156"/>
      <c r="L77" s="156"/>
      <c r="M77" s="156"/>
      <c r="N77" s="156"/>
      <c r="O77" s="156"/>
      <c r="P77" s="156"/>
      <c r="Q77" s="165"/>
    </row>
    <row r="78" spans="1:17" ht="13.5" customHeight="1" x14ac:dyDescent="0.2">
      <c r="A78" s="99"/>
      <c r="B78" s="99"/>
      <c r="C78" s="156"/>
      <c r="D78" s="156"/>
      <c r="E78" s="156"/>
      <c r="F78" s="156"/>
      <c r="G78" s="156"/>
      <c r="H78" s="156"/>
      <c r="I78" s="156"/>
      <c r="J78" s="156"/>
      <c r="K78" s="156"/>
      <c r="L78" s="156"/>
      <c r="M78" s="156"/>
      <c r="N78" s="156"/>
      <c r="O78" s="156"/>
      <c r="P78" s="156"/>
      <c r="Q78" s="165"/>
    </row>
    <row r="79" spans="1:17" ht="13.5" customHeight="1" x14ac:dyDescent="0.2">
      <c r="A79" s="99"/>
      <c r="B79" s="99"/>
      <c r="C79" s="156"/>
      <c r="D79" s="156"/>
      <c r="E79" s="156"/>
      <c r="F79" s="156"/>
      <c r="G79" s="156"/>
      <c r="H79" s="156"/>
      <c r="I79" s="156"/>
      <c r="J79" s="156"/>
      <c r="K79" s="156"/>
      <c r="L79" s="156"/>
      <c r="M79" s="156"/>
      <c r="N79" s="156"/>
      <c r="O79" s="156"/>
      <c r="P79" s="156"/>
      <c r="Q79" s="165"/>
    </row>
    <row r="80" spans="1:17" ht="13.5" customHeight="1" x14ac:dyDescent="0.2">
      <c r="A80" s="99"/>
      <c r="B80" s="99"/>
      <c r="C80" s="156"/>
      <c r="D80" s="156"/>
      <c r="E80" s="156"/>
      <c r="F80" s="156"/>
      <c r="G80" s="156"/>
      <c r="H80" s="156"/>
      <c r="I80" s="156"/>
      <c r="J80" s="156"/>
      <c r="K80" s="156"/>
      <c r="L80" s="156"/>
      <c r="M80" s="156"/>
      <c r="N80" s="156"/>
      <c r="O80" s="156"/>
      <c r="P80" s="156"/>
      <c r="Q80" s="165"/>
    </row>
    <row r="81" spans="1:17" ht="13.5" customHeight="1" x14ac:dyDescent="0.2">
      <c r="A81" s="99"/>
      <c r="B81" s="99"/>
      <c r="C81" s="156"/>
      <c r="D81" s="156"/>
      <c r="E81" s="156"/>
      <c r="F81" s="156"/>
      <c r="G81" s="156"/>
      <c r="H81" s="156"/>
      <c r="I81" s="156"/>
      <c r="J81" s="156"/>
      <c r="K81" s="156"/>
      <c r="L81" s="156"/>
      <c r="M81" s="156"/>
      <c r="N81" s="156"/>
      <c r="O81" s="156"/>
      <c r="P81" s="156"/>
      <c r="Q81" s="165"/>
    </row>
    <row r="82" spans="1:17" ht="13.5" customHeight="1" x14ac:dyDescent="0.2">
      <c r="A82" s="99"/>
      <c r="B82" s="99"/>
      <c r="C82" s="156"/>
      <c r="D82" s="156"/>
      <c r="E82" s="156"/>
      <c r="F82" s="156"/>
      <c r="G82" s="156"/>
      <c r="H82" s="156"/>
      <c r="I82" s="156"/>
      <c r="J82" s="156"/>
      <c r="K82" s="156"/>
      <c r="L82" s="156"/>
      <c r="M82" s="156"/>
      <c r="N82" s="156"/>
      <c r="O82" s="156"/>
      <c r="P82" s="156"/>
      <c r="Q82" s="165"/>
    </row>
    <row r="83" spans="1:17" ht="13.5" customHeight="1" x14ac:dyDescent="0.2">
      <c r="A83" s="99"/>
      <c r="B83" s="99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156"/>
      <c r="N83" s="156"/>
      <c r="O83" s="156"/>
      <c r="P83" s="156"/>
      <c r="Q83" s="165"/>
    </row>
    <row r="84" spans="1:17" ht="13.5" customHeight="1" x14ac:dyDescent="0.2">
      <c r="A84" s="99"/>
      <c r="B84" s="99"/>
      <c r="C84" s="156"/>
      <c r="D84" s="156"/>
      <c r="E84" s="156"/>
      <c r="F84" s="156"/>
      <c r="G84" s="156"/>
      <c r="H84" s="156"/>
      <c r="I84" s="156"/>
      <c r="J84" s="156"/>
      <c r="K84" s="156"/>
      <c r="L84" s="156"/>
      <c r="M84" s="156"/>
      <c r="N84" s="156"/>
      <c r="O84" s="156"/>
      <c r="P84" s="156"/>
      <c r="Q84" s="165"/>
    </row>
    <row r="85" spans="1:17" ht="13.5" customHeight="1" x14ac:dyDescent="0.2">
      <c r="A85" s="99"/>
      <c r="B85" s="99"/>
      <c r="C85" s="156"/>
      <c r="D85" s="156"/>
      <c r="E85" s="156"/>
      <c r="F85" s="156"/>
      <c r="G85" s="156"/>
      <c r="H85" s="156"/>
      <c r="I85" s="156"/>
      <c r="J85" s="156"/>
      <c r="K85" s="156"/>
      <c r="L85" s="156"/>
      <c r="M85" s="156"/>
      <c r="N85" s="156"/>
      <c r="O85" s="156"/>
      <c r="P85" s="156"/>
      <c r="Q85" s="165"/>
    </row>
    <row r="86" spans="1:17" ht="13.5" customHeight="1" x14ac:dyDescent="0.2">
      <c r="A86" s="99"/>
      <c r="B86" s="99"/>
      <c r="C86" s="156"/>
      <c r="D86" s="156"/>
      <c r="E86" s="156"/>
      <c r="F86" s="156"/>
      <c r="G86" s="156"/>
      <c r="H86" s="156"/>
      <c r="I86" s="156"/>
      <c r="J86" s="156"/>
      <c r="K86" s="156"/>
      <c r="L86" s="156"/>
      <c r="M86" s="156"/>
      <c r="N86" s="156"/>
      <c r="O86" s="156"/>
      <c r="P86" s="156"/>
      <c r="Q86" s="165"/>
    </row>
    <row r="87" spans="1:17" ht="13.5" customHeight="1" x14ac:dyDescent="0.2">
      <c r="A87" s="99"/>
      <c r="B87" s="99"/>
      <c r="C87" s="156"/>
      <c r="D87" s="156"/>
      <c r="E87" s="156"/>
      <c r="F87" s="156"/>
      <c r="G87" s="156"/>
      <c r="H87" s="156"/>
      <c r="I87" s="156"/>
      <c r="J87" s="156"/>
      <c r="K87" s="156"/>
      <c r="L87" s="156"/>
      <c r="M87" s="156"/>
      <c r="N87" s="156"/>
      <c r="O87" s="156"/>
      <c r="P87" s="156"/>
      <c r="Q87" s="165"/>
    </row>
    <row r="88" spans="1:17" ht="13.5" customHeight="1" x14ac:dyDescent="0.2">
      <c r="A88" s="99"/>
      <c r="B88" s="99"/>
      <c r="C88" s="156"/>
      <c r="D88" s="156"/>
      <c r="E88" s="156"/>
      <c r="F88" s="156"/>
      <c r="G88" s="156"/>
      <c r="H88" s="156"/>
      <c r="I88" s="156"/>
      <c r="J88" s="156"/>
      <c r="K88" s="156"/>
      <c r="L88" s="156"/>
      <c r="M88" s="156"/>
      <c r="N88" s="156"/>
      <c r="O88" s="156"/>
      <c r="P88" s="156"/>
      <c r="Q88" s="165"/>
    </row>
    <row r="89" spans="1:17" ht="13.5" customHeight="1" x14ac:dyDescent="0.2">
      <c r="A89" s="99"/>
      <c r="B89" s="99"/>
      <c r="C89" s="156"/>
      <c r="D89" s="156"/>
      <c r="E89" s="156"/>
      <c r="F89" s="156"/>
      <c r="G89" s="156"/>
      <c r="H89" s="156"/>
      <c r="I89" s="156"/>
      <c r="J89" s="156"/>
      <c r="K89" s="156"/>
      <c r="L89" s="156"/>
      <c r="M89" s="156"/>
      <c r="N89" s="156"/>
      <c r="O89" s="156"/>
      <c r="P89" s="156"/>
      <c r="Q89" s="165"/>
    </row>
    <row r="90" spans="1:17" ht="13.5" customHeight="1" x14ac:dyDescent="0.2">
      <c r="A90" s="99"/>
      <c r="B90" s="99"/>
      <c r="C90" s="156"/>
      <c r="D90" s="156"/>
      <c r="E90" s="156"/>
      <c r="F90" s="156"/>
      <c r="G90" s="156"/>
      <c r="H90" s="156"/>
      <c r="I90" s="156"/>
      <c r="J90" s="156"/>
      <c r="K90" s="156"/>
      <c r="L90" s="156"/>
      <c r="M90" s="156"/>
      <c r="N90" s="156"/>
      <c r="O90" s="156"/>
      <c r="P90" s="156"/>
      <c r="Q90" s="165"/>
    </row>
    <row r="91" spans="1:17" ht="13.5" customHeight="1" x14ac:dyDescent="0.2">
      <c r="A91" s="99"/>
      <c r="B91" s="99"/>
      <c r="C91" s="156"/>
      <c r="D91" s="156"/>
      <c r="E91" s="156"/>
      <c r="F91" s="156"/>
      <c r="G91" s="156"/>
      <c r="H91" s="156"/>
      <c r="I91" s="156"/>
      <c r="J91" s="156"/>
      <c r="K91" s="156"/>
      <c r="L91" s="156"/>
      <c r="M91" s="156"/>
      <c r="N91" s="156"/>
      <c r="O91" s="156"/>
      <c r="P91" s="156"/>
      <c r="Q91" s="165"/>
    </row>
    <row r="92" spans="1:17" ht="13.5" customHeight="1" x14ac:dyDescent="0.2">
      <c r="A92" s="99"/>
      <c r="B92" s="99"/>
      <c r="C92" s="156"/>
      <c r="D92" s="156"/>
      <c r="E92" s="156"/>
      <c r="F92" s="156"/>
      <c r="G92" s="156"/>
      <c r="H92" s="156"/>
      <c r="I92" s="156"/>
      <c r="J92" s="156"/>
      <c r="K92" s="156"/>
      <c r="L92" s="156"/>
      <c r="M92" s="156"/>
      <c r="N92" s="156"/>
      <c r="O92" s="156"/>
      <c r="P92" s="156"/>
      <c r="Q92" s="165"/>
    </row>
    <row r="93" spans="1:17" ht="13.5" customHeight="1" x14ac:dyDescent="0.2">
      <c r="A93" s="99"/>
      <c r="B93" s="99"/>
      <c r="C93" s="156"/>
      <c r="D93" s="156"/>
      <c r="E93" s="156"/>
      <c r="F93" s="156"/>
      <c r="G93" s="156"/>
      <c r="H93" s="156"/>
      <c r="I93" s="156"/>
      <c r="J93" s="156"/>
      <c r="K93" s="156"/>
      <c r="L93" s="156"/>
      <c r="M93" s="156"/>
      <c r="N93" s="156"/>
      <c r="O93" s="156"/>
      <c r="P93" s="156"/>
      <c r="Q93" s="165"/>
    </row>
    <row r="94" spans="1:17" ht="13.5" customHeight="1" x14ac:dyDescent="0.2">
      <c r="A94" s="99"/>
      <c r="B94" s="99"/>
      <c r="C94" s="156"/>
      <c r="D94" s="156"/>
      <c r="E94" s="156"/>
      <c r="F94" s="156"/>
      <c r="G94" s="156"/>
      <c r="H94" s="156"/>
      <c r="I94" s="156"/>
      <c r="J94" s="156"/>
      <c r="K94" s="156"/>
      <c r="L94" s="156"/>
      <c r="M94" s="156"/>
      <c r="N94" s="156"/>
      <c r="O94" s="156"/>
      <c r="P94" s="156"/>
      <c r="Q94" s="165"/>
    </row>
    <row r="95" spans="1:17" ht="13.5" customHeight="1" x14ac:dyDescent="0.2">
      <c r="A95" s="99"/>
      <c r="B95" s="99"/>
      <c r="C95" s="156"/>
      <c r="D95" s="156"/>
      <c r="E95" s="156"/>
      <c r="F95" s="156"/>
      <c r="G95" s="156"/>
      <c r="H95" s="156"/>
      <c r="I95" s="156"/>
      <c r="J95" s="156"/>
      <c r="K95" s="156"/>
      <c r="L95" s="156"/>
      <c r="M95" s="156"/>
      <c r="N95" s="156"/>
      <c r="O95" s="156"/>
      <c r="P95" s="156"/>
      <c r="Q95" s="165"/>
    </row>
    <row r="96" spans="1:17" ht="13.5" customHeight="1" x14ac:dyDescent="0.2">
      <c r="A96" s="99"/>
      <c r="B96" s="99"/>
      <c r="C96" s="156"/>
      <c r="D96" s="156"/>
      <c r="E96" s="156"/>
      <c r="F96" s="156"/>
      <c r="G96" s="156"/>
      <c r="H96" s="156"/>
      <c r="I96" s="156"/>
      <c r="J96" s="156"/>
      <c r="K96" s="156"/>
      <c r="L96" s="156"/>
      <c r="M96" s="156"/>
      <c r="N96" s="156"/>
      <c r="O96" s="156"/>
      <c r="P96" s="156"/>
      <c r="Q96" s="165"/>
    </row>
    <row r="97" spans="1:17" ht="13.5" customHeight="1" x14ac:dyDescent="0.2">
      <c r="A97" s="99"/>
      <c r="B97" s="99"/>
      <c r="C97" s="156"/>
      <c r="D97" s="156"/>
      <c r="E97" s="156"/>
      <c r="F97" s="156"/>
      <c r="G97" s="156"/>
      <c r="H97" s="156"/>
      <c r="I97" s="156"/>
      <c r="J97" s="156"/>
      <c r="K97" s="156"/>
      <c r="L97" s="156"/>
      <c r="M97" s="156"/>
      <c r="N97" s="156"/>
      <c r="O97" s="156"/>
      <c r="P97" s="156"/>
      <c r="Q97" s="165"/>
    </row>
    <row r="98" spans="1:17" ht="13.5" customHeight="1" x14ac:dyDescent="0.2">
      <c r="A98" s="99"/>
      <c r="B98" s="99"/>
      <c r="C98" s="156"/>
      <c r="D98" s="156"/>
      <c r="E98" s="156"/>
      <c r="F98" s="156"/>
      <c r="G98" s="156"/>
      <c r="H98" s="156"/>
      <c r="I98" s="156"/>
      <c r="J98" s="156"/>
      <c r="K98" s="156"/>
      <c r="L98" s="156"/>
      <c r="M98" s="156"/>
      <c r="N98" s="156"/>
      <c r="O98" s="156"/>
      <c r="P98" s="156"/>
      <c r="Q98" s="165"/>
    </row>
    <row r="99" spans="1:17" ht="13.5" customHeight="1" x14ac:dyDescent="0.2">
      <c r="A99" s="99"/>
      <c r="B99" s="99"/>
      <c r="C99" s="156"/>
      <c r="D99" s="156"/>
      <c r="E99" s="156"/>
      <c r="F99" s="156"/>
      <c r="G99" s="156"/>
      <c r="H99" s="156"/>
      <c r="I99" s="156"/>
      <c r="J99" s="156"/>
      <c r="K99" s="156"/>
      <c r="L99" s="156"/>
      <c r="M99" s="156"/>
      <c r="N99" s="156"/>
      <c r="O99" s="156"/>
      <c r="P99" s="156"/>
      <c r="Q99" s="165"/>
    </row>
    <row r="100" spans="1:17" ht="13.5" customHeight="1" x14ac:dyDescent="0.2">
      <c r="A100" s="99"/>
      <c r="B100" s="99"/>
      <c r="C100" s="156"/>
      <c r="D100" s="156"/>
      <c r="E100" s="156"/>
      <c r="F100" s="156"/>
      <c r="G100" s="156"/>
      <c r="H100" s="156"/>
      <c r="I100" s="156"/>
      <c r="J100" s="156"/>
      <c r="K100" s="156"/>
      <c r="L100" s="156"/>
      <c r="M100" s="156"/>
      <c r="N100" s="156"/>
      <c r="O100" s="156"/>
      <c r="P100" s="156"/>
      <c r="Q100" s="165"/>
    </row>
  </sheetData>
  <autoFilter ref="C5:P52"/>
  <mergeCells count="12">
    <mergeCell ref="A1:Q1"/>
    <mergeCell ref="Q3:Q5"/>
    <mergeCell ref="O4:P4"/>
    <mergeCell ref="C3:P3"/>
    <mergeCell ref="C4:D4"/>
    <mergeCell ref="A3:A5"/>
    <mergeCell ref="B3:B5"/>
    <mergeCell ref="M4:N4"/>
    <mergeCell ref="K4:L4"/>
    <mergeCell ref="E4:F4"/>
    <mergeCell ref="G4:H4"/>
    <mergeCell ref="I4:J4"/>
  </mergeCells>
  <conditionalFormatting sqref="Q6:Q57">
    <cfRule type="cellIs" dxfId="28" priority="2" operator="greaterThan">
      <formula>100</formula>
    </cfRule>
  </conditionalFormatting>
  <pageMargins left="0.74803149606299213" right="0" top="0.98425196850393704" bottom="0" header="0" footer="0"/>
  <pageSetup paperSize="9"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94"/>
  <sheetViews>
    <sheetView workbookViewId="0">
      <pane xSplit="2" ySplit="5" topLeftCell="C42" activePane="bottomRight" state="frozen"/>
      <selection pane="topRight" activeCell="C1" sqref="C1"/>
      <selection pane="bottomLeft" activeCell="A6" sqref="A6"/>
      <selection pane="bottomRight" activeCell="Q57" sqref="Q57"/>
    </sheetView>
  </sheetViews>
  <sheetFormatPr defaultColWidth="14.42578125" defaultRowHeight="15" customHeight="1" x14ac:dyDescent="0.2"/>
  <cols>
    <col min="1" max="1" width="4.42578125" style="283" customWidth="1"/>
    <col min="2" max="2" width="19.42578125" style="283" customWidth="1"/>
    <col min="3" max="3" width="8.140625" style="283" customWidth="1"/>
    <col min="4" max="4" width="7.85546875" style="283" customWidth="1"/>
    <col min="5" max="5" width="7.7109375" style="283" customWidth="1"/>
    <col min="6" max="6" width="8.140625" style="283" customWidth="1"/>
    <col min="7" max="7" width="7" style="283" customWidth="1"/>
    <col min="8" max="8" width="8" style="283" customWidth="1"/>
    <col min="9" max="9" width="7.28515625" style="283" customWidth="1"/>
    <col min="10" max="10" width="7.85546875" style="283" customWidth="1"/>
    <col min="11" max="11" width="6.85546875" style="283" customWidth="1"/>
    <col min="12" max="12" width="6.5703125" style="283" customWidth="1"/>
    <col min="13" max="13" width="7.42578125" style="283" customWidth="1"/>
    <col min="14" max="14" width="7.140625" style="283" customWidth="1"/>
    <col min="15" max="15" width="8.140625" style="283" customWidth="1"/>
    <col min="16" max="16" width="8.5703125" style="283" customWidth="1"/>
    <col min="17" max="17" width="9.140625" style="283" customWidth="1"/>
    <col min="18" max="18" width="9.5703125" style="283" customWidth="1"/>
    <col min="19" max="19" width="7.85546875" style="283" customWidth="1"/>
    <col min="20" max="20" width="10.7109375" style="334" customWidth="1"/>
    <col min="21" max="22" width="14.42578125" style="334"/>
    <col min="23" max="16384" width="14.42578125" style="283"/>
  </cols>
  <sheetData>
    <row r="1" spans="1:19" ht="13.5" customHeight="1" x14ac:dyDescent="0.2">
      <c r="A1" s="411" t="s">
        <v>1034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  <c r="S1" s="412"/>
    </row>
    <row r="2" spans="1:19" ht="13.5" customHeight="1" x14ac:dyDescent="0.2">
      <c r="A2" s="99"/>
      <c r="B2" s="100" t="s">
        <v>80</v>
      </c>
      <c r="C2" s="156" t="s">
        <v>100</v>
      </c>
      <c r="D2" s="156"/>
      <c r="E2" s="156"/>
      <c r="F2" s="156"/>
      <c r="G2" s="156"/>
      <c r="H2" s="156"/>
      <c r="I2" s="156"/>
      <c r="J2" s="156"/>
      <c r="K2" s="156"/>
      <c r="L2" s="158" t="s">
        <v>111</v>
      </c>
      <c r="M2" s="156"/>
      <c r="N2" s="156"/>
      <c r="O2" s="156"/>
      <c r="P2" s="156"/>
      <c r="Q2" s="156"/>
      <c r="R2" s="156"/>
      <c r="S2" s="165"/>
    </row>
    <row r="3" spans="1:19" ht="13.5" customHeight="1" x14ac:dyDescent="0.2">
      <c r="A3" s="410" t="s">
        <v>1</v>
      </c>
      <c r="B3" s="410" t="s">
        <v>83</v>
      </c>
      <c r="C3" s="408" t="s">
        <v>1035</v>
      </c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409"/>
      <c r="Q3" s="409"/>
      <c r="R3" s="409"/>
      <c r="S3" s="407"/>
    </row>
    <row r="4" spans="1:19" ht="84.75" customHeight="1" x14ac:dyDescent="0.2">
      <c r="A4" s="404"/>
      <c r="B4" s="404"/>
      <c r="C4" s="406" t="s">
        <v>112</v>
      </c>
      <c r="D4" s="407"/>
      <c r="E4" s="406" t="s">
        <v>113</v>
      </c>
      <c r="F4" s="407"/>
      <c r="G4" s="406" t="s">
        <v>114</v>
      </c>
      <c r="H4" s="407"/>
      <c r="I4" s="406" t="s">
        <v>115</v>
      </c>
      <c r="J4" s="407"/>
      <c r="K4" s="406" t="s">
        <v>116</v>
      </c>
      <c r="L4" s="407"/>
      <c r="M4" s="406" t="s">
        <v>117</v>
      </c>
      <c r="N4" s="413"/>
      <c r="O4" s="406" t="s">
        <v>118</v>
      </c>
      <c r="P4" s="407"/>
      <c r="Q4" s="406" t="s">
        <v>119</v>
      </c>
      <c r="R4" s="407"/>
      <c r="S4" s="274" t="s">
        <v>1017</v>
      </c>
    </row>
    <row r="5" spans="1:19" ht="13.5" customHeight="1" x14ac:dyDescent="0.2">
      <c r="A5" s="405"/>
      <c r="B5" s="405"/>
      <c r="C5" s="174" t="s">
        <v>98</v>
      </c>
      <c r="D5" s="174" t="s">
        <v>99</v>
      </c>
      <c r="E5" s="174" t="s">
        <v>98</v>
      </c>
      <c r="F5" s="174" t="s">
        <v>99</v>
      </c>
      <c r="G5" s="174" t="s">
        <v>98</v>
      </c>
      <c r="H5" s="174" t="s">
        <v>99</v>
      </c>
      <c r="I5" s="174" t="s">
        <v>98</v>
      </c>
      <c r="J5" s="174" t="s">
        <v>99</v>
      </c>
      <c r="K5" s="174" t="s">
        <v>98</v>
      </c>
      <c r="L5" s="174" t="s">
        <v>99</v>
      </c>
      <c r="M5" s="174" t="s">
        <v>98</v>
      </c>
      <c r="N5" s="174" t="s">
        <v>99</v>
      </c>
      <c r="O5" s="174" t="s">
        <v>98</v>
      </c>
      <c r="P5" s="174" t="s">
        <v>99</v>
      </c>
      <c r="Q5" s="174" t="s">
        <v>98</v>
      </c>
      <c r="R5" s="174" t="s">
        <v>99</v>
      </c>
      <c r="S5" s="174" t="s">
        <v>90</v>
      </c>
    </row>
    <row r="6" spans="1:19" ht="15" customHeight="1" x14ac:dyDescent="0.2">
      <c r="A6" s="175">
        <v>1</v>
      </c>
      <c r="B6" s="176" t="s">
        <v>8</v>
      </c>
      <c r="C6" s="176">
        <v>119836</v>
      </c>
      <c r="D6" s="176">
        <v>221639.62192999999</v>
      </c>
      <c r="E6" s="176">
        <v>40923</v>
      </c>
      <c r="F6" s="176">
        <v>74543.992920000004</v>
      </c>
      <c r="G6" s="176">
        <v>2232</v>
      </c>
      <c r="H6" s="176">
        <v>4073.7992839999997</v>
      </c>
      <c r="I6" s="176">
        <v>9111</v>
      </c>
      <c r="J6" s="176">
        <v>33331.743629999997</v>
      </c>
      <c r="K6" s="176">
        <v>3373</v>
      </c>
      <c r="L6" s="176">
        <v>87.912409100000005</v>
      </c>
      <c r="M6" s="176"/>
      <c r="N6" s="176"/>
      <c r="O6" s="176">
        <v>29410</v>
      </c>
      <c r="P6" s="176">
        <v>7209.6800779999994</v>
      </c>
      <c r="Q6" s="176">
        <f>C6+E6+G6+I6+K6+O6</f>
        <v>204885</v>
      </c>
      <c r="R6" s="176">
        <f>D6+F6+H6+J6+L6+P6</f>
        <v>340886.75025109999</v>
      </c>
      <c r="S6" s="178">
        <f>R6*100/'CD Ratio_3(i)'!F6</f>
        <v>20.454361090315235</v>
      </c>
    </row>
    <row r="7" spans="1:19" ht="13.5" customHeight="1" x14ac:dyDescent="0.2">
      <c r="A7" s="175">
        <v>2</v>
      </c>
      <c r="B7" s="176" t="s">
        <v>9</v>
      </c>
      <c r="C7" s="176">
        <v>331279</v>
      </c>
      <c r="D7" s="176">
        <v>531293.56784000003</v>
      </c>
      <c r="E7" s="176">
        <v>75792</v>
      </c>
      <c r="F7" s="176">
        <v>115898.65381</v>
      </c>
      <c r="G7" s="176">
        <v>7946</v>
      </c>
      <c r="H7" s="176">
        <v>10251.08187</v>
      </c>
      <c r="I7" s="176">
        <v>26500</v>
      </c>
      <c r="J7" s="176">
        <v>45486.818630000002</v>
      </c>
      <c r="K7" s="176">
        <v>2416</v>
      </c>
      <c r="L7" s="176">
        <v>35.262859300000002</v>
      </c>
      <c r="M7" s="176"/>
      <c r="N7" s="176"/>
      <c r="O7" s="176">
        <v>5955</v>
      </c>
      <c r="P7" s="176">
        <v>9422.4097849999998</v>
      </c>
      <c r="Q7" s="176">
        <f t="shared" ref="Q7:Q17" si="0">C7+E7+G7+I7+K7+O7</f>
        <v>449888</v>
      </c>
      <c r="R7" s="176">
        <f t="shared" ref="R7:R17" si="1">D7+F7+H7+J7+L7+P7</f>
        <v>712387.79479430011</v>
      </c>
      <c r="S7" s="178">
        <f>R7*100/'CD Ratio_3(i)'!F7</f>
        <v>25.301763227397775</v>
      </c>
    </row>
    <row r="8" spans="1:19" ht="13.5" customHeight="1" x14ac:dyDescent="0.2">
      <c r="A8" s="175">
        <v>3</v>
      </c>
      <c r="B8" s="176" t="s">
        <v>10</v>
      </c>
      <c r="C8" s="176">
        <v>45129</v>
      </c>
      <c r="D8" s="176">
        <v>47986.01902</v>
      </c>
      <c r="E8" s="176">
        <v>28676</v>
      </c>
      <c r="F8" s="176">
        <v>31133.87614</v>
      </c>
      <c r="G8" s="176">
        <v>3057</v>
      </c>
      <c r="H8" s="176">
        <v>2175.6720599999999</v>
      </c>
      <c r="I8" s="176">
        <v>12895</v>
      </c>
      <c r="J8" s="176">
        <v>36434.168319999997</v>
      </c>
      <c r="K8" s="176">
        <v>7633</v>
      </c>
      <c r="L8" s="176">
        <v>77.984930000000006</v>
      </c>
      <c r="M8" s="176"/>
      <c r="N8" s="176"/>
      <c r="O8" s="176">
        <v>146799</v>
      </c>
      <c r="P8" s="176">
        <v>618872.12167000002</v>
      </c>
      <c r="Q8" s="176">
        <f t="shared" si="0"/>
        <v>244189</v>
      </c>
      <c r="R8" s="176">
        <f t="shared" si="1"/>
        <v>736679.84214000008</v>
      </c>
      <c r="S8" s="178">
        <f>R8*100/'CD Ratio_3(i)'!F8</f>
        <v>107.24290000988462</v>
      </c>
    </row>
    <row r="9" spans="1:19" ht="13.5" customHeight="1" x14ac:dyDescent="0.2">
      <c r="A9" s="175">
        <v>4</v>
      </c>
      <c r="B9" s="176" t="s">
        <v>11</v>
      </c>
      <c r="C9" s="176">
        <v>118366</v>
      </c>
      <c r="D9" s="176">
        <v>256914.52238000001</v>
      </c>
      <c r="E9" s="176">
        <v>25570</v>
      </c>
      <c r="F9" s="176">
        <v>46478.954790000003</v>
      </c>
      <c r="G9" s="176">
        <v>1575</v>
      </c>
      <c r="H9" s="176">
        <v>1624.400063</v>
      </c>
      <c r="I9" s="176">
        <v>21551</v>
      </c>
      <c r="J9" s="176">
        <v>73556.039959999995</v>
      </c>
      <c r="K9" s="176">
        <v>33873</v>
      </c>
      <c r="L9" s="176">
        <v>3614.1116739999998</v>
      </c>
      <c r="M9" s="176"/>
      <c r="N9" s="176"/>
      <c r="O9" s="176">
        <v>26781</v>
      </c>
      <c r="P9" s="176">
        <v>757381.19593000005</v>
      </c>
      <c r="Q9" s="176">
        <f t="shared" si="0"/>
        <v>227716</v>
      </c>
      <c r="R9" s="176">
        <f t="shared" si="1"/>
        <v>1139569.2247969999</v>
      </c>
      <c r="S9" s="178">
        <f>R9*100/'CD Ratio_3(i)'!F9</f>
        <v>65.427300240902014</v>
      </c>
    </row>
    <row r="10" spans="1:19" ht="13.5" customHeight="1" x14ac:dyDescent="0.2">
      <c r="A10" s="175">
        <v>5</v>
      </c>
      <c r="B10" s="176" t="s">
        <v>12</v>
      </c>
      <c r="C10" s="176">
        <v>310189</v>
      </c>
      <c r="D10" s="176">
        <v>494379.12297000003</v>
      </c>
      <c r="E10" s="176">
        <v>43007</v>
      </c>
      <c r="F10" s="176">
        <v>51660.462740000003</v>
      </c>
      <c r="G10" s="176">
        <v>7836</v>
      </c>
      <c r="H10" s="176">
        <v>10311.689909999999</v>
      </c>
      <c r="I10" s="176">
        <v>944</v>
      </c>
      <c r="J10" s="176">
        <v>822.79748059999997</v>
      </c>
      <c r="K10" s="176">
        <v>0</v>
      </c>
      <c r="L10" s="176">
        <v>0</v>
      </c>
      <c r="M10" s="176"/>
      <c r="N10" s="176"/>
      <c r="O10" s="176">
        <v>7429</v>
      </c>
      <c r="P10" s="176">
        <v>14124.172710000001</v>
      </c>
      <c r="Q10" s="176">
        <f t="shared" si="0"/>
        <v>369405</v>
      </c>
      <c r="R10" s="176">
        <f t="shared" si="1"/>
        <v>571298.24581059988</v>
      </c>
      <c r="S10" s="178">
        <f>R10*100/'CD Ratio_3(i)'!F10</f>
        <v>30.03896396563648</v>
      </c>
    </row>
    <row r="11" spans="1:19" ht="13.5" customHeight="1" x14ac:dyDescent="0.2">
      <c r="A11" s="175">
        <v>6</v>
      </c>
      <c r="B11" s="176" t="s">
        <v>13</v>
      </c>
      <c r="C11" s="176">
        <v>69768</v>
      </c>
      <c r="D11" s="176">
        <v>128455.9627</v>
      </c>
      <c r="E11" s="176">
        <v>14437</v>
      </c>
      <c r="F11" s="176">
        <v>22703.395694999999</v>
      </c>
      <c r="G11" s="176">
        <v>3277</v>
      </c>
      <c r="H11" s="176">
        <v>4629.9382430000005</v>
      </c>
      <c r="I11" s="176">
        <v>10100</v>
      </c>
      <c r="J11" s="176">
        <v>20631.686450000001</v>
      </c>
      <c r="K11" s="176">
        <v>27</v>
      </c>
      <c r="L11" s="176">
        <v>0</v>
      </c>
      <c r="M11" s="176"/>
      <c r="N11" s="176"/>
      <c r="O11" s="176">
        <v>263</v>
      </c>
      <c r="P11" s="176">
        <v>697.78653930000007</v>
      </c>
      <c r="Q11" s="176">
        <f t="shared" si="0"/>
        <v>97872</v>
      </c>
      <c r="R11" s="176">
        <f t="shared" si="1"/>
        <v>177118.7696273</v>
      </c>
      <c r="S11" s="178">
        <f>R11*100/'CD Ratio_3(i)'!F11</f>
        <v>16.626671586736318</v>
      </c>
    </row>
    <row r="12" spans="1:19" ht="13.5" customHeight="1" x14ac:dyDescent="0.2">
      <c r="A12" s="175">
        <v>7</v>
      </c>
      <c r="B12" s="176" t="s">
        <v>14</v>
      </c>
      <c r="C12" s="176">
        <v>4193</v>
      </c>
      <c r="D12" s="176">
        <v>9277.0092449999993</v>
      </c>
      <c r="E12" s="176">
        <v>266</v>
      </c>
      <c r="F12" s="176">
        <v>393.90996820000004</v>
      </c>
      <c r="G12" s="176">
        <v>107</v>
      </c>
      <c r="H12" s="176">
        <v>95.849468900000005</v>
      </c>
      <c r="I12" s="176">
        <v>447</v>
      </c>
      <c r="J12" s="176">
        <v>788.52704590000008</v>
      </c>
      <c r="K12" s="176">
        <v>0</v>
      </c>
      <c r="L12" s="176">
        <v>0</v>
      </c>
      <c r="M12" s="176"/>
      <c r="N12" s="176"/>
      <c r="O12" s="176">
        <v>9957</v>
      </c>
      <c r="P12" s="176">
        <v>11512.224550000001</v>
      </c>
      <c r="Q12" s="176">
        <f t="shared" si="0"/>
        <v>14970</v>
      </c>
      <c r="R12" s="176">
        <f t="shared" si="1"/>
        <v>22067.520278</v>
      </c>
      <c r="S12" s="178">
        <f>R12*100/'CD Ratio_3(i)'!F12</f>
        <v>16.620860106943795</v>
      </c>
    </row>
    <row r="13" spans="1:19" ht="13.5" customHeight="1" x14ac:dyDescent="0.2">
      <c r="A13" s="175">
        <v>8</v>
      </c>
      <c r="B13" s="186" t="s">
        <v>982</v>
      </c>
      <c r="C13" s="176">
        <v>4678</v>
      </c>
      <c r="D13" s="176">
        <v>8266.3026000000009</v>
      </c>
      <c r="E13" s="176">
        <v>1214</v>
      </c>
      <c r="F13" s="176">
        <v>2625.02945</v>
      </c>
      <c r="G13" s="176">
        <v>162</v>
      </c>
      <c r="H13" s="176">
        <v>91.129509999999996</v>
      </c>
      <c r="I13" s="176">
        <v>1026</v>
      </c>
      <c r="J13" s="176">
        <v>5957.1638199999998</v>
      </c>
      <c r="K13" s="176">
        <v>86</v>
      </c>
      <c r="L13" s="176">
        <v>2.2973297000000001</v>
      </c>
      <c r="M13" s="176"/>
      <c r="N13" s="176"/>
      <c r="O13" s="176">
        <v>0</v>
      </c>
      <c r="P13" s="176">
        <v>0</v>
      </c>
      <c r="Q13" s="176">
        <f t="shared" si="0"/>
        <v>7166</v>
      </c>
      <c r="R13" s="176">
        <f t="shared" si="1"/>
        <v>16941.9227097</v>
      </c>
      <c r="S13" s="178">
        <f>R13*100/'CD Ratio_3(i)'!F13</f>
        <v>28.436064233538662</v>
      </c>
    </row>
    <row r="14" spans="1:19" ht="13.5" customHeight="1" x14ac:dyDescent="0.2">
      <c r="A14" s="175">
        <v>9</v>
      </c>
      <c r="B14" s="176" t="s">
        <v>15</v>
      </c>
      <c r="C14" s="176">
        <v>184514</v>
      </c>
      <c r="D14" s="176">
        <v>243734.78745</v>
      </c>
      <c r="E14" s="176">
        <v>4640</v>
      </c>
      <c r="F14" s="176">
        <v>7993.7185479999998</v>
      </c>
      <c r="G14" s="176">
        <v>43</v>
      </c>
      <c r="H14" s="176">
        <v>120.2122524</v>
      </c>
      <c r="I14" s="176">
        <v>1085</v>
      </c>
      <c r="J14" s="176">
        <v>3452.7703389999997</v>
      </c>
      <c r="K14" s="176">
        <v>2</v>
      </c>
      <c r="L14" s="176">
        <v>1.7983800000000001E-2</v>
      </c>
      <c r="M14" s="176"/>
      <c r="N14" s="176"/>
      <c r="O14" s="176">
        <v>49453</v>
      </c>
      <c r="P14" s="176">
        <v>130127.44404</v>
      </c>
      <c r="Q14" s="176">
        <f t="shared" si="0"/>
        <v>239737</v>
      </c>
      <c r="R14" s="176">
        <f t="shared" si="1"/>
        <v>385428.95061320002</v>
      </c>
      <c r="S14" s="178">
        <f>R14*100/'CD Ratio_3(i)'!F14</f>
        <v>14.054757265642642</v>
      </c>
    </row>
    <row r="15" spans="1:19" ht="13.5" customHeight="1" x14ac:dyDescent="0.2">
      <c r="A15" s="175">
        <v>10</v>
      </c>
      <c r="B15" s="176" t="s">
        <v>16</v>
      </c>
      <c r="C15" s="176">
        <v>307119</v>
      </c>
      <c r="D15" s="176">
        <v>511530.00429999997</v>
      </c>
      <c r="E15" s="176">
        <v>104883</v>
      </c>
      <c r="F15" s="176">
        <v>231028.19813</v>
      </c>
      <c r="G15" s="176">
        <v>5691</v>
      </c>
      <c r="H15" s="176">
        <v>7769.6967699999996</v>
      </c>
      <c r="I15" s="176">
        <v>17699</v>
      </c>
      <c r="J15" s="176">
        <v>72212.075119999994</v>
      </c>
      <c r="K15" s="176">
        <v>115</v>
      </c>
      <c r="L15" s="176">
        <v>0.1938146</v>
      </c>
      <c r="M15" s="176"/>
      <c r="N15" s="176"/>
      <c r="O15" s="176">
        <v>4288</v>
      </c>
      <c r="P15" s="176">
        <v>5669.321492</v>
      </c>
      <c r="Q15" s="176">
        <f t="shared" si="0"/>
        <v>439795</v>
      </c>
      <c r="R15" s="176">
        <f t="shared" si="1"/>
        <v>828209.48962660006</v>
      </c>
      <c r="S15" s="178">
        <f>R15*100/'CD Ratio_3(i)'!F15</f>
        <v>10.135292334230762</v>
      </c>
    </row>
    <row r="16" spans="1:19" ht="13.5" customHeight="1" x14ac:dyDescent="0.2">
      <c r="A16" s="175">
        <v>11</v>
      </c>
      <c r="B16" s="176" t="s">
        <v>17</v>
      </c>
      <c r="C16" s="176">
        <v>4012</v>
      </c>
      <c r="D16" s="176">
        <v>1260.6078600000001</v>
      </c>
      <c r="E16" s="176">
        <v>12163</v>
      </c>
      <c r="F16" s="176">
        <v>18331.907568999999</v>
      </c>
      <c r="G16" s="176">
        <v>929</v>
      </c>
      <c r="H16" s="176">
        <v>647.65742979999993</v>
      </c>
      <c r="I16" s="176">
        <v>4502</v>
      </c>
      <c r="J16" s="176">
        <v>9880.0507820000003</v>
      </c>
      <c r="K16" s="176">
        <v>0</v>
      </c>
      <c r="L16" s="176">
        <v>0</v>
      </c>
      <c r="M16" s="176"/>
      <c r="N16" s="176"/>
      <c r="O16" s="176">
        <v>36016</v>
      </c>
      <c r="P16" s="176">
        <v>90978.728650000005</v>
      </c>
      <c r="Q16" s="176">
        <f t="shared" si="0"/>
        <v>57622</v>
      </c>
      <c r="R16" s="176">
        <f t="shared" si="1"/>
        <v>121098.95229080001</v>
      </c>
      <c r="S16" s="178">
        <f>R16*100/'CD Ratio_3(i)'!F16</f>
        <v>17.977028929138704</v>
      </c>
    </row>
    <row r="17" spans="1:22" ht="13.5" customHeight="1" x14ac:dyDescent="0.2">
      <c r="A17" s="175">
        <v>12</v>
      </c>
      <c r="B17" s="176" t="s">
        <v>18</v>
      </c>
      <c r="C17" s="176">
        <v>164231</v>
      </c>
      <c r="D17" s="176">
        <v>339365.55473999999</v>
      </c>
      <c r="E17" s="176">
        <v>52593</v>
      </c>
      <c r="F17" s="176">
        <v>82890.062829999995</v>
      </c>
      <c r="G17" s="176">
        <v>4190</v>
      </c>
      <c r="H17" s="176">
        <v>4787.6754169999995</v>
      </c>
      <c r="I17" s="176">
        <v>6584</v>
      </c>
      <c r="J17" s="176">
        <v>10152.95768</v>
      </c>
      <c r="K17" s="176">
        <v>12635</v>
      </c>
      <c r="L17" s="176">
        <v>37.424236100000002</v>
      </c>
      <c r="M17" s="176"/>
      <c r="N17" s="176"/>
      <c r="O17" s="176">
        <v>1213</v>
      </c>
      <c r="P17" s="176">
        <v>3681.801113</v>
      </c>
      <c r="Q17" s="176">
        <f t="shared" si="0"/>
        <v>241446</v>
      </c>
      <c r="R17" s="176">
        <f t="shared" si="1"/>
        <v>440915.47601610003</v>
      </c>
      <c r="S17" s="178">
        <f>R17*100/'CD Ratio_3(i)'!F17</f>
        <v>26.222429320125404</v>
      </c>
    </row>
    <row r="18" spans="1:22" s="302" customFormat="1" ht="13.5" customHeight="1" x14ac:dyDescent="0.2">
      <c r="A18" s="184"/>
      <c r="B18" s="189" t="s">
        <v>19</v>
      </c>
      <c r="C18" s="189">
        <f t="shared" ref="C18:R18" si="2">SUM(C6:C17)</f>
        <v>1663314</v>
      </c>
      <c r="D18" s="189">
        <f t="shared" si="2"/>
        <v>2794103.0830350001</v>
      </c>
      <c r="E18" s="189">
        <f>(SCST_OS_22!C18+SCST_OS_22!E18)</f>
        <v>641013</v>
      </c>
      <c r="F18" s="189">
        <f>(SCST_OS_22!D18+SCST_OS_22!F18)</f>
        <v>1359860.1800000002</v>
      </c>
      <c r="G18" s="189">
        <f>SHGs_19!E18</f>
        <v>6629</v>
      </c>
      <c r="H18" s="189">
        <f>SHGs_19!F18</f>
        <v>11443.527510400001</v>
      </c>
      <c r="I18" s="189">
        <f>Minority_OS_20!O18</f>
        <v>185822</v>
      </c>
      <c r="J18" s="189">
        <f>Minority_OS_20!P18</f>
        <v>584923.82999999996</v>
      </c>
      <c r="K18" s="189">
        <f t="shared" si="2"/>
        <v>60160</v>
      </c>
      <c r="L18" s="189">
        <f t="shared" si="2"/>
        <v>3855.2052365999998</v>
      </c>
      <c r="M18" s="189">
        <f t="shared" si="2"/>
        <v>0</v>
      </c>
      <c r="N18" s="189">
        <f t="shared" si="2"/>
        <v>0</v>
      </c>
      <c r="O18" s="189">
        <f t="shared" si="2"/>
        <v>317564</v>
      </c>
      <c r="P18" s="189">
        <f t="shared" si="2"/>
        <v>1649676.8865573001</v>
      </c>
      <c r="Q18" s="189">
        <f t="shared" si="2"/>
        <v>2594691</v>
      </c>
      <c r="R18" s="189">
        <f t="shared" si="2"/>
        <v>5492602.9389547016</v>
      </c>
      <c r="S18" s="344">
        <f>R18*100/'CD Ratio_3(i)'!F18</f>
        <v>23.533782096911743</v>
      </c>
      <c r="T18" s="345"/>
      <c r="U18" s="345"/>
      <c r="V18" s="345"/>
    </row>
    <row r="19" spans="1:22" ht="13.5" customHeight="1" x14ac:dyDescent="0.2">
      <c r="A19" s="175">
        <v>13</v>
      </c>
      <c r="B19" s="176" t="s">
        <v>20</v>
      </c>
      <c r="C19" s="176">
        <v>34372</v>
      </c>
      <c r="D19" s="176">
        <v>98360.491080000007</v>
      </c>
      <c r="E19" s="176">
        <v>38278</v>
      </c>
      <c r="F19" s="176">
        <v>19284.288460000003</v>
      </c>
      <c r="G19" s="176">
        <v>0</v>
      </c>
      <c r="H19" s="176">
        <v>0</v>
      </c>
      <c r="I19" s="176">
        <v>2622</v>
      </c>
      <c r="J19" s="176">
        <v>20333.297470000001</v>
      </c>
      <c r="K19" s="176">
        <v>7</v>
      </c>
      <c r="L19" s="176">
        <v>0.11742</v>
      </c>
      <c r="M19" s="176"/>
      <c r="N19" s="176"/>
      <c r="O19" s="176">
        <v>2431</v>
      </c>
      <c r="P19" s="176">
        <v>4108.6882500000002</v>
      </c>
      <c r="Q19" s="176">
        <f>C19+E19+G19+I19+K19+M19+O19</f>
        <v>77710</v>
      </c>
      <c r="R19" s="176">
        <f>D19+F19+H19+J19+L19+N19+P19</f>
        <v>142086.88268000001</v>
      </c>
      <c r="S19" s="178">
        <f>R19*100/'CD Ratio_3(i)'!F19</f>
        <v>10.514738112349821</v>
      </c>
    </row>
    <row r="20" spans="1:22" ht="13.5" customHeight="1" x14ac:dyDescent="0.2">
      <c r="A20" s="175">
        <v>14</v>
      </c>
      <c r="B20" s="176" t="s">
        <v>21</v>
      </c>
      <c r="C20" s="176">
        <v>40796</v>
      </c>
      <c r="D20" s="176">
        <v>14304.092650000001</v>
      </c>
      <c r="E20" s="176">
        <v>67153</v>
      </c>
      <c r="F20" s="176">
        <v>30501.21471</v>
      </c>
      <c r="G20" s="176">
        <v>0</v>
      </c>
      <c r="H20" s="176">
        <v>0</v>
      </c>
      <c r="I20" s="176">
        <v>0</v>
      </c>
      <c r="J20" s="176">
        <v>0</v>
      </c>
      <c r="K20" s="176">
        <v>0</v>
      </c>
      <c r="L20" s="176">
        <v>0</v>
      </c>
      <c r="M20" s="176"/>
      <c r="N20" s="176"/>
      <c r="O20" s="176">
        <v>0</v>
      </c>
      <c r="P20" s="176">
        <v>0</v>
      </c>
      <c r="Q20" s="176">
        <f t="shared" ref="Q20:Q40" si="3">C20+E20+G20+I20+K20+M20+O20</f>
        <v>107949</v>
      </c>
      <c r="R20" s="176">
        <f t="shared" ref="R20:R40" si="4">D20+F20+H20+J20+L20+N20+P20</f>
        <v>44805.307359999999</v>
      </c>
      <c r="S20" s="178">
        <f>R20*100/'CD Ratio_3(i)'!F20</f>
        <v>5.7237853209904159</v>
      </c>
    </row>
    <row r="21" spans="1:22" ht="13.5" customHeight="1" x14ac:dyDescent="0.2">
      <c r="A21" s="175">
        <v>15</v>
      </c>
      <c r="B21" s="176" t="s">
        <v>22</v>
      </c>
      <c r="C21" s="176">
        <v>271</v>
      </c>
      <c r="D21" s="176">
        <v>265.60690990000001</v>
      </c>
      <c r="E21" s="176">
        <v>3</v>
      </c>
      <c r="F21" s="176">
        <v>0.89236800000000005</v>
      </c>
      <c r="G21" s="176">
        <v>0</v>
      </c>
      <c r="H21" s="176">
        <v>0</v>
      </c>
      <c r="I21" s="176">
        <v>9</v>
      </c>
      <c r="J21" s="176">
        <v>21.990827599999999</v>
      </c>
      <c r="K21" s="176">
        <v>0</v>
      </c>
      <c r="L21" s="176">
        <v>0</v>
      </c>
      <c r="M21" s="176"/>
      <c r="N21" s="176"/>
      <c r="O21" s="176">
        <v>0</v>
      </c>
      <c r="P21" s="176">
        <v>0</v>
      </c>
      <c r="Q21" s="176">
        <f t="shared" si="3"/>
        <v>283</v>
      </c>
      <c r="R21" s="176">
        <f t="shared" si="4"/>
        <v>288.49010549999997</v>
      </c>
      <c r="S21" s="178">
        <f>R21*100/'CD Ratio_3(i)'!F21</f>
        <v>21.640663594037669</v>
      </c>
    </row>
    <row r="22" spans="1:22" ht="13.5" customHeight="1" x14ac:dyDescent="0.2">
      <c r="A22" s="175">
        <v>16</v>
      </c>
      <c r="B22" s="176" t="s">
        <v>23</v>
      </c>
      <c r="C22" s="176">
        <v>22</v>
      </c>
      <c r="D22" s="176">
        <v>12</v>
      </c>
      <c r="E22" s="176">
        <v>0</v>
      </c>
      <c r="F22" s="176">
        <v>0</v>
      </c>
      <c r="G22" s="176">
        <v>0</v>
      </c>
      <c r="H22" s="176">
        <v>0</v>
      </c>
      <c r="I22" s="176">
        <v>0</v>
      </c>
      <c r="J22" s="176">
        <v>0</v>
      </c>
      <c r="K22" s="176">
        <v>0</v>
      </c>
      <c r="L22" s="176">
        <v>0</v>
      </c>
      <c r="M22" s="176">
        <v>0</v>
      </c>
      <c r="N22" s="176">
        <v>0</v>
      </c>
      <c r="O22" s="176">
        <v>0</v>
      </c>
      <c r="P22" s="176">
        <v>0</v>
      </c>
      <c r="Q22" s="176">
        <f t="shared" si="3"/>
        <v>22</v>
      </c>
      <c r="R22" s="176">
        <f t="shared" si="4"/>
        <v>12</v>
      </c>
      <c r="S22" s="178" t="e">
        <f>R22*100/'CD Ratio_3(i)'!F22</f>
        <v>#DIV/0!</v>
      </c>
    </row>
    <row r="23" spans="1:22" ht="13.5" customHeight="1" x14ac:dyDescent="0.2">
      <c r="A23" s="175">
        <v>17</v>
      </c>
      <c r="B23" s="176" t="s">
        <v>24</v>
      </c>
      <c r="C23" s="176">
        <v>61197</v>
      </c>
      <c r="D23" s="176">
        <v>27418.509549999999</v>
      </c>
      <c r="E23" s="176">
        <v>159</v>
      </c>
      <c r="F23" s="176">
        <v>293.03845009999998</v>
      </c>
      <c r="G23" s="176">
        <v>829</v>
      </c>
      <c r="H23" s="176">
        <v>329.76655219999998</v>
      </c>
      <c r="I23" s="176">
        <v>535</v>
      </c>
      <c r="J23" s="176">
        <v>4707.9399869999997</v>
      </c>
      <c r="K23" s="176">
        <v>0</v>
      </c>
      <c r="L23" s="176">
        <v>0</v>
      </c>
      <c r="M23" s="176"/>
      <c r="N23" s="176"/>
      <c r="O23" s="176">
        <v>3579</v>
      </c>
      <c r="P23" s="176">
        <v>274.53437650000001</v>
      </c>
      <c r="Q23" s="176">
        <f t="shared" si="3"/>
        <v>66299</v>
      </c>
      <c r="R23" s="176">
        <f t="shared" si="4"/>
        <v>33023.788915799996</v>
      </c>
      <c r="S23" s="178">
        <f>R23*100/'CD Ratio_3(i)'!F23</f>
        <v>23.519965456012425</v>
      </c>
    </row>
    <row r="24" spans="1:22" ht="13.5" customHeight="1" x14ac:dyDescent="0.2">
      <c r="A24" s="175">
        <v>18</v>
      </c>
      <c r="B24" s="176" t="s">
        <v>25</v>
      </c>
      <c r="C24" s="176">
        <v>0</v>
      </c>
      <c r="D24" s="176">
        <v>0</v>
      </c>
      <c r="E24" s="176">
        <v>0</v>
      </c>
      <c r="F24" s="176">
        <v>0</v>
      </c>
      <c r="G24" s="176">
        <v>0</v>
      </c>
      <c r="H24" s="176">
        <v>0</v>
      </c>
      <c r="I24" s="176">
        <v>0</v>
      </c>
      <c r="J24" s="176">
        <v>0</v>
      </c>
      <c r="K24" s="176">
        <v>0</v>
      </c>
      <c r="L24" s="176">
        <v>0</v>
      </c>
      <c r="M24" s="176"/>
      <c r="N24" s="176"/>
      <c r="O24" s="176">
        <v>0</v>
      </c>
      <c r="P24" s="176">
        <v>0</v>
      </c>
      <c r="Q24" s="176">
        <f t="shared" si="3"/>
        <v>0</v>
      </c>
      <c r="R24" s="176">
        <f t="shared" si="4"/>
        <v>0</v>
      </c>
      <c r="S24" s="178">
        <f>R24*100/'CD Ratio_3(i)'!F24</f>
        <v>0</v>
      </c>
    </row>
    <row r="25" spans="1:22" ht="13.5" customHeight="1" x14ac:dyDescent="0.2">
      <c r="A25" s="175">
        <v>19</v>
      </c>
      <c r="B25" s="176" t="s">
        <v>26</v>
      </c>
      <c r="C25" s="176">
        <v>7072</v>
      </c>
      <c r="D25" s="176">
        <v>10963.595600000001</v>
      </c>
      <c r="E25" s="176">
        <v>27</v>
      </c>
      <c r="F25" s="176">
        <v>114.901371</v>
      </c>
      <c r="G25" s="176">
        <v>0</v>
      </c>
      <c r="H25" s="176">
        <v>0</v>
      </c>
      <c r="I25" s="176">
        <v>306</v>
      </c>
      <c r="J25" s="176">
        <v>1007.5502779999999</v>
      </c>
      <c r="K25" s="176">
        <v>0</v>
      </c>
      <c r="L25" s="176">
        <v>0</v>
      </c>
      <c r="M25" s="176"/>
      <c r="N25" s="176"/>
      <c r="O25" s="176">
        <v>368</v>
      </c>
      <c r="P25" s="176">
        <v>602.23548920000007</v>
      </c>
      <c r="Q25" s="176">
        <f t="shared" si="3"/>
        <v>7773</v>
      </c>
      <c r="R25" s="176">
        <f t="shared" si="4"/>
        <v>12688.282738200001</v>
      </c>
      <c r="S25" s="178">
        <f>R25*100/'CD Ratio_3(i)'!F25</f>
        <v>25.90767249264491</v>
      </c>
    </row>
    <row r="26" spans="1:22" ht="13.5" customHeight="1" x14ac:dyDescent="0.2">
      <c r="A26" s="175">
        <v>20</v>
      </c>
      <c r="B26" s="176" t="s">
        <v>27</v>
      </c>
      <c r="C26" s="176">
        <v>15400</v>
      </c>
      <c r="D26" s="176">
        <v>32450.140459999999</v>
      </c>
      <c r="E26" s="176">
        <v>2280</v>
      </c>
      <c r="F26" s="176">
        <v>8482.1827200000007</v>
      </c>
      <c r="G26" s="176">
        <v>142660</v>
      </c>
      <c r="H26" s="176">
        <v>28742.8354</v>
      </c>
      <c r="I26" s="176">
        <v>6640</v>
      </c>
      <c r="J26" s="176">
        <v>44788.342929999999</v>
      </c>
      <c r="K26" s="176">
        <v>1</v>
      </c>
      <c r="L26" s="176">
        <v>2.23E-2</v>
      </c>
      <c r="M26" s="176"/>
      <c r="N26" s="176"/>
      <c r="O26" s="176">
        <v>213</v>
      </c>
      <c r="P26" s="176">
        <v>120.50654</v>
      </c>
      <c r="Q26" s="176">
        <f t="shared" si="3"/>
        <v>167194</v>
      </c>
      <c r="R26" s="176">
        <f t="shared" si="4"/>
        <v>114584.03035</v>
      </c>
      <c r="S26" s="178">
        <f>R26*100/'CD Ratio_3(i)'!F26</f>
        <v>3.5307648613383926</v>
      </c>
    </row>
    <row r="27" spans="1:22" ht="13.5" customHeight="1" x14ac:dyDescent="0.2">
      <c r="A27" s="175">
        <v>21</v>
      </c>
      <c r="B27" s="176" t="s">
        <v>28</v>
      </c>
      <c r="C27" s="176">
        <v>51889</v>
      </c>
      <c r="D27" s="176">
        <v>69081.418160000001</v>
      </c>
      <c r="E27" s="176">
        <v>2793</v>
      </c>
      <c r="F27" s="176">
        <v>4568.9044899999999</v>
      </c>
      <c r="G27" s="176">
        <v>567</v>
      </c>
      <c r="H27" s="176">
        <v>1091.5135499999999</v>
      </c>
      <c r="I27" s="176">
        <v>2599</v>
      </c>
      <c r="J27" s="176">
        <v>11518.34735</v>
      </c>
      <c r="K27" s="176">
        <v>0</v>
      </c>
      <c r="L27" s="176">
        <v>0</v>
      </c>
      <c r="M27" s="176"/>
      <c r="N27" s="176"/>
      <c r="O27" s="176">
        <v>1357</v>
      </c>
      <c r="P27" s="176">
        <v>2069.6739689999999</v>
      </c>
      <c r="Q27" s="176">
        <f t="shared" si="3"/>
        <v>59205</v>
      </c>
      <c r="R27" s="176">
        <f t="shared" si="4"/>
        <v>88329.857518999997</v>
      </c>
      <c r="S27" s="178">
        <f>R27*100/'CD Ratio_3(i)'!F27</f>
        <v>3.3586012879175717</v>
      </c>
    </row>
    <row r="28" spans="1:22" ht="13.5" customHeight="1" x14ac:dyDescent="0.2">
      <c r="A28" s="175">
        <v>22</v>
      </c>
      <c r="B28" s="176" t="s">
        <v>29</v>
      </c>
      <c r="C28" s="176">
        <v>22059</v>
      </c>
      <c r="D28" s="176">
        <v>36567.69616</v>
      </c>
      <c r="E28" s="176">
        <v>1641</v>
      </c>
      <c r="F28" s="176">
        <v>5808.4153260000003</v>
      </c>
      <c r="G28" s="176">
        <v>24</v>
      </c>
      <c r="H28" s="176">
        <v>51.232576900000005</v>
      </c>
      <c r="I28" s="176">
        <v>3290</v>
      </c>
      <c r="J28" s="176">
        <v>9654.3162840000005</v>
      </c>
      <c r="K28" s="176">
        <v>1</v>
      </c>
      <c r="L28" s="176">
        <v>2.6405599999999998E-2</v>
      </c>
      <c r="M28" s="176"/>
      <c r="N28" s="176"/>
      <c r="O28" s="176">
        <v>3575</v>
      </c>
      <c r="P28" s="176">
        <v>2954.6408180000003</v>
      </c>
      <c r="Q28" s="176">
        <f t="shared" si="3"/>
        <v>30590</v>
      </c>
      <c r="R28" s="176">
        <f t="shared" si="4"/>
        <v>55036.327570500005</v>
      </c>
      <c r="S28" s="178">
        <f>R28*100/'CD Ratio_3(i)'!F28</f>
        <v>14.175831427053966</v>
      </c>
    </row>
    <row r="29" spans="1:22" ht="13.5" customHeight="1" x14ac:dyDescent="0.2">
      <c r="A29" s="175">
        <v>23</v>
      </c>
      <c r="B29" s="176" t="s">
        <v>30</v>
      </c>
      <c r="C29" s="176">
        <v>30789</v>
      </c>
      <c r="D29" s="176">
        <v>7344.9615960000001</v>
      </c>
      <c r="E29" s="176">
        <v>33914</v>
      </c>
      <c r="F29" s="176">
        <v>9786.0303539999986</v>
      </c>
      <c r="G29" s="176">
        <v>0</v>
      </c>
      <c r="H29" s="176">
        <v>0</v>
      </c>
      <c r="I29" s="176">
        <v>6559</v>
      </c>
      <c r="J29" s="176">
        <v>1519.342492</v>
      </c>
      <c r="K29" s="176">
        <v>0</v>
      </c>
      <c r="L29" s="176">
        <v>0</v>
      </c>
      <c r="M29" s="176"/>
      <c r="N29" s="176"/>
      <c r="O29" s="176">
        <v>0</v>
      </c>
      <c r="P29" s="176">
        <v>0</v>
      </c>
      <c r="Q29" s="176">
        <f t="shared" si="3"/>
        <v>71262</v>
      </c>
      <c r="R29" s="176">
        <f t="shared" si="4"/>
        <v>18650.334441999999</v>
      </c>
      <c r="S29" s="178">
        <f>R29*100/'CD Ratio_3(i)'!F29</f>
        <v>3.9986438233641248</v>
      </c>
    </row>
    <row r="30" spans="1:22" ht="13.5" customHeight="1" x14ac:dyDescent="0.2">
      <c r="A30" s="175">
        <v>24</v>
      </c>
      <c r="B30" s="176" t="s">
        <v>31</v>
      </c>
      <c r="C30" s="176">
        <v>502251</v>
      </c>
      <c r="D30" s="176">
        <v>117333.00582000001</v>
      </c>
      <c r="E30" s="176">
        <v>386889</v>
      </c>
      <c r="F30" s="176">
        <v>94828.520839999997</v>
      </c>
      <c r="G30" s="176">
        <v>0</v>
      </c>
      <c r="H30" s="176">
        <v>0</v>
      </c>
      <c r="I30" s="176">
        <v>0</v>
      </c>
      <c r="J30" s="176">
        <v>0</v>
      </c>
      <c r="K30" s="176">
        <v>0</v>
      </c>
      <c r="L30" s="176">
        <v>0</v>
      </c>
      <c r="M30" s="176"/>
      <c r="N30" s="176"/>
      <c r="O30" s="176">
        <v>691998</v>
      </c>
      <c r="P30" s="176">
        <v>230774.81236000001</v>
      </c>
      <c r="Q30" s="176">
        <f t="shared" si="3"/>
        <v>1581138</v>
      </c>
      <c r="R30" s="176">
        <f t="shared" si="4"/>
        <v>442936.33902000001</v>
      </c>
      <c r="S30" s="178">
        <f>R30*100/'CD Ratio_3(i)'!F30</f>
        <v>56.547266609775939</v>
      </c>
    </row>
    <row r="31" spans="1:22" ht="13.5" customHeight="1" x14ac:dyDescent="0.2">
      <c r="A31" s="175">
        <v>25</v>
      </c>
      <c r="B31" s="176" t="s">
        <v>32</v>
      </c>
      <c r="C31" s="176">
        <v>0</v>
      </c>
      <c r="D31" s="176">
        <v>0</v>
      </c>
      <c r="E31" s="176">
        <v>1</v>
      </c>
      <c r="F31" s="176">
        <v>0.29365000000000002</v>
      </c>
      <c r="G31" s="176">
        <v>0</v>
      </c>
      <c r="H31" s="176">
        <v>0</v>
      </c>
      <c r="I31" s="176">
        <v>124</v>
      </c>
      <c r="J31" s="176">
        <v>654.21160989999998</v>
      </c>
      <c r="K31" s="176">
        <v>2</v>
      </c>
      <c r="L31" s="176">
        <v>5.0743799999999999E-2</v>
      </c>
      <c r="M31" s="176"/>
      <c r="N31" s="176"/>
      <c r="O31" s="176">
        <v>22</v>
      </c>
      <c r="P31" s="176">
        <v>8.5323712</v>
      </c>
      <c r="Q31" s="176">
        <f t="shared" si="3"/>
        <v>149</v>
      </c>
      <c r="R31" s="176">
        <f t="shared" si="4"/>
        <v>663.08837489999996</v>
      </c>
      <c r="S31" s="178">
        <f>R31*100/'CD Ratio_3(i)'!F31</f>
        <v>16.413466909353314</v>
      </c>
    </row>
    <row r="32" spans="1:22" ht="13.5" customHeight="1" x14ac:dyDescent="0.2">
      <c r="A32" s="175">
        <v>26</v>
      </c>
      <c r="B32" s="176" t="s">
        <v>33</v>
      </c>
      <c r="C32" s="176">
        <v>326</v>
      </c>
      <c r="D32" s="176">
        <v>3229.4885399999998</v>
      </c>
      <c r="E32" s="176">
        <v>5</v>
      </c>
      <c r="F32" s="176">
        <v>28.3304598</v>
      </c>
      <c r="G32" s="176">
        <v>0</v>
      </c>
      <c r="H32" s="176">
        <v>0</v>
      </c>
      <c r="I32" s="176">
        <v>0</v>
      </c>
      <c r="J32" s="176">
        <v>0</v>
      </c>
      <c r="K32" s="176">
        <v>0</v>
      </c>
      <c r="L32" s="176">
        <v>0</v>
      </c>
      <c r="M32" s="176"/>
      <c r="N32" s="176"/>
      <c r="O32" s="176">
        <v>4</v>
      </c>
      <c r="P32" s="176">
        <v>24.568821700000001</v>
      </c>
      <c r="Q32" s="176">
        <f t="shared" si="3"/>
        <v>335</v>
      </c>
      <c r="R32" s="176">
        <f t="shared" si="4"/>
        <v>3282.3878215</v>
      </c>
      <c r="S32" s="178">
        <f>R32*100/'CD Ratio_3(i)'!F32</f>
        <v>8.1731422592896887</v>
      </c>
    </row>
    <row r="33" spans="1:22" ht="13.5" customHeight="1" x14ac:dyDescent="0.2">
      <c r="A33" s="175">
        <v>27</v>
      </c>
      <c r="B33" s="176" t="s">
        <v>34</v>
      </c>
      <c r="C33" s="176">
        <v>0</v>
      </c>
      <c r="D33" s="176">
        <v>0</v>
      </c>
      <c r="E33" s="176">
        <v>10</v>
      </c>
      <c r="F33" s="176">
        <v>117.2343925</v>
      </c>
      <c r="G33" s="176">
        <v>0</v>
      </c>
      <c r="H33" s="176">
        <v>0</v>
      </c>
      <c r="I33" s="176">
        <v>2</v>
      </c>
      <c r="J33" s="176">
        <v>17.105125000000001</v>
      </c>
      <c r="K33" s="176">
        <v>0</v>
      </c>
      <c r="L33" s="176">
        <v>0</v>
      </c>
      <c r="M33" s="176"/>
      <c r="N33" s="176"/>
      <c r="O33" s="176">
        <v>0</v>
      </c>
      <c r="P33" s="176">
        <v>0</v>
      </c>
      <c r="Q33" s="176">
        <f t="shared" si="3"/>
        <v>12</v>
      </c>
      <c r="R33" s="176">
        <f t="shared" si="4"/>
        <v>134.3395175</v>
      </c>
      <c r="S33" s="178">
        <f>R33*100/'CD Ratio_3(i)'!F33</f>
        <v>1.1857020211321909</v>
      </c>
    </row>
    <row r="34" spans="1:22" ht="13.5" customHeight="1" x14ac:dyDescent="0.2">
      <c r="A34" s="175">
        <v>28</v>
      </c>
      <c r="B34" s="176" t="s">
        <v>35</v>
      </c>
      <c r="C34" s="176">
        <v>52375</v>
      </c>
      <c r="D34" s="176">
        <v>119696.02628999999</v>
      </c>
      <c r="E34" s="176">
        <v>126695</v>
      </c>
      <c r="F34" s="176">
        <v>77359.31439</v>
      </c>
      <c r="G34" s="176">
        <v>0</v>
      </c>
      <c r="H34" s="176">
        <v>0</v>
      </c>
      <c r="I34" s="176">
        <v>0</v>
      </c>
      <c r="J34" s="176">
        <v>0</v>
      </c>
      <c r="K34" s="176">
        <v>0</v>
      </c>
      <c r="L34" s="176">
        <v>0</v>
      </c>
      <c r="M34" s="176"/>
      <c r="N34" s="176"/>
      <c r="O34" s="176">
        <v>84728</v>
      </c>
      <c r="P34" s="176">
        <v>51017.674509999997</v>
      </c>
      <c r="Q34" s="176">
        <f t="shared" si="3"/>
        <v>263798</v>
      </c>
      <c r="R34" s="176">
        <f t="shared" si="4"/>
        <v>248073.01519000001</v>
      </c>
      <c r="S34" s="178">
        <f>R34*100/'CD Ratio_3(i)'!F34</f>
        <v>32.267746934619623</v>
      </c>
    </row>
    <row r="35" spans="1:22" ht="13.5" customHeight="1" x14ac:dyDescent="0.2">
      <c r="A35" s="175">
        <v>29</v>
      </c>
      <c r="B35" s="176" t="s">
        <v>36</v>
      </c>
      <c r="C35" s="176">
        <v>45</v>
      </c>
      <c r="D35" s="176">
        <v>134.95344</v>
      </c>
      <c r="E35" s="176">
        <v>0</v>
      </c>
      <c r="F35" s="176">
        <v>0</v>
      </c>
      <c r="G35" s="176">
        <v>0</v>
      </c>
      <c r="H35" s="176">
        <v>0</v>
      </c>
      <c r="I35" s="176">
        <v>0</v>
      </c>
      <c r="J35" s="176">
        <v>0</v>
      </c>
      <c r="K35" s="176">
        <v>0</v>
      </c>
      <c r="L35" s="176">
        <v>0</v>
      </c>
      <c r="M35" s="176"/>
      <c r="N35" s="176"/>
      <c r="O35" s="176">
        <v>0</v>
      </c>
      <c r="P35" s="176">
        <v>0</v>
      </c>
      <c r="Q35" s="176">
        <f t="shared" si="3"/>
        <v>45</v>
      </c>
      <c r="R35" s="176">
        <f t="shared" si="4"/>
        <v>134.95344</v>
      </c>
      <c r="S35" s="178">
        <f>R35*100/'CD Ratio_3(i)'!F35</f>
        <v>3.1666761166758719</v>
      </c>
    </row>
    <row r="36" spans="1:22" ht="13.5" customHeight="1" x14ac:dyDescent="0.2">
      <c r="A36" s="175">
        <v>30</v>
      </c>
      <c r="B36" s="176" t="s">
        <v>37</v>
      </c>
      <c r="C36" s="176">
        <v>106350</v>
      </c>
      <c r="D36" s="176">
        <v>25693.637439999999</v>
      </c>
      <c r="E36" s="176">
        <v>33636</v>
      </c>
      <c r="F36" s="176">
        <v>8649.1833349999997</v>
      </c>
      <c r="G36" s="176">
        <v>0</v>
      </c>
      <c r="H36" s="176">
        <v>0</v>
      </c>
      <c r="I36" s="176">
        <v>8457</v>
      </c>
      <c r="J36" s="176">
        <v>2308.1561259999999</v>
      </c>
      <c r="K36" s="176">
        <v>0</v>
      </c>
      <c r="L36" s="176">
        <v>0</v>
      </c>
      <c r="M36" s="176"/>
      <c r="N36" s="176"/>
      <c r="O36" s="176">
        <v>0</v>
      </c>
      <c r="P36" s="176">
        <v>0</v>
      </c>
      <c r="Q36" s="176">
        <f t="shared" si="3"/>
        <v>148443</v>
      </c>
      <c r="R36" s="176">
        <f t="shared" si="4"/>
        <v>36650.976901000002</v>
      </c>
      <c r="S36" s="178">
        <f>R36*100/'CD Ratio_3(i)'!F36</f>
        <v>49.654547880110457</v>
      </c>
    </row>
    <row r="37" spans="1:22" ht="13.5" customHeight="1" x14ac:dyDescent="0.2">
      <c r="A37" s="175">
        <v>31</v>
      </c>
      <c r="B37" s="176" t="s">
        <v>38</v>
      </c>
      <c r="C37" s="176">
        <v>797</v>
      </c>
      <c r="D37" s="176">
        <v>1676.062195</v>
      </c>
      <c r="E37" s="176">
        <v>0</v>
      </c>
      <c r="F37" s="176">
        <v>0</v>
      </c>
      <c r="G37" s="176">
        <v>0</v>
      </c>
      <c r="H37" s="176">
        <v>0</v>
      </c>
      <c r="I37" s="176">
        <v>3</v>
      </c>
      <c r="J37" s="176">
        <v>35.671754200000002</v>
      </c>
      <c r="K37" s="176">
        <v>0</v>
      </c>
      <c r="L37" s="176">
        <v>0</v>
      </c>
      <c r="M37" s="176"/>
      <c r="N37" s="176"/>
      <c r="O37" s="176">
        <v>0</v>
      </c>
      <c r="P37" s="176">
        <v>0</v>
      </c>
      <c r="Q37" s="176">
        <f t="shared" si="3"/>
        <v>800</v>
      </c>
      <c r="R37" s="176">
        <f t="shared" si="4"/>
        <v>1711.7339491999999</v>
      </c>
      <c r="S37" s="178">
        <f>R37*100/'CD Ratio_3(i)'!F37</f>
        <v>8.2095261372860282</v>
      </c>
    </row>
    <row r="38" spans="1:22" ht="13.5" customHeight="1" x14ac:dyDescent="0.2">
      <c r="A38" s="175">
        <v>32</v>
      </c>
      <c r="B38" s="176" t="s">
        <v>39</v>
      </c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>
        <f t="shared" si="3"/>
        <v>0</v>
      </c>
      <c r="R38" s="176">
        <f t="shared" si="4"/>
        <v>0</v>
      </c>
      <c r="S38" s="178" t="e">
        <f>R38*100/'CD Ratio_3(i)'!#REF!</f>
        <v>#REF!</v>
      </c>
    </row>
    <row r="39" spans="1:22" ht="13.5" customHeight="1" x14ac:dyDescent="0.2">
      <c r="A39" s="175">
        <v>33</v>
      </c>
      <c r="B39" s="176" t="s">
        <v>40</v>
      </c>
      <c r="C39" s="176">
        <v>162</v>
      </c>
      <c r="D39" s="176">
        <v>171.62306239999998</v>
      </c>
      <c r="E39" s="176">
        <v>20</v>
      </c>
      <c r="F39" s="176">
        <v>28.436964</v>
      </c>
      <c r="G39" s="176">
        <v>0</v>
      </c>
      <c r="H39" s="176">
        <v>0</v>
      </c>
      <c r="I39" s="176">
        <v>20</v>
      </c>
      <c r="J39" s="176">
        <v>107.81879199999999</v>
      </c>
      <c r="K39" s="176">
        <v>0</v>
      </c>
      <c r="L39" s="176">
        <v>0</v>
      </c>
      <c r="M39" s="176"/>
      <c r="N39" s="176"/>
      <c r="O39" s="176">
        <v>5</v>
      </c>
      <c r="P39" s="176">
        <v>0.18955810000000001</v>
      </c>
      <c r="Q39" s="176">
        <f t="shared" si="3"/>
        <v>207</v>
      </c>
      <c r="R39" s="176">
        <f t="shared" si="4"/>
        <v>308.06837649999994</v>
      </c>
      <c r="S39" s="178">
        <f>R39*100/'CD Ratio_3(i)'!F38</f>
        <v>4.9004351259386913</v>
      </c>
    </row>
    <row r="40" spans="1:22" ht="13.5" customHeight="1" x14ac:dyDescent="0.2">
      <c r="A40" s="175">
        <v>34</v>
      </c>
      <c r="B40" s="176" t="s">
        <v>41</v>
      </c>
      <c r="C40" s="176">
        <v>16901</v>
      </c>
      <c r="D40" s="176">
        <v>8114.3920799999996</v>
      </c>
      <c r="E40" s="176">
        <v>8064</v>
      </c>
      <c r="F40" s="176">
        <v>4239.1457600000003</v>
      </c>
      <c r="G40" s="176">
        <v>0</v>
      </c>
      <c r="H40" s="176">
        <v>0</v>
      </c>
      <c r="I40" s="176">
        <v>1310</v>
      </c>
      <c r="J40" s="176">
        <v>12800.38645</v>
      </c>
      <c r="K40" s="176">
        <v>0</v>
      </c>
      <c r="L40" s="176">
        <v>0</v>
      </c>
      <c r="M40" s="176"/>
      <c r="N40" s="176"/>
      <c r="O40" s="176">
        <v>877</v>
      </c>
      <c r="P40" s="176">
        <v>14124.442429999999</v>
      </c>
      <c r="Q40" s="176">
        <f t="shared" si="3"/>
        <v>27152</v>
      </c>
      <c r="R40" s="176">
        <f t="shared" si="4"/>
        <v>39278.366720000005</v>
      </c>
      <c r="S40" s="178">
        <f>R40*100/'CD Ratio_3(i)'!F39</f>
        <v>11.17810050344533</v>
      </c>
    </row>
    <row r="41" spans="1:22" s="302" customFormat="1" ht="13.5" customHeight="1" x14ac:dyDescent="0.2">
      <c r="A41" s="184"/>
      <c r="B41" s="189" t="s">
        <v>110</v>
      </c>
      <c r="C41" s="189">
        <f>SUM(C19:C40)</f>
        <v>943074</v>
      </c>
      <c r="D41" s="189">
        <f>SUM(D19:D40)</f>
        <v>572817.70103330002</v>
      </c>
      <c r="E41" s="189">
        <f>(SCST_OS_22!C41+SCST_OS_22!E41)</f>
        <v>701002</v>
      </c>
      <c r="F41" s="189">
        <f>(SCST_OS_22!D41+SCST_OS_22!F41)</f>
        <v>4226313.92</v>
      </c>
      <c r="G41" s="189">
        <f>SHGs_19!E41</f>
        <v>4756</v>
      </c>
      <c r="H41" s="189">
        <f>SHGs_19!F41</f>
        <v>10347.91589</v>
      </c>
      <c r="I41" s="189">
        <f>Minority_OS_20!O41</f>
        <v>281270</v>
      </c>
      <c r="J41" s="189">
        <f>Minority_OS_20!P41</f>
        <v>323967.09999999992</v>
      </c>
      <c r="K41" s="189">
        <f t="shared" ref="K41:R41" si="5">SUM(K19:K40)</f>
        <v>11</v>
      </c>
      <c r="L41" s="189">
        <f t="shared" si="5"/>
        <v>0.21686940000000002</v>
      </c>
      <c r="M41" s="189">
        <f t="shared" si="5"/>
        <v>0</v>
      </c>
      <c r="N41" s="189">
        <f t="shared" si="5"/>
        <v>0</v>
      </c>
      <c r="O41" s="189">
        <f t="shared" si="5"/>
        <v>789157</v>
      </c>
      <c r="P41" s="189">
        <f t="shared" si="5"/>
        <v>306080.49949370004</v>
      </c>
      <c r="Q41" s="189">
        <f t="shared" si="5"/>
        <v>2610366</v>
      </c>
      <c r="R41" s="189">
        <f t="shared" si="5"/>
        <v>1282678.5709916002</v>
      </c>
      <c r="S41" s="344">
        <f>R41*100/'CD Ratio_3(i)'!F40</f>
        <v>11.535371271183076</v>
      </c>
      <c r="T41" s="345"/>
      <c r="U41" s="345"/>
      <c r="V41" s="345"/>
    </row>
    <row r="42" spans="1:22" s="302" customFormat="1" ht="13.5" customHeight="1" x14ac:dyDescent="0.2">
      <c r="A42" s="184"/>
      <c r="B42" s="189" t="s">
        <v>43</v>
      </c>
      <c r="C42" s="189">
        <f>C41+C18</f>
        <v>2606388</v>
      </c>
      <c r="D42" s="189">
        <f>D41+D18</f>
        <v>3366920.7840683004</v>
      </c>
      <c r="E42" s="189">
        <f>(SCST_OS_22!C42+SCST_OS_22!E42)</f>
        <v>1342015</v>
      </c>
      <c r="F42" s="189">
        <f>(SCST_OS_22!D42+SCST_OS_22!F42)</f>
        <v>5586174.0999999996</v>
      </c>
      <c r="G42" s="189">
        <f>SHGs_19!E42</f>
        <v>11385</v>
      </c>
      <c r="H42" s="189">
        <f>SHGs_19!F42</f>
        <v>21791.4434004</v>
      </c>
      <c r="I42" s="189">
        <f>Minority_OS_20!O42</f>
        <v>467092</v>
      </c>
      <c r="J42" s="189">
        <f>Minority_OS_20!P42</f>
        <v>908890.92999999993</v>
      </c>
      <c r="K42" s="189">
        <f t="shared" ref="K42:R42" si="6">K41+K18</f>
        <v>60171</v>
      </c>
      <c r="L42" s="189">
        <f t="shared" si="6"/>
        <v>3855.422106</v>
      </c>
      <c r="M42" s="189">
        <f t="shared" si="6"/>
        <v>0</v>
      </c>
      <c r="N42" s="189">
        <f t="shared" si="6"/>
        <v>0</v>
      </c>
      <c r="O42" s="189">
        <f t="shared" si="6"/>
        <v>1106721</v>
      </c>
      <c r="P42" s="189">
        <f t="shared" si="6"/>
        <v>1955757.3860510001</v>
      </c>
      <c r="Q42" s="189">
        <f t="shared" si="6"/>
        <v>5205057</v>
      </c>
      <c r="R42" s="189">
        <f t="shared" si="6"/>
        <v>6775281.5099463016</v>
      </c>
      <c r="S42" s="344">
        <f>R42*100/'CD Ratio_3(i)'!F41</f>
        <v>19.6620042447225</v>
      </c>
      <c r="T42" s="345"/>
      <c r="U42" s="345"/>
      <c r="V42" s="345"/>
    </row>
    <row r="43" spans="1:22" ht="13.5" customHeight="1" x14ac:dyDescent="0.2">
      <c r="A43" s="175">
        <v>35</v>
      </c>
      <c r="B43" s="176" t="s">
        <v>44</v>
      </c>
      <c r="C43" s="176">
        <v>116704</v>
      </c>
      <c r="D43" s="176">
        <v>68434.621939999997</v>
      </c>
      <c r="E43" s="176">
        <v>34235</v>
      </c>
      <c r="F43" s="176">
        <v>40590.682639999999</v>
      </c>
      <c r="G43" s="176">
        <v>17722</v>
      </c>
      <c r="H43" s="176">
        <v>19477.696530000001</v>
      </c>
      <c r="I43" s="176">
        <v>41032</v>
      </c>
      <c r="J43" s="176">
        <v>42616.201379999999</v>
      </c>
      <c r="K43" s="176">
        <v>566</v>
      </c>
      <c r="L43" s="176">
        <v>64.581950000000006</v>
      </c>
      <c r="M43" s="176"/>
      <c r="N43" s="176"/>
      <c r="O43" s="176">
        <v>0</v>
      </c>
      <c r="P43" s="176">
        <v>0</v>
      </c>
      <c r="Q43" s="176">
        <f>C43+E43+G43+I43+K43+M43+O43</f>
        <v>210259</v>
      </c>
      <c r="R43" s="176">
        <f>D43+F43+H43+J43+L43+N43+P43</f>
        <v>171183.78443999999</v>
      </c>
      <c r="S43" s="178">
        <f>R43*100/'CD Ratio_3(i)'!F42</f>
        <v>48.202748162719033</v>
      </c>
    </row>
    <row r="44" spans="1:22" ht="13.5" customHeight="1" x14ac:dyDescent="0.2">
      <c r="A44" s="175">
        <v>36</v>
      </c>
      <c r="B44" s="176" t="s">
        <v>45</v>
      </c>
      <c r="C44" s="176">
        <v>263382</v>
      </c>
      <c r="D44" s="176">
        <v>331742.99793000001</v>
      </c>
      <c r="E44" s="176">
        <v>197453</v>
      </c>
      <c r="F44" s="176">
        <v>178622.23427000002</v>
      </c>
      <c r="G44" s="176">
        <v>63669</v>
      </c>
      <c r="H44" s="176">
        <v>76945.420159999994</v>
      </c>
      <c r="I44" s="176">
        <v>113378</v>
      </c>
      <c r="J44" s="176">
        <v>116223.20634999999</v>
      </c>
      <c r="K44" s="176">
        <v>52</v>
      </c>
      <c r="L44" s="176">
        <v>39.041126900000002</v>
      </c>
      <c r="M44" s="176"/>
      <c r="N44" s="176"/>
      <c r="O44" s="176">
        <v>732453</v>
      </c>
      <c r="P44" s="176">
        <v>845503.37358000001</v>
      </c>
      <c r="Q44" s="176">
        <f>C44+E44+G44+I44+K44+M44+O44</f>
        <v>1370387</v>
      </c>
      <c r="R44" s="176">
        <f>D44+F44+H44+J44+L44+N44+P44</f>
        <v>1549076.2734169001</v>
      </c>
      <c r="S44" s="178">
        <f>R44*100/'CD Ratio_3(i)'!F43</f>
        <v>120.69683557913078</v>
      </c>
    </row>
    <row r="45" spans="1:22" s="302" customFormat="1" ht="13.5" customHeight="1" x14ac:dyDescent="0.2">
      <c r="A45" s="184"/>
      <c r="B45" s="189" t="s">
        <v>46</v>
      </c>
      <c r="C45" s="189">
        <f t="shared" ref="C45:R45" si="7">C44+C43</f>
        <v>380086</v>
      </c>
      <c r="D45" s="189">
        <f t="shared" si="7"/>
        <v>400177.61986999999</v>
      </c>
      <c r="E45" s="189">
        <f>(SCST_OS_22!C45+SCST_OS_22!E45)</f>
        <v>230904</v>
      </c>
      <c r="F45" s="189">
        <f>(SCST_OS_22!D45+SCST_OS_22!F45)</f>
        <v>217275.01</v>
      </c>
      <c r="G45" s="189">
        <f>SHGs_19!E45</f>
        <v>9577</v>
      </c>
      <c r="H45" s="189">
        <f>SHGs_19!F45</f>
        <v>9436.9855535999995</v>
      </c>
      <c r="I45" s="189">
        <f>Minority_OS_20!O45</f>
        <v>79373</v>
      </c>
      <c r="J45" s="189">
        <f>Minority_OS_20!P45</f>
        <v>94934.9</v>
      </c>
      <c r="K45" s="189">
        <f t="shared" si="7"/>
        <v>618</v>
      </c>
      <c r="L45" s="189">
        <f t="shared" si="7"/>
        <v>103.6230769</v>
      </c>
      <c r="M45" s="189">
        <f t="shared" si="7"/>
        <v>0</v>
      </c>
      <c r="N45" s="189">
        <f t="shared" si="7"/>
        <v>0</v>
      </c>
      <c r="O45" s="189">
        <f t="shared" si="7"/>
        <v>732453</v>
      </c>
      <c r="P45" s="189">
        <f t="shared" si="7"/>
        <v>845503.37358000001</v>
      </c>
      <c r="Q45" s="189">
        <f t="shared" si="7"/>
        <v>1580646</v>
      </c>
      <c r="R45" s="189">
        <f t="shared" si="7"/>
        <v>1720260.0578569002</v>
      </c>
      <c r="S45" s="344">
        <f>R45*100/'CD Ratio_3(i)'!F44</f>
        <v>104.98501156622753</v>
      </c>
      <c r="T45" s="345"/>
      <c r="U45" s="345"/>
      <c r="V45" s="345"/>
    </row>
    <row r="46" spans="1:22" ht="13.5" customHeight="1" x14ac:dyDescent="0.2">
      <c r="A46" s="175">
        <v>37</v>
      </c>
      <c r="B46" s="176" t="s">
        <v>47</v>
      </c>
      <c r="C46" s="176">
        <v>1904798</v>
      </c>
      <c r="D46" s="176">
        <v>1234684</v>
      </c>
      <c r="E46" s="176">
        <v>1145636</v>
      </c>
      <c r="F46" s="176">
        <v>705907</v>
      </c>
      <c r="G46" s="176">
        <v>12064</v>
      </c>
      <c r="H46" s="176">
        <v>3381</v>
      </c>
      <c r="I46" s="176">
        <v>120549</v>
      </c>
      <c r="J46" s="176">
        <v>60271</v>
      </c>
      <c r="K46" s="176">
        <v>0</v>
      </c>
      <c r="L46" s="176">
        <v>0</v>
      </c>
      <c r="M46" s="176">
        <v>0</v>
      </c>
      <c r="N46" s="176">
        <v>0</v>
      </c>
      <c r="O46" s="176">
        <v>0</v>
      </c>
      <c r="P46" s="176">
        <v>0</v>
      </c>
      <c r="Q46" s="176">
        <f>C46+E46+G46+I46+K46+M46+O46</f>
        <v>3183047</v>
      </c>
      <c r="R46" s="176">
        <f>D46+F46+H46+J46+L46+N46+P46</f>
        <v>2004243</v>
      </c>
      <c r="S46" s="178">
        <f>R46*100/'CD Ratio_3(i)'!F45</f>
        <v>47.080543892879859</v>
      </c>
    </row>
    <row r="47" spans="1:22" s="302" customFormat="1" ht="13.5" customHeight="1" x14ac:dyDescent="0.2">
      <c r="A47" s="184"/>
      <c r="B47" s="189" t="s">
        <v>48</v>
      </c>
      <c r="C47" s="189">
        <f t="shared" ref="C47:R47" si="8">C46</f>
        <v>1904798</v>
      </c>
      <c r="D47" s="189">
        <f t="shared" si="8"/>
        <v>1234684</v>
      </c>
      <c r="E47" s="189">
        <f>(SCST_OS_22!C47+SCST_OS_22!E47)</f>
        <v>1145636</v>
      </c>
      <c r="F47" s="189">
        <f>(SCST_OS_22!D47+SCST_OS_22!F47)</f>
        <v>705907</v>
      </c>
      <c r="G47" s="189">
        <f>SHGs_19!E47</f>
        <v>12064</v>
      </c>
      <c r="H47" s="189">
        <f>SHGs_19!F47</f>
        <v>3381</v>
      </c>
      <c r="I47" s="189">
        <f>Minority_OS_20!O47</f>
        <v>120549</v>
      </c>
      <c r="J47" s="189">
        <f>Minority_OS_20!P47</f>
        <v>60271</v>
      </c>
      <c r="K47" s="189">
        <f t="shared" si="8"/>
        <v>0</v>
      </c>
      <c r="L47" s="189">
        <f t="shared" si="8"/>
        <v>0</v>
      </c>
      <c r="M47" s="189">
        <f t="shared" si="8"/>
        <v>0</v>
      </c>
      <c r="N47" s="189">
        <f t="shared" si="8"/>
        <v>0</v>
      </c>
      <c r="O47" s="189">
        <f t="shared" si="8"/>
        <v>0</v>
      </c>
      <c r="P47" s="189">
        <f t="shared" si="8"/>
        <v>0</v>
      </c>
      <c r="Q47" s="189">
        <f t="shared" si="8"/>
        <v>3183047</v>
      </c>
      <c r="R47" s="189">
        <f t="shared" si="8"/>
        <v>2004243</v>
      </c>
      <c r="S47" s="344">
        <f>R47*100/'CD Ratio_3(i)'!F46</f>
        <v>47.080543892879859</v>
      </c>
      <c r="T47" s="345"/>
      <c r="U47" s="345"/>
      <c r="V47" s="345"/>
    </row>
    <row r="48" spans="1:22" ht="13.5" customHeight="1" x14ac:dyDescent="0.2">
      <c r="A48" s="175">
        <v>38</v>
      </c>
      <c r="B48" s="176" t="s">
        <v>49</v>
      </c>
      <c r="C48" s="176">
        <v>28033</v>
      </c>
      <c r="D48" s="176">
        <v>78522.528059999997</v>
      </c>
      <c r="E48" s="176">
        <v>847</v>
      </c>
      <c r="F48" s="176">
        <v>3294.2402700000002</v>
      </c>
      <c r="G48" s="176">
        <v>0</v>
      </c>
      <c r="H48" s="176">
        <v>0</v>
      </c>
      <c r="I48" s="176">
        <v>8001</v>
      </c>
      <c r="J48" s="176">
        <v>60040.694029999999</v>
      </c>
      <c r="K48" s="176">
        <v>0</v>
      </c>
      <c r="L48" s="176">
        <v>0</v>
      </c>
      <c r="M48" s="176"/>
      <c r="N48" s="176"/>
      <c r="O48" s="176">
        <v>0</v>
      </c>
      <c r="P48" s="176">
        <v>0</v>
      </c>
      <c r="Q48" s="176">
        <f t="shared" ref="Q48:R55" si="9">C48+E48+G48+I48+K48+M48+O48</f>
        <v>36881</v>
      </c>
      <c r="R48" s="176">
        <f t="shared" si="9"/>
        <v>141857.46236</v>
      </c>
      <c r="S48" s="178">
        <f>R48*100/'CD Ratio_3(i)'!F47</f>
        <v>16.177763707623345</v>
      </c>
    </row>
    <row r="49" spans="1:22" ht="13.5" customHeight="1" x14ac:dyDescent="0.2">
      <c r="A49" s="175">
        <v>39</v>
      </c>
      <c r="B49" s="176" t="s">
        <v>50</v>
      </c>
      <c r="C49" s="176">
        <v>55680</v>
      </c>
      <c r="D49" s="176">
        <v>11113.22551</v>
      </c>
      <c r="E49" s="176">
        <v>12103</v>
      </c>
      <c r="F49" s="176">
        <v>3671.2680700000001</v>
      </c>
      <c r="G49" s="176">
        <v>0</v>
      </c>
      <c r="H49" s="176">
        <v>0</v>
      </c>
      <c r="I49" s="176">
        <v>4590</v>
      </c>
      <c r="J49" s="176">
        <v>3864.634</v>
      </c>
      <c r="K49" s="176">
        <v>0</v>
      </c>
      <c r="L49" s="176">
        <v>0</v>
      </c>
      <c r="M49" s="176"/>
      <c r="N49" s="176"/>
      <c r="O49" s="176">
        <v>10911</v>
      </c>
      <c r="P49" s="176">
        <v>4631.95</v>
      </c>
      <c r="Q49" s="176">
        <f t="shared" si="9"/>
        <v>83284</v>
      </c>
      <c r="R49" s="176">
        <f t="shared" si="9"/>
        <v>23281.077580000001</v>
      </c>
      <c r="S49" s="178">
        <f>R49*100/'CD Ratio_3(i)'!F48</f>
        <v>35.427598342533223</v>
      </c>
    </row>
    <row r="50" spans="1:22" ht="13.5" customHeight="1" x14ac:dyDescent="0.2">
      <c r="A50" s="175">
        <v>40</v>
      </c>
      <c r="B50" s="176" t="s">
        <v>51</v>
      </c>
      <c r="C50" s="176">
        <v>185829</v>
      </c>
      <c r="D50" s="176">
        <v>48446.087670000001</v>
      </c>
      <c r="E50" s="176">
        <v>49100</v>
      </c>
      <c r="F50" s="176">
        <v>12911.480667</v>
      </c>
      <c r="G50" s="176">
        <v>0</v>
      </c>
      <c r="H50" s="176">
        <v>0</v>
      </c>
      <c r="I50" s="176">
        <v>15054</v>
      </c>
      <c r="J50" s="176">
        <v>4199.1454670000003</v>
      </c>
      <c r="K50" s="176">
        <v>0</v>
      </c>
      <c r="L50" s="176">
        <v>0</v>
      </c>
      <c r="M50" s="176"/>
      <c r="N50" s="176"/>
      <c r="O50" s="176">
        <v>42605</v>
      </c>
      <c r="P50" s="176">
        <v>7756.8438220000007</v>
      </c>
      <c r="Q50" s="176">
        <f t="shared" si="9"/>
        <v>292588</v>
      </c>
      <c r="R50" s="176">
        <f t="shared" si="9"/>
        <v>73313.557625999994</v>
      </c>
      <c r="S50" s="178">
        <f>R50*100/'CD Ratio_3(i)'!F49</f>
        <v>73.665538342483288</v>
      </c>
    </row>
    <row r="51" spans="1:22" ht="13.5" customHeight="1" x14ac:dyDescent="0.2">
      <c r="A51" s="175">
        <v>41</v>
      </c>
      <c r="B51" s="176" t="s">
        <v>52</v>
      </c>
      <c r="C51" s="176">
        <v>0</v>
      </c>
      <c r="D51" s="176">
        <v>0</v>
      </c>
      <c r="E51" s="176">
        <v>0</v>
      </c>
      <c r="F51" s="176">
        <v>0</v>
      </c>
      <c r="G51" s="176">
        <v>0</v>
      </c>
      <c r="H51" s="176">
        <v>0</v>
      </c>
      <c r="I51" s="176">
        <v>0</v>
      </c>
      <c r="J51" s="176">
        <v>0</v>
      </c>
      <c r="K51" s="176">
        <v>0</v>
      </c>
      <c r="L51" s="176">
        <v>0</v>
      </c>
      <c r="M51" s="176"/>
      <c r="N51" s="176"/>
      <c r="O51" s="176">
        <v>134458</v>
      </c>
      <c r="P51" s="176">
        <v>26705.777620000001</v>
      </c>
      <c r="Q51" s="176">
        <f t="shared" si="9"/>
        <v>134458</v>
      </c>
      <c r="R51" s="176">
        <f t="shared" si="9"/>
        <v>26705.777620000001</v>
      </c>
      <c r="S51" s="178">
        <f>R51*100/'CD Ratio_3(i)'!F50</f>
        <v>46.195947862211526</v>
      </c>
    </row>
    <row r="52" spans="1:22" ht="13.5" customHeight="1" x14ac:dyDescent="0.2">
      <c r="A52" s="175">
        <v>42</v>
      </c>
      <c r="B52" s="176" t="s">
        <v>53</v>
      </c>
      <c r="C52" s="176">
        <v>97370</v>
      </c>
      <c r="D52" s="176">
        <v>28351.525659999999</v>
      </c>
      <c r="E52" s="176">
        <v>8022</v>
      </c>
      <c r="F52" s="176">
        <v>4375.6749399999999</v>
      </c>
      <c r="G52" s="176">
        <v>0</v>
      </c>
      <c r="H52" s="176">
        <v>0</v>
      </c>
      <c r="I52" s="176">
        <v>5046</v>
      </c>
      <c r="J52" s="176">
        <v>3567.8964999999998</v>
      </c>
      <c r="K52" s="176">
        <v>0</v>
      </c>
      <c r="L52" s="176">
        <v>0</v>
      </c>
      <c r="M52" s="176"/>
      <c r="N52" s="176"/>
      <c r="O52" s="176">
        <v>33827</v>
      </c>
      <c r="P52" s="176">
        <v>5513.7903100000003</v>
      </c>
      <c r="Q52" s="176">
        <f t="shared" si="9"/>
        <v>144265</v>
      </c>
      <c r="R52" s="176">
        <f t="shared" si="9"/>
        <v>41808.887409999996</v>
      </c>
      <c r="S52" s="178">
        <f>R52*100/'CD Ratio_3(i)'!F51</f>
        <v>34.359913614616779</v>
      </c>
    </row>
    <row r="53" spans="1:22" ht="13.5" customHeight="1" x14ac:dyDescent="0.2">
      <c r="A53" s="175">
        <v>43</v>
      </c>
      <c r="B53" s="176" t="s">
        <v>54</v>
      </c>
      <c r="C53" s="176">
        <v>55753</v>
      </c>
      <c r="D53" s="176">
        <v>13597.688039999999</v>
      </c>
      <c r="E53" s="176">
        <v>33272</v>
      </c>
      <c r="F53" s="176">
        <v>7553.1367160000009</v>
      </c>
      <c r="G53" s="176">
        <v>0</v>
      </c>
      <c r="H53" s="176">
        <v>0</v>
      </c>
      <c r="I53" s="176">
        <v>7154</v>
      </c>
      <c r="J53" s="176">
        <v>1678.5017619999999</v>
      </c>
      <c r="K53" s="176">
        <v>0</v>
      </c>
      <c r="L53" s="176">
        <v>0</v>
      </c>
      <c r="M53" s="176"/>
      <c r="N53" s="176"/>
      <c r="O53" s="176">
        <v>0</v>
      </c>
      <c r="P53" s="176">
        <v>0</v>
      </c>
      <c r="Q53" s="176">
        <f t="shared" si="9"/>
        <v>96179</v>
      </c>
      <c r="R53" s="176">
        <f t="shared" si="9"/>
        <v>22829.326518000002</v>
      </c>
      <c r="S53" s="178">
        <f>R53*100/'CD Ratio_3(i)'!F52</f>
        <v>59.738833595813283</v>
      </c>
    </row>
    <row r="54" spans="1:22" ht="13.5" customHeight="1" x14ac:dyDescent="0.2">
      <c r="A54" s="175">
        <v>44</v>
      </c>
      <c r="B54" s="176" t="s">
        <v>55</v>
      </c>
      <c r="C54" s="176">
        <v>38193</v>
      </c>
      <c r="D54" s="176">
        <v>12878.39435</v>
      </c>
      <c r="E54" s="176">
        <v>33688</v>
      </c>
      <c r="F54" s="176">
        <v>10842.201666000001</v>
      </c>
      <c r="G54" s="176">
        <v>0</v>
      </c>
      <c r="H54" s="176">
        <v>0</v>
      </c>
      <c r="I54" s="176">
        <v>7191</v>
      </c>
      <c r="J54" s="176">
        <v>2055.5581999999999</v>
      </c>
      <c r="K54" s="176">
        <v>0</v>
      </c>
      <c r="L54" s="176">
        <v>0</v>
      </c>
      <c r="M54" s="176"/>
      <c r="N54" s="176"/>
      <c r="O54" s="176">
        <v>0</v>
      </c>
      <c r="P54" s="176">
        <v>0</v>
      </c>
      <c r="Q54" s="176">
        <f t="shared" si="9"/>
        <v>79072</v>
      </c>
      <c r="R54" s="176">
        <f t="shared" si="9"/>
        <v>25776.154216000003</v>
      </c>
      <c r="S54" s="178">
        <f>R54*100/'CD Ratio_3(i)'!F53</f>
        <v>83.433611501810361</v>
      </c>
    </row>
    <row r="55" spans="1:22" ht="13.5" customHeight="1" x14ac:dyDescent="0.2">
      <c r="A55" s="175">
        <v>45</v>
      </c>
      <c r="B55" s="176" t="s">
        <v>56</v>
      </c>
      <c r="C55" s="176">
        <v>113377</v>
      </c>
      <c r="D55" s="176">
        <v>33825.194430000003</v>
      </c>
      <c r="E55" s="176">
        <v>54643</v>
      </c>
      <c r="F55" s="176">
        <v>16027.553499000001</v>
      </c>
      <c r="G55" s="176">
        <v>0</v>
      </c>
      <c r="H55" s="176">
        <v>0</v>
      </c>
      <c r="I55" s="176">
        <v>2578</v>
      </c>
      <c r="J55" s="176">
        <v>1537.1197569999999</v>
      </c>
      <c r="K55" s="176">
        <v>0</v>
      </c>
      <c r="L55" s="176">
        <v>0</v>
      </c>
      <c r="M55" s="176"/>
      <c r="N55" s="176"/>
      <c r="O55" s="176">
        <v>0</v>
      </c>
      <c r="P55" s="176">
        <v>0</v>
      </c>
      <c r="Q55" s="176">
        <f t="shared" si="9"/>
        <v>170598</v>
      </c>
      <c r="R55" s="176">
        <f t="shared" si="9"/>
        <v>51389.867686000005</v>
      </c>
      <c r="S55" s="178">
        <f>R55*100/'CD Ratio_3(i)'!F54</f>
        <v>127.83406955449585</v>
      </c>
    </row>
    <row r="56" spans="1:22" s="302" customFormat="1" ht="13.5" customHeight="1" x14ac:dyDescent="0.2">
      <c r="A56" s="184"/>
      <c r="B56" s="189" t="s">
        <v>57</v>
      </c>
      <c r="C56" s="189">
        <f t="shared" ref="C56:D56" si="10">SUM(C48:C55)</f>
        <v>574235</v>
      </c>
      <c r="D56" s="189">
        <f t="shared" si="10"/>
        <v>226734.64372000002</v>
      </c>
      <c r="E56" s="189">
        <f>(SCST_OS_22!C56+SCST_OS_22!E56)</f>
        <v>290653</v>
      </c>
      <c r="F56" s="189">
        <f>(SCST_OS_22!D56+SCST_OS_22!F56)</f>
        <v>94676.23000000001</v>
      </c>
      <c r="G56" s="189">
        <f>SHGs_19!E56</f>
        <v>0</v>
      </c>
      <c r="H56" s="189">
        <f>SHGs_19!F56</f>
        <v>0</v>
      </c>
      <c r="I56" s="189">
        <f>Minority_OS_20!O56</f>
        <v>94193</v>
      </c>
      <c r="J56" s="189">
        <f>Minority_OS_20!P56</f>
        <v>99318.83</v>
      </c>
      <c r="K56" s="189">
        <f t="shared" ref="K56:R56" si="11">SUM(K48:K55)</f>
        <v>0</v>
      </c>
      <c r="L56" s="189">
        <f t="shared" si="11"/>
        <v>0</v>
      </c>
      <c r="M56" s="189">
        <f t="shared" si="11"/>
        <v>0</v>
      </c>
      <c r="N56" s="189">
        <f t="shared" si="11"/>
        <v>0</v>
      </c>
      <c r="O56" s="189">
        <f t="shared" si="11"/>
        <v>221801</v>
      </c>
      <c r="P56" s="189">
        <f t="shared" si="11"/>
        <v>44608.361751999997</v>
      </c>
      <c r="Q56" s="189">
        <f t="shared" si="11"/>
        <v>1037325</v>
      </c>
      <c r="R56" s="189">
        <f t="shared" si="11"/>
        <v>406962.11101599998</v>
      </c>
      <c r="S56" s="344">
        <f>R56*100/'CD Ratio_3(i)'!F55</f>
        <v>30.577903931290109</v>
      </c>
      <c r="T56" s="345"/>
      <c r="U56" s="345"/>
      <c r="V56" s="345"/>
    </row>
    <row r="57" spans="1:22" s="302" customFormat="1" ht="13.5" customHeight="1" x14ac:dyDescent="0.2">
      <c r="A57" s="189"/>
      <c r="B57" s="189" t="s">
        <v>6</v>
      </c>
      <c r="C57" s="189">
        <f t="shared" ref="C57:D57" si="12">C56+C47+C45+C42</f>
        <v>5465507</v>
      </c>
      <c r="D57" s="189">
        <f t="shared" si="12"/>
        <v>5228517.0476583</v>
      </c>
      <c r="E57" s="189">
        <f>(SCST_OS_22!C57+SCST_OS_22!E57)</f>
        <v>3009208</v>
      </c>
      <c r="F57" s="189">
        <f>(SCST_OS_22!D57+SCST_OS_22!F57)</f>
        <v>6604032.3399999999</v>
      </c>
      <c r="G57" s="189">
        <f>SHGs_19!E57</f>
        <v>33026</v>
      </c>
      <c r="H57" s="189">
        <f>SHGs_19!F57</f>
        <v>34609.428954000003</v>
      </c>
      <c r="I57" s="189">
        <f>Minority_OS_20!O57</f>
        <v>761207</v>
      </c>
      <c r="J57" s="189">
        <f>Minority_OS_20!P57</f>
        <v>1163415.6599999999</v>
      </c>
      <c r="K57" s="189">
        <f t="shared" ref="K57:R57" si="13">K56+K47+K45+K42</f>
        <v>60789</v>
      </c>
      <c r="L57" s="189">
        <f t="shared" si="13"/>
        <v>3959.0451828999999</v>
      </c>
      <c r="M57" s="189">
        <f t="shared" si="13"/>
        <v>0</v>
      </c>
      <c r="N57" s="189">
        <f t="shared" si="13"/>
        <v>0</v>
      </c>
      <c r="O57" s="189">
        <f t="shared" si="13"/>
        <v>2060975</v>
      </c>
      <c r="P57" s="189">
        <f t="shared" si="13"/>
        <v>2845869.1213830002</v>
      </c>
      <c r="Q57" s="189">
        <f t="shared" si="13"/>
        <v>11006075</v>
      </c>
      <c r="R57" s="189">
        <f t="shared" si="13"/>
        <v>10906746.678819202</v>
      </c>
      <c r="S57" s="344">
        <f>R57*100/'CD Ratio_3(i)'!F58</f>
        <v>26.164501277031807</v>
      </c>
      <c r="T57" s="345"/>
      <c r="U57" s="345"/>
      <c r="V57" s="345"/>
    </row>
    <row r="58" spans="1:22" ht="13.5" customHeight="1" x14ac:dyDescent="0.2">
      <c r="A58" s="99"/>
      <c r="B58" s="99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56"/>
      <c r="O58" s="156"/>
      <c r="P58" s="156"/>
      <c r="Q58" s="156"/>
      <c r="R58" s="156"/>
      <c r="S58" s="165"/>
    </row>
    <row r="59" spans="1:22" ht="13.5" customHeight="1" x14ac:dyDescent="0.2">
      <c r="A59" s="99"/>
      <c r="B59" s="99"/>
      <c r="C59" s="156"/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156"/>
      <c r="O59" s="156"/>
      <c r="P59" s="156"/>
      <c r="Q59" s="156"/>
      <c r="R59" s="156"/>
      <c r="S59" s="165"/>
    </row>
    <row r="60" spans="1:22" ht="13.5" customHeight="1" x14ac:dyDescent="0.2">
      <c r="A60" s="99"/>
      <c r="B60" s="99"/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56"/>
      <c r="N60" s="156"/>
      <c r="O60" s="156"/>
      <c r="P60" s="156"/>
      <c r="Q60" s="156"/>
      <c r="R60" s="156"/>
      <c r="S60" s="165"/>
    </row>
    <row r="61" spans="1:22" ht="13.5" customHeight="1" x14ac:dyDescent="0.2">
      <c r="A61" s="99"/>
      <c r="B61" s="99"/>
      <c r="C61" s="156"/>
      <c r="D61" s="156"/>
      <c r="E61" s="156"/>
      <c r="F61" s="156"/>
      <c r="G61" s="156"/>
      <c r="H61" s="156"/>
      <c r="I61" s="156"/>
      <c r="J61" s="156"/>
      <c r="K61" s="156"/>
      <c r="L61" s="156"/>
      <c r="M61" s="156"/>
      <c r="N61" s="156"/>
      <c r="O61" s="156"/>
      <c r="P61" s="156"/>
      <c r="Q61" s="156"/>
      <c r="R61" s="156"/>
      <c r="S61" s="165"/>
    </row>
    <row r="62" spans="1:22" ht="13.5" customHeight="1" x14ac:dyDescent="0.2">
      <c r="A62" s="99"/>
      <c r="B62" s="99"/>
      <c r="C62" s="156"/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  <c r="S62" s="165"/>
    </row>
    <row r="63" spans="1:22" ht="13.5" customHeight="1" x14ac:dyDescent="0.2">
      <c r="A63" s="99"/>
      <c r="B63" s="99"/>
      <c r="C63" s="156"/>
      <c r="D63" s="156"/>
      <c r="E63" s="156"/>
      <c r="F63" s="156"/>
      <c r="G63" s="156"/>
      <c r="H63" s="156"/>
      <c r="I63" s="156"/>
      <c r="J63" s="156"/>
      <c r="K63" s="156"/>
      <c r="L63" s="156"/>
      <c r="M63" s="156"/>
      <c r="N63" s="156"/>
      <c r="O63" s="156"/>
      <c r="P63" s="156"/>
      <c r="Q63" s="156"/>
      <c r="R63" s="156"/>
      <c r="S63" s="165"/>
    </row>
    <row r="64" spans="1:22" ht="13.5" customHeight="1" x14ac:dyDescent="0.2">
      <c r="A64" s="99"/>
      <c r="B64" s="99"/>
      <c r="C64" s="156"/>
      <c r="D64" s="156"/>
      <c r="E64" s="156"/>
      <c r="F64" s="156"/>
      <c r="G64" s="156"/>
      <c r="H64" s="156"/>
      <c r="I64" s="156"/>
      <c r="J64" s="156"/>
      <c r="K64" s="156"/>
      <c r="L64" s="156"/>
      <c r="M64" s="156"/>
      <c r="N64" s="156"/>
      <c r="O64" s="156"/>
      <c r="P64" s="156"/>
      <c r="Q64" s="156"/>
      <c r="R64" s="156"/>
      <c r="S64" s="165"/>
    </row>
    <row r="65" spans="1:19" ht="13.5" customHeight="1" x14ac:dyDescent="0.2">
      <c r="A65" s="99"/>
      <c r="B65" s="99"/>
      <c r="C65" s="156"/>
      <c r="D65" s="156"/>
      <c r="E65" s="156"/>
      <c r="F65" s="156"/>
      <c r="G65" s="156"/>
      <c r="H65" s="156"/>
      <c r="I65" s="156"/>
      <c r="J65" s="156"/>
      <c r="K65" s="156"/>
      <c r="L65" s="156"/>
      <c r="M65" s="156"/>
      <c r="N65" s="156"/>
      <c r="O65" s="156"/>
      <c r="P65" s="156"/>
      <c r="Q65" s="156"/>
      <c r="R65" s="156"/>
      <c r="S65" s="165"/>
    </row>
    <row r="66" spans="1:19" ht="13.5" customHeight="1" x14ac:dyDescent="0.2">
      <c r="A66" s="99"/>
      <c r="B66" s="99"/>
      <c r="C66" s="156"/>
      <c r="D66" s="156"/>
      <c r="E66" s="156"/>
      <c r="F66" s="156"/>
      <c r="G66" s="156"/>
      <c r="H66" s="156"/>
      <c r="I66" s="156"/>
      <c r="J66" s="156"/>
      <c r="K66" s="156"/>
      <c r="L66" s="156"/>
      <c r="M66" s="156"/>
      <c r="N66" s="156"/>
      <c r="O66" s="156"/>
      <c r="P66" s="156"/>
      <c r="Q66" s="156"/>
      <c r="R66" s="156"/>
      <c r="S66" s="165"/>
    </row>
    <row r="67" spans="1:19" ht="13.5" customHeight="1" x14ac:dyDescent="0.2">
      <c r="A67" s="99"/>
      <c r="B67" s="99"/>
      <c r="C67" s="156"/>
      <c r="D67" s="156"/>
      <c r="E67" s="156"/>
      <c r="F67" s="156"/>
      <c r="G67" s="156"/>
      <c r="H67" s="156"/>
      <c r="I67" s="156"/>
      <c r="J67" s="156"/>
      <c r="K67" s="156"/>
      <c r="L67" s="156"/>
      <c r="M67" s="156"/>
      <c r="N67" s="156"/>
      <c r="O67" s="156"/>
      <c r="P67" s="156"/>
      <c r="Q67" s="156"/>
      <c r="R67" s="156"/>
      <c r="S67" s="165"/>
    </row>
    <row r="68" spans="1:19" ht="13.5" customHeight="1" x14ac:dyDescent="0.2">
      <c r="A68" s="99"/>
      <c r="B68" s="99"/>
      <c r="C68" s="156"/>
      <c r="D68" s="156"/>
      <c r="E68" s="156"/>
      <c r="F68" s="156"/>
      <c r="G68" s="156"/>
      <c r="H68" s="156"/>
      <c r="I68" s="156"/>
      <c r="J68" s="156"/>
      <c r="K68" s="156"/>
      <c r="L68" s="156"/>
      <c r="M68" s="156"/>
      <c r="N68" s="156"/>
      <c r="O68" s="156"/>
      <c r="P68" s="156"/>
      <c r="Q68" s="156"/>
      <c r="R68" s="156"/>
      <c r="S68" s="165"/>
    </row>
    <row r="69" spans="1:19" ht="13.5" customHeight="1" x14ac:dyDescent="0.2">
      <c r="A69" s="99"/>
      <c r="B69" s="99"/>
      <c r="C69" s="156"/>
      <c r="D69" s="156"/>
      <c r="E69" s="156"/>
      <c r="F69" s="156"/>
      <c r="G69" s="156"/>
      <c r="H69" s="156"/>
      <c r="I69" s="156"/>
      <c r="J69" s="156"/>
      <c r="K69" s="156"/>
      <c r="L69" s="156"/>
      <c r="M69" s="156"/>
      <c r="N69" s="156"/>
      <c r="O69" s="156"/>
      <c r="P69" s="156"/>
      <c r="Q69" s="156"/>
      <c r="R69" s="156"/>
      <c r="S69" s="165"/>
    </row>
    <row r="70" spans="1:19" ht="13.5" customHeight="1" x14ac:dyDescent="0.2">
      <c r="A70" s="99"/>
      <c r="B70" s="99"/>
      <c r="C70" s="156"/>
      <c r="D70" s="156"/>
      <c r="E70" s="156"/>
      <c r="F70" s="156"/>
      <c r="G70" s="156"/>
      <c r="H70" s="156"/>
      <c r="I70" s="156"/>
      <c r="J70" s="156"/>
      <c r="K70" s="156"/>
      <c r="L70" s="156"/>
      <c r="M70" s="156"/>
      <c r="N70" s="156"/>
      <c r="O70" s="156"/>
      <c r="P70" s="156"/>
      <c r="Q70" s="156"/>
      <c r="R70" s="156"/>
      <c r="S70" s="165"/>
    </row>
    <row r="71" spans="1:19" ht="13.5" customHeight="1" x14ac:dyDescent="0.2">
      <c r="A71" s="99"/>
      <c r="B71" s="99"/>
      <c r="C71" s="156"/>
      <c r="D71" s="156"/>
      <c r="E71" s="156"/>
      <c r="F71" s="156"/>
      <c r="G71" s="156"/>
      <c r="H71" s="156"/>
      <c r="I71" s="156"/>
      <c r="J71" s="156"/>
      <c r="K71" s="156"/>
      <c r="L71" s="156"/>
      <c r="M71" s="156"/>
      <c r="N71" s="156"/>
      <c r="O71" s="156"/>
      <c r="P71" s="156"/>
      <c r="Q71" s="156"/>
      <c r="R71" s="156"/>
      <c r="S71" s="165"/>
    </row>
    <row r="72" spans="1:19" ht="13.5" customHeight="1" x14ac:dyDescent="0.2">
      <c r="A72" s="99"/>
      <c r="B72" s="99"/>
      <c r="C72" s="156"/>
      <c r="D72" s="156"/>
      <c r="E72" s="156"/>
      <c r="F72" s="156"/>
      <c r="G72" s="156"/>
      <c r="H72" s="156"/>
      <c r="I72" s="156"/>
      <c r="J72" s="156"/>
      <c r="K72" s="156"/>
      <c r="L72" s="156"/>
      <c r="M72" s="156"/>
      <c r="N72" s="156"/>
      <c r="O72" s="156"/>
      <c r="P72" s="156"/>
      <c r="Q72" s="156"/>
      <c r="R72" s="156"/>
      <c r="S72" s="165"/>
    </row>
    <row r="73" spans="1:19" ht="13.5" customHeight="1" x14ac:dyDescent="0.2">
      <c r="A73" s="99"/>
      <c r="B73" s="99"/>
      <c r="C73" s="156"/>
      <c r="D73" s="156"/>
      <c r="E73" s="156"/>
      <c r="F73" s="156"/>
      <c r="G73" s="156"/>
      <c r="H73" s="156"/>
      <c r="I73" s="156"/>
      <c r="J73" s="156"/>
      <c r="K73" s="156"/>
      <c r="L73" s="156"/>
      <c r="M73" s="156"/>
      <c r="N73" s="156"/>
      <c r="O73" s="156"/>
      <c r="P73" s="156"/>
      <c r="Q73" s="156"/>
      <c r="R73" s="156"/>
      <c r="S73" s="165"/>
    </row>
    <row r="74" spans="1:19" ht="13.5" customHeight="1" x14ac:dyDescent="0.2">
      <c r="A74" s="99"/>
      <c r="B74" s="99"/>
      <c r="C74" s="156"/>
      <c r="D74" s="156"/>
      <c r="E74" s="156"/>
      <c r="F74" s="156"/>
      <c r="G74" s="156"/>
      <c r="H74" s="156"/>
      <c r="I74" s="156"/>
      <c r="J74" s="156"/>
      <c r="K74" s="156"/>
      <c r="L74" s="156"/>
      <c r="M74" s="156"/>
      <c r="N74" s="156"/>
      <c r="O74" s="156"/>
      <c r="P74" s="156"/>
      <c r="Q74" s="156"/>
      <c r="R74" s="156"/>
      <c r="S74" s="165"/>
    </row>
    <row r="75" spans="1:19" ht="13.5" customHeight="1" x14ac:dyDescent="0.2">
      <c r="A75" s="99"/>
      <c r="B75" s="99"/>
      <c r="C75" s="156"/>
      <c r="D75" s="156"/>
      <c r="E75" s="156"/>
      <c r="F75" s="156"/>
      <c r="G75" s="156"/>
      <c r="H75" s="156"/>
      <c r="I75" s="156"/>
      <c r="J75" s="156"/>
      <c r="K75" s="156"/>
      <c r="L75" s="156"/>
      <c r="M75" s="156"/>
      <c r="N75" s="156"/>
      <c r="O75" s="156"/>
      <c r="P75" s="156"/>
      <c r="Q75" s="156"/>
      <c r="R75" s="156"/>
      <c r="S75" s="165"/>
    </row>
    <row r="76" spans="1:19" ht="13.5" customHeight="1" x14ac:dyDescent="0.2">
      <c r="A76" s="99"/>
      <c r="B76" s="99"/>
      <c r="C76" s="156"/>
      <c r="D76" s="156"/>
      <c r="E76" s="156"/>
      <c r="F76" s="156"/>
      <c r="G76" s="156"/>
      <c r="H76" s="156"/>
      <c r="I76" s="156"/>
      <c r="J76" s="156"/>
      <c r="K76" s="156"/>
      <c r="L76" s="156"/>
      <c r="M76" s="156"/>
      <c r="N76" s="156"/>
      <c r="O76" s="156"/>
      <c r="P76" s="156"/>
      <c r="Q76" s="156"/>
      <c r="R76" s="156"/>
      <c r="S76" s="165"/>
    </row>
    <row r="77" spans="1:19" ht="13.5" customHeight="1" x14ac:dyDescent="0.2">
      <c r="A77" s="99"/>
      <c r="B77" s="99"/>
      <c r="C77" s="156"/>
      <c r="D77" s="156"/>
      <c r="E77" s="156"/>
      <c r="F77" s="156"/>
      <c r="G77" s="156"/>
      <c r="H77" s="156"/>
      <c r="I77" s="156"/>
      <c r="J77" s="156"/>
      <c r="K77" s="156"/>
      <c r="L77" s="156"/>
      <c r="M77" s="156"/>
      <c r="N77" s="156"/>
      <c r="O77" s="156"/>
      <c r="P77" s="156"/>
      <c r="Q77" s="156"/>
      <c r="R77" s="156"/>
      <c r="S77" s="165"/>
    </row>
    <row r="78" spans="1:19" ht="13.5" customHeight="1" x14ac:dyDescent="0.2">
      <c r="A78" s="99"/>
      <c r="B78" s="99"/>
      <c r="C78" s="156"/>
      <c r="D78" s="156"/>
      <c r="E78" s="156"/>
      <c r="F78" s="156"/>
      <c r="G78" s="156"/>
      <c r="H78" s="156"/>
      <c r="I78" s="156"/>
      <c r="J78" s="156"/>
      <c r="K78" s="156"/>
      <c r="L78" s="156"/>
      <c r="M78" s="156"/>
      <c r="N78" s="156"/>
      <c r="O78" s="156"/>
      <c r="P78" s="156"/>
      <c r="Q78" s="156"/>
      <c r="R78" s="156"/>
      <c r="S78" s="165"/>
    </row>
    <row r="79" spans="1:19" ht="13.5" customHeight="1" x14ac:dyDescent="0.2">
      <c r="A79" s="99"/>
      <c r="B79" s="99"/>
      <c r="C79" s="156"/>
      <c r="D79" s="156"/>
      <c r="E79" s="156"/>
      <c r="F79" s="156"/>
      <c r="G79" s="156"/>
      <c r="H79" s="156"/>
      <c r="I79" s="156"/>
      <c r="J79" s="156"/>
      <c r="K79" s="156"/>
      <c r="L79" s="156"/>
      <c r="M79" s="156"/>
      <c r="N79" s="156"/>
      <c r="O79" s="156"/>
      <c r="P79" s="156"/>
      <c r="Q79" s="156"/>
      <c r="R79" s="156"/>
      <c r="S79" s="165"/>
    </row>
    <row r="80" spans="1:19" ht="13.5" customHeight="1" x14ac:dyDescent="0.2">
      <c r="A80" s="99"/>
      <c r="B80" s="99"/>
      <c r="C80" s="156"/>
      <c r="D80" s="156"/>
      <c r="E80" s="156"/>
      <c r="F80" s="156"/>
      <c r="G80" s="156"/>
      <c r="H80" s="156"/>
      <c r="I80" s="156"/>
      <c r="J80" s="156"/>
      <c r="K80" s="156"/>
      <c r="L80" s="156"/>
      <c r="M80" s="156"/>
      <c r="N80" s="156"/>
      <c r="O80" s="156"/>
      <c r="P80" s="156"/>
      <c r="Q80" s="156"/>
      <c r="R80" s="156"/>
      <c r="S80" s="165"/>
    </row>
    <row r="81" spans="1:19" ht="13.5" customHeight="1" x14ac:dyDescent="0.2">
      <c r="A81" s="99"/>
      <c r="B81" s="99"/>
      <c r="C81" s="156"/>
      <c r="D81" s="156"/>
      <c r="E81" s="156"/>
      <c r="F81" s="156"/>
      <c r="G81" s="156"/>
      <c r="H81" s="156"/>
      <c r="I81" s="156"/>
      <c r="J81" s="156"/>
      <c r="K81" s="156"/>
      <c r="L81" s="156"/>
      <c r="M81" s="156"/>
      <c r="N81" s="156"/>
      <c r="O81" s="156"/>
      <c r="P81" s="156"/>
      <c r="Q81" s="156"/>
      <c r="R81" s="156"/>
      <c r="S81" s="165"/>
    </row>
    <row r="82" spans="1:19" ht="13.5" customHeight="1" x14ac:dyDescent="0.2">
      <c r="A82" s="99"/>
      <c r="B82" s="99"/>
      <c r="C82" s="156"/>
      <c r="D82" s="156"/>
      <c r="E82" s="156"/>
      <c r="F82" s="156"/>
      <c r="G82" s="156"/>
      <c r="H82" s="156"/>
      <c r="I82" s="156"/>
      <c r="J82" s="156"/>
      <c r="K82" s="156"/>
      <c r="L82" s="156"/>
      <c r="M82" s="156"/>
      <c r="N82" s="156"/>
      <c r="O82" s="156"/>
      <c r="P82" s="156"/>
      <c r="Q82" s="156"/>
      <c r="R82" s="156"/>
      <c r="S82" s="165"/>
    </row>
    <row r="83" spans="1:19" ht="13.5" customHeight="1" x14ac:dyDescent="0.2">
      <c r="A83" s="99"/>
      <c r="B83" s="99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156"/>
      <c r="N83" s="156"/>
      <c r="O83" s="156"/>
      <c r="P83" s="156"/>
      <c r="Q83" s="156"/>
      <c r="R83" s="156"/>
      <c r="S83" s="165"/>
    </row>
    <row r="84" spans="1:19" ht="13.5" customHeight="1" x14ac:dyDescent="0.2">
      <c r="A84" s="99"/>
      <c r="B84" s="99"/>
      <c r="C84" s="156"/>
      <c r="D84" s="156"/>
      <c r="E84" s="156"/>
      <c r="F84" s="156"/>
      <c r="G84" s="156"/>
      <c r="H84" s="156"/>
      <c r="I84" s="156"/>
      <c r="J84" s="156"/>
      <c r="K84" s="156"/>
      <c r="L84" s="156"/>
      <c r="M84" s="156"/>
      <c r="N84" s="156"/>
      <c r="O84" s="156"/>
      <c r="P84" s="156"/>
      <c r="Q84" s="156"/>
      <c r="R84" s="156"/>
      <c r="S84" s="165"/>
    </row>
    <row r="85" spans="1:19" ht="13.5" customHeight="1" x14ac:dyDescent="0.2">
      <c r="A85" s="99"/>
      <c r="B85" s="99"/>
      <c r="C85" s="156"/>
      <c r="D85" s="156"/>
      <c r="E85" s="156"/>
      <c r="F85" s="156"/>
      <c r="G85" s="156"/>
      <c r="H85" s="156"/>
      <c r="I85" s="156"/>
      <c r="J85" s="156"/>
      <c r="K85" s="156"/>
      <c r="L85" s="156"/>
      <c r="M85" s="156"/>
      <c r="N85" s="156"/>
      <c r="O85" s="156"/>
      <c r="P85" s="156"/>
      <c r="Q85" s="156"/>
      <c r="R85" s="156"/>
      <c r="S85" s="165"/>
    </row>
    <row r="86" spans="1:19" ht="13.5" customHeight="1" x14ac:dyDescent="0.2">
      <c r="A86" s="99"/>
      <c r="B86" s="99"/>
      <c r="C86" s="156"/>
      <c r="D86" s="156"/>
      <c r="E86" s="156"/>
      <c r="F86" s="156"/>
      <c r="G86" s="156"/>
      <c r="H86" s="156"/>
      <c r="I86" s="156"/>
      <c r="J86" s="156"/>
      <c r="K86" s="156"/>
      <c r="L86" s="156"/>
      <c r="M86" s="156"/>
      <c r="N86" s="156"/>
      <c r="O86" s="156"/>
      <c r="P86" s="156"/>
      <c r="Q86" s="156"/>
      <c r="R86" s="156"/>
      <c r="S86" s="165"/>
    </row>
    <row r="87" spans="1:19" ht="13.5" customHeight="1" x14ac:dyDescent="0.2">
      <c r="A87" s="99"/>
      <c r="B87" s="99"/>
      <c r="C87" s="156"/>
      <c r="D87" s="156"/>
      <c r="E87" s="156"/>
      <c r="F87" s="156"/>
      <c r="G87" s="156"/>
      <c r="H87" s="156"/>
      <c r="I87" s="156"/>
      <c r="J87" s="156"/>
      <c r="K87" s="156"/>
      <c r="L87" s="156"/>
      <c r="M87" s="156"/>
      <c r="N87" s="156"/>
      <c r="O87" s="156"/>
      <c r="P87" s="156"/>
      <c r="Q87" s="156"/>
      <c r="R87" s="156"/>
      <c r="S87" s="165"/>
    </row>
    <row r="88" spans="1:19" ht="13.5" customHeight="1" x14ac:dyDescent="0.2">
      <c r="A88" s="99"/>
      <c r="B88" s="99"/>
      <c r="C88" s="156"/>
      <c r="D88" s="156"/>
      <c r="E88" s="156"/>
      <c r="F88" s="156"/>
      <c r="G88" s="156"/>
      <c r="H88" s="156"/>
      <c r="I88" s="156"/>
      <c r="J88" s="156"/>
      <c r="K88" s="156"/>
      <c r="L88" s="156"/>
      <c r="M88" s="156"/>
      <c r="N88" s="156"/>
      <c r="O88" s="156"/>
      <c r="P88" s="156"/>
      <c r="Q88" s="156"/>
      <c r="R88" s="156"/>
      <c r="S88" s="165"/>
    </row>
    <row r="89" spans="1:19" ht="13.5" customHeight="1" x14ac:dyDescent="0.2">
      <c r="A89" s="99"/>
      <c r="B89" s="99"/>
      <c r="C89" s="156"/>
      <c r="D89" s="156"/>
      <c r="E89" s="156"/>
      <c r="F89" s="156"/>
      <c r="G89" s="156"/>
      <c r="H89" s="156"/>
      <c r="I89" s="156"/>
      <c r="J89" s="156"/>
      <c r="K89" s="156"/>
      <c r="L89" s="156"/>
      <c r="M89" s="156"/>
      <c r="N89" s="156"/>
      <c r="O89" s="156"/>
      <c r="P89" s="156"/>
      <c r="Q89" s="156"/>
      <c r="R89" s="156"/>
      <c r="S89" s="165"/>
    </row>
    <row r="90" spans="1:19" ht="13.5" customHeight="1" x14ac:dyDescent="0.2">
      <c r="A90" s="99"/>
      <c r="B90" s="99"/>
      <c r="C90" s="156"/>
      <c r="D90" s="156"/>
      <c r="E90" s="156"/>
      <c r="F90" s="156"/>
      <c r="G90" s="156"/>
      <c r="H90" s="156"/>
      <c r="I90" s="156"/>
      <c r="J90" s="156"/>
      <c r="K90" s="156"/>
      <c r="L90" s="156"/>
      <c r="M90" s="156"/>
      <c r="N90" s="156"/>
      <c r="O90" s="156"/>
      <c r="P90" s="156"/>
      <c r="Q90" s="156"/>
      <c r="R90" s="156"/>
      <c r="S90" s="165"/>
    </row>
    <row r="91" spans="1:19" ht="13.5" customHeight="1" x14ac:dyDescent="0.2">
      <c r="A91" s="99"/>
      <c r="B91" s="99"/>
      <c r="C91" s="156"/>
      <c r="D91" s="156"/>
      <c r="E91" s="156"/>
      <c r="F91" s="156"/>
      <c r="G91" s="156"/>
      <c r="H91" s="156"/>
      <c r="I91" s="156"/>
      <c r="J91" s="156"/>
      <c r="K91" s="156"/>
      <c r="L91" s="156"/>
      <c r="M91" s="156"/>
      <c r="N91" s="156"/>
      <c r="O91" s="156"/>
      <c r="P91" s="156"/>
      <c r="Q91" s="156"/>
      <c r="R91" s="156"/>
      <c r="S91" s="165"/>
    </row>
    <row r="92" spans="1:19" ht="13.5" customHeight="1" x14ac:dyDescent="0.2">
      <c r="A92" s="99"/>
      <c r="B92" s="99"/>
      <c r="C92" s="156"/>
      <c r="D92" s="156"/>
      <c r="E92" s="156"/>
      <c r="F92" s="156"/>
      <c r="G92" s="156"/>
      <c r="H92" s="156"/>
      <c r="I92" s="156"/>
      <c r="J92" s="156"/>
      <c r="K92" s="156"/>
      <c r="L92" s="156"/>
      <c r="M92" s="156"/>
      <c r="N92" s="156"/>
      <c r="O92" s="156"/>
      <c r="P92" s="156"/>
      <c r="Q92" s="156"/>
      <c r="R92" s="156"/>
      <c r="S92" s="165"/>
    </row>
    <row r="93" spans="1:19" ht="13.5" customHeight="1" x14ac:dyDescent="0.2">
      <c r="A93" s="99"/>
      <c r="B93" s="99"/>
      <c r="C93" s="156"/>
      <c r="D93" s="156"/>
      <c r="E93" s="156"/>
      <c r="F93" s="156"/>
      <c r="G93" s="156"/>
      <c r="H93" s="156"/>
      <c r="I93" s="156"/>
      <c r="J93" s="156"/>
      <c r="K93" s="156"/>
      <c r="L93" s="156"/>
      <c r="M93" s="156"/>
      <c r="N93" s="156"/>
      <c r="O93" s="156"/>
      <c r="P93" s="156"/>
      <c r="Q93" s="156"/>
      <c r="R93" s="156"/>
      <c r="S93" s="165"/>
    </row>
    <row r="94" spans="1:19" ht="13.5" customHeight="1" x14ac:dyDescent="0.2">
      <c r="A94" s="99"/>
      <c r="B94" s="99"/>
      <c r="C94" s="156"/>
      <c r="D94" s="156"/>
      <c r="E94" s="156"/>
      <c r="F94" s="156"/>
      <c r="G94" s="156"/>
      <c r="H94" s="156"/>
      <c r="I94" s="156"/>
      <c r="J94" s="156"/>
      <c r="K94" s="156"/>
      <c r="L94" s="156"/>
      <c r="M94" s="156"/>
      <c r="N94" s="156"/>
      <c r="O94" s="156"/>
      <c r="P94" s="156"/>
      <c r="Q94" s="156"/>
      <c r="R94" s="156"/>
      <c r="S94" s="165"/>
    </row>
  </sheetData>
  <mergeCells count="12">
    <mergeCell ref="A1:S1"/>
    <mergeCell ref="A3:A5"/>
    <mergeCell ref="B3:B5"/>
    <mergeCell ref="C4:D4"/>
    <mergeCell ref="E4:F4"/>
    <mergeCell ref="O4:P4"/>
    <mergeCell ref="Q4:R4"/>
    <mergeCell ref="G4:H4"/>
    <mergeCell ref="I4:J4"/>
    <mergeCell ref="K4:L4"/>
    <mergeCell ref="M4:N4"/>
    <mergeCell ref="C3:S3"/>
  </mergeCells>
  <conditionalFormatting sqref="S6:S57">
    <cfRule type="cellIs" dxfId="27" priority="5" operator="greaterThan">
      <formula>100</formula>
    </cfRule>
  </conditionalFormatting>
  <conditionalFormatting sqref="T1:T1048576">
    <cfRule type="cellIs" dxfId="26" priority="2" operator="greaterThan">
      <formula>100</formula>
    </cfRule>
  </conditionalFormatting>
  <conditionalFormatting sqref="U1:V1048576">
    <cfRule type="cellIs" dxfId="25" priority="1" operator="greaterThan">
      <formula>100</formula>
    </cfRule>
  </conditionalFormatting>
  <pageMargins left="1.9685039370078741" right="0.19685039370078741" top="0.23622047244094491" bottom="0.23622047244094491" header="0" footer="0"/>
  <pageSetup paperSize="9" scale="6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100"/>
  <sheetViews>
    <sheetView workbookViewId="0">
      <pane xSplit="2" ySplit="5" topLeftCell="C40" activePane="bottomRight" state="frozen"/>
      <selection pane="topRight" activeCell="C1" sqref="C1"/>
      <selection pane="bottomLeft" activeCell="A6" sqref="A6"/>
      <selection pane="bottomRight" activeCell="Q13" sqref="Q13"/>
    </sheetView>
  </sheetViews>
  <sheetFormatPr defaultColWidth="14.42578125" defaultRowHeight="15" customHeight="1" x14ac:dyDescent="0.2"/>
  <cols>
    <col min="1" max="1" width="4.42578125" style="83" customWidth="1"/>
    <col min="2" max="2" width="23.140625" style="83" customWidth="1"/>
    <col min="3" max="3" width="7.5703125" style="83" customWidth="1"/>
    <col min="4" max="4" width="7.140625" style="83" customWidth="1"/>
    <col min="5" max="5" width="7.5703125" style="83" customWidth="1"/>
    <col min="6" max="6" width="8" style="83" customWidth="1"/>
    <col min="7" max="7" width="7.85546875" style="83" customWidth="1"/>
    <col min="8" max="8" width="9.140625" style="83" customWidth="1"/>
    <col min="9" max="10" width="8.5703125" style="83" customWidth="1"/>
    <col min="11" max="11" width="8.42578125" style="83" customWidth="1"/>
    <col min="12" max="12" width="9.140625" style="83" customWidth="1"/>
    <col min="13" max="13" width="9" style="83" customWidth="1"/>
    <col min="14" max="14" width="9.85546875" style="83" customWidth="1"/>
    <col min="15" max="16" width="9" style="83" customWidth="1"/>
    <col min="17" max="17" width="8.7109375" style="83" customWidth="1"/>
    <col min="18" max="16384" width="14.42578125" style="83"/>
  </cols>
  <sheetData>
    <row r="1" spans="1:19" ht="13.5" customHeight="1" x14ac:dyDescent="0.2">
      <c r="A1" s="411" t="s">
        <v>1036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151"/>
      <c r="P1" s="151"/>
      <c r="Q1" s="151"/>
    </row>
    <row r="2" spans="1:19" ht="13.5" customHeight="1" x14ac:dyDescent="0.2">
      <c r="A2" s="418" t="s">
        <v>1</v>
      </c>
      <c r="B2" s="418" t="s">
        <v>83</v>
      </c>
      <c r="C2" s="408" t="s">
        <v>979</v>
      </c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2"/>
      <c r="O2" s="151"/>
      <c r="P2" s="151"/>
      <c r="Q2" s="151"/>
    </row>
    <row r="3" spans="1:19" ht="13.5" customHeight="1" x14ac:dyDescent="0.2">
      <c r="A3" s="419"/>
      <c r="B3" s="419"/>
      <c r="C3" s="414" t="s">
        <v>120</v>
      </c>
      <c r="D3" s="415"/>
      <c r="E3" s="414" t="s">
        <v>104</v>
      </c>
      <c r="F3" s="415"/>
      <c r="G3" s="414" t="s">
        <v>105</v>
      </c>
      <c r="H3" s="415"/>
      <c r="I3" s="414" t="s">
        <v>121</v>
      </c>
      <c r="J3" s="415"/>
      <c r="K3" s="414" t="s">
        <v>108</v>
      </c>
      <c r="L3" s="415"/>
      <c r="M3" s="414" t="s">
        <v>122</v>
      </c>
      <c r="N3" s="415"/>
      <c r="O3" s="151"/>
      <c r="P3" s="151"/>
      <c r="Q3" s="151"/>
    </row>
    <row r="4" spans="1:19" ht="13.5" customHeight="1" x14ac:dyDescent="0.2">
      <c r="A4" s="419"/>
      <c r="B4" s="419"/>
      <c r="C4" s="416"/>
      <c r="D4" s="417"/>
      <c r="E4" s="416"/>
      <c r="F4" s="417"/>
      <c r="G4" s="416"/>
      <c r="H4" s="417"/>
      <c r="I4" s="416"/>
      <c r="J4" s="417"/>
      <c r="K4" s="416"/>
      <c r="L4" s="417"/>
      <c r="M4" s="416"/>
      <c r="N4" s="417"/>
      <c r="O4" s="151"/>
      <c r="P4" s="183" t="s">
        <v>123</v>
      </c>
      <c r="Q4" s="183" t="s">
        <v>124</v>
      </c>
    </row>
    <row r="5" spans="1:19" ht="13.5" customHeight="1" x14ac:dyDescent="0.2">
      <c r="A5" s="420"/>
      <c r="B5" s="420"/>
      <c r="C5" s="184" t="s">
        <v>98</v>
      </c>
      <c r="D5" s="184" t="s">
        <v>99</v>
      </c>
      <c r="E5" s="184" t="s">
        <v>98</v>
      </c>
      <c r="F5" s="184" t="s">
        <v>99</v>
      </c>
      <c r="G5" s="184" t="s">
        <v>98</v>
      </c>
      <c r="H5" s="184" t="s">
        <v>99</v>
      </c>
      <c r="I5" s="184" t="s">
        <v>98</v>
      </c>
      <c r="J5" s="184" t="s">
        <v>99</v>
      </c>
      <c r="K5" s="184" t="s">
        <v>98</v>
      </c>
      <c r="L5" s="184" t="s">
        <v>99</v>
      </c>
      <c r="M5" s="184" t="s">
        <v>98</v>
      </c>
      <c r="N5" s="184" t="s">
        <v>99</v>
      </c>
      <c r="O5" s="184" t="s">
        <v>99</v>
      </c>
      <c r="P5" s="184" t="s">
        <v>90</v>
      </c>
      <c r="Q5" s="184" t="s">
        <v>99</v>
      </c>
    </row>
    <row r="6" spans="1:19" ht="13.5" customHeight="1" x14ac:dyDescent="0.2">
      <c r="A6" s="185">
        <v>1</v>
      </c>
      <c r="B6" s="186" t="s">
        <v>8</v>
      </c>
      <c r="C6" s="186">
        <v>561</v>
      </c>
      <c r="D6" s="186">
        <v>10954.850275200002</v>
      </c>
      <c r="E6" s="186">
        <v>617</v>
      </c>
      <c r="F6" s="186">
        <v>12665.6482896</v>
      </c>
      <c r="G6" s="186">
        <v>5366</v>
      </c>
      <c r="H6" s="186">
        <v>125003.70510709996</v>
      </c>
      <c r="I6" s="186">
        <v>47318</v>
      </c>
      <c r="J6" s="186">
        <v>55962.211860099989</v>
      </c>
      <c r="K6" s="186">
        <v>35035</v>
      </c>
      <c r="L6" s="186">
        <v>396841.22517679993</v>
      </c>
      <c r="M6" s="186">
        <f t="shared" ref="M6:N6" si="0">C6+E6+G6+I6+K6</f>
        <v>88897</v>
      </c>
      <c r="N6" s="186">
        <f t="shared" si="0"/>
        <v>601427.64070879994</v>
      </c>
      <c r="O6" s="151">
        <f>N6+'Pri Sec_outstanding_6'!P6</f>
        <v>1666572.4670936</v>
      </c>
      <c r="P6" s="151">
        <f>'CD Ratio_3(i)'!F6</f>
        <v>1666572.4670936</v>
      </c>
      <c r="Q6" s="151">
        <f t="shared" ref="Q6:Q57" si="1">O6-P6</f>
        <v>0</v>
      </c>
    </row>
    <row r="7" spans="1:19" ht="13.5" customHeight="1" x14ac:dyDescent="0.2">
      <c r="A7" s="185">
        <v>2</v>
      </c>
      <c r="B7" s="186" t="s">
        <v>9</v>
      </c>
      <c r="C7" s="186">
        <v>0</v>
      </c>
      <c r="D7" s="186">
        <v>0</v>
      </c>
      <c r="E7" s="186">
        <v>143</v>
      </c>
      <c r="F7" s="186">
        <v>2201.2327674999992</v>
      </c>
      <c r="G7" s="186">
        <v>3470</v>
      </c>
      <c r="H7" s="186">
        <v>95172.398624700058</v>
      </c>
      <c r="I7" s="186">
        <v>25829</v>
      </c>
      <c r="J7" s="186">
        <v>36333.194417100007</v>
      </c>
      <c r="K7" s="186">
        <v>71435</v>
      </c>
      <c r="L7" s="186">
        <v>869842.20775790082</v>
      </c>
      <c r="M7" s="186">
        <f t="shared" ref="M7:M55" si="2">C7+E7+G7+I7+K7</f>
        <v>100877</v>
      </c>
      <c r="N7" s="186">
        <f t="shared" ref="N7:N55" si="3">D7+F7+H7+J7+L7</f>
        <v>1003549.0335672009</v>
      </c>
      <c r="O7" s="151">
        <f>N7+'Pri Sec_outstanding_6'!P7</f>
        <v>2815565.8101461004</v>
      </c>
      <c r="P7" s="151">
        <f>'CD Ratio_3(i)'!F7</f>
        <v>2815565.8101444002</v>
      </c>
      <c r="Q7" s="151">
        <f t="shared" si="1"/>
        <v>1.700129359960556E-6</v>
      </c>
    </row>
    <row r="8" spans="1:19" ht="13.5" customHeight="1" x14ac:dyDescent="0.2">
      <c r="A8" s="185">
        <v>3</v>
      </c>
      <c r="B8" s="186" t="s">
        <v>10</v>
      </c>
      <c r="C8" s="186">
        <v>0</v>
      </c>
      <c r="D8" s="186">
        <v>0</v>
      </c>
      <c r="E8" s="186">
        <v>142</v>
      </c>
      <c r="F8" s="186">
        <v>2574.66849</v>
      </c>
      <c r="G8" s="186">
        <v>1104</v>
      </c>
      <c r="H8" s="186">
        <v>44344.673699999999</v>
      </c>
      <c r="I8" s="186">
        <v>1414</v>
      </c>
      <c r="J8" s="186">
        <v>3939.6823599999998</v>
      </c>
      <c r="K8" s="186">
        <v>28490</v>
      </c>
      <c r="L8" s="186">
        <v>278344.72080000001</v>
      </c>
      <c r="M8" s="186">
        <f t="shared" si="2"/>
        <v>31150</v>
      </c>
      <c r="N8" s="186">
        <f t="shared" si="3"/>
        <v>329203.74534999998</v>
      </c>
      <c r="O8" s="151">
        <f>N8+'Pri Sec_outstanding_6'!P8</f>
        <v>686926.07160999998</v>
      </c>
      <c r="P8" s="151">
        <f>'CD Ratio_3(i)'!F8</f>
        <v>686926.44648000004</v>
      </c>
      <c r="Q8" s="151">
        <f t="shared" si="1"/>
        <v>-0.37487000005785376</v>
      </c>
      <c r="R8" s="351">
        <f>L8+379</f>
        <v>278723.72080000001</v>
      </c>
    </row>
    <row r="9" spans="1:19" ht="13.5" customHeight="1" x14ac:dyDescent="0.2">
      <c r="A9" s="185">
        <v>4</v>
      </c>
      <c r="B9" s="186" t="s">
        <v>11</v>
      </c>
      <c r="C9" s="186">
        <v>51</v>
      </c>
      <c r="D9" s="186">
        <v>137.0530904</v>
      </c>
      <c r="E9" s="186">
        <v>118</v>
      </c>
      <c r="F9" s="186">
        <v>2104.6314757</v>
      </c>
      <c r="G9" s="186">
        <v>4584</v>
      </c>
      <c r="H9" s="186">
        <v>62175.064616000011</v>
      </c>
      <c r="I9" s="186">
        <v>10394</v>
      </c>
      <c r="J9" s="186">
        <v>22729.120392199988</v>
      </c>
      <c r="K9" s="186">
        <v>23781</v>
      </c>
      <c r="L9" s="186">
        <v>864209.78320660035</v>
      </c>
      <c r="M9" s="186">
        <f t="shared" si="2"/>
        <v>38928</v>
      </c>
      <c r="N9" s="186">
        <f t="shared" si="3"/>
        <v>951355.65278090036</v>
      </c>
      <c r="O9" s="151">
        <f>N9+'Pri Sec_outstanding_6'!P9</f>
        <v>1741733.5280550001</v>
      </c>
      <c r="P9" s="151">
        <f>'CD Ratio_3(i)'!F9</f>
        <v>1741733.5280549999</v>
      </c>
      <c r="Q9" s="151">
        <f t="shared" si="1"/>
        <v>0</v>
      </c>
    </row>
    <row r="10" spans="1:19" ht="13.5" customHeight="1" x14ac:dyDescent="0.2">
      <c r="A10" s="185">
        <v>5</v>
      </c>
      <c r="B10" s="186" t="s">
        <v>12</v>
      </c>
      <c r="C10" s="186">
        <v>0</v>
      </c>
      <c r="D10" s="186">
        <v>0</v>
      </c>
      <c r="E10" s="186">
        <v>220</v>
      </c>
      <c r="F10" s="186">
        <v>3950.1109989999995</v>
      </c>
      <c r="G10" s="186">
        <v>800</v>
      </c>
      <c r="H10" s="186">
        <v>15349.659522699998</v>
      </c>
      <c r="I10" s="186">
        <v>47053</v>
      </c>
      <c r="J10" s="186">
        <v>229681.39120659995</v>
      </c>
      <c r="K10" s="186">
        <v>35057</v>
      </c>
      <c r="L10" s="186">
        <v>385084.66998030001</v>
      </c>
      <c r="M10" s="186">
        <f t="shared" si="2"/>
        <v>83130</v>
      </c>
      <c r="N10" s="186">
        <f t="shared" si="3"/>
        <v>634065.83170859993</v>
      </c>
      <c r="O10" s="151">
        <f>N10+'Pri Sec_outstanding_6'!P10</f>
        <v>1901857.3558801003</v>
      </c>
      <c r="P10" s="151">
        <f>'CD Ratio_3(i)'!F10</f>
        <v>1901857.3558799997</v>
      </c>
      <c r="Q10" s="151">
        <f t="shared" si="1"/>
        <v>1.0058283805847168E-7</v>
      </c>
      <c r="R10" s="351">
        <f>N10+'Pri Sec_outstanding_6'!F10+'Pri Sec_outstanding_6'!H10</f>
        <v>813872.44928439986</v>
      </c>
    </row>
    <row r="11" spans="1:19" ht="13.5" customHeight="1" x14ac:dyDescent="0.2">
      <c r="A11" s="187">
        <v>6</v>
      </c>
      <c r="B11" s="188" t="s">
        <v>13</v>
      </c>
      <c r="C11" s="188">
        <v>50</v>
      </c>
      <c r="D11" s="188">
        <v>108.0440857</v>
      </c>
      <c r="E11" s="188">
        <v>3</v>
      </c>
      <c r="F11" s="188">
        <v>1.5116799999999999</v>
      </c>
      <c r="G11" s="188">
        <v>14</v>
      </c>
      <c r="H11" s="188">
        <v>145.22642040000002</v>
      </c>
      <c r="I11" s="188">
        <v>150</v>
      </c>
      <c r="J11" s="188">
        <v>1672.3156280999999</v>
      </c>
      <c r="K11" s="188">
        <v>228</v>
      </c>
      <c r="L11" s="188">
        <v>549925.73350070009</v>
      </c>
      <c r="M11" s="186">
        <f t="shared" si="2"/>
        <v>445</v>
      </c>
      <c r="N11" s="186">
        <f t="shared" si="3"/>
        <v>551852.83131490008</v>
      </c>
      <c r="O11" s="151">
        <f>N11+'Pri Sec_outstanding_6'!P11</f>
        <v>1065268.9487690001</v>
      </c>
      <c r="P11" s="151">
        <f>'CD Ratio_3(i)'!F11</f>
        <v>1065268.9487690001</v>
      </c>
      <c r="Q11" s="151">
        <f t="shared" si="1"/>
        <v>0</v>
      </c>
      <c r="R11" s="83">
        <f>R10/S16*100</f>
        <v>4.0639789563627797</v>
      </c>
      <c r="S11" s="351">
        <f>L11-Q11</f>
        <v>549925.73350070009</v>
      </c>
    </row>
    <row r="12" spans="1:19" ht="13.5" customHeight="1" x14ac:dyDescent="0.2">
      <c r="A12" s="185">
        <v>7</v>
      </c>
      <c r="B12" s="186" t="s">
        <v>14</v>
      </c>
      <c r="C12" s="186">
        <v>12</v>
      </c>
      <c r="D12" s="186">
        <v>18.382882599999999</v>
      </c>
      <c r="E12" s="186">
        <v>17</v>
      </c>
      <c r="F12" s="186">
        <v>327.10971950000004</v>
      </c>
      <c r="G12" s="186">
        <v>637</v>
      </c>
      <c r="H12" s="186">
        <v>13396.508156999997</v>
      </c>
      <c r="I12" s="186">
        <v>788</v>
      </c>
      <c r="J12" s="186">
        <v>1792.6387977999998</v>
      </c>
      <c r="K12" s="186">
        <v>7285</v>
      </c>
      <c r="L12" s="186">
        <v>37167.667904299997</v>
      </c>
      <c r="M12" s="186">
        <f t="shared" si="2"/>
        <v>8739</v>
      </c>
      <c r="N12" s="186">
        <f t="shared" si="3"/>
        <v>52702.307461199991</v>
      </c>
      <c r="O12" s="151">
        <f>N12+'Pri Sec_outstanding_6'!P12</f>
        <v>132770.02595539999</v>
      </c>
      <c r="P12" s="151">
        <f>'CD Ratio_3(i)'!F12</f>
        <v>132770.02595539999</v>
      </c>
      <c r="Q12" s="151">
        <f t="shared" si="1"/>
        <v>0</v>
      </c>
    </row>
    <row r="13" spans="1:19" ht="13.5" customHeight="1" x14ac:dyDescent="0.2">
      <c r="A13" s="185">
        <v>8</v>
      </c>
      <c r="B13" s="186" t="s">
        <v>982</v>
      </c>
      <c r="C13" s="186">
        <v>2</v>
      </c>
      <c r="D13" s="186">
        <v>13.162179999999999</v>
      </c>
      <c r="E13" s="186">
        <v>16</v>
      </c>
      <c r="F13" s="186">
        <v>303.03084000000001</v>
      </c>
      <c r="G13" s="186">
        <v>66</v>
      </c>
      <c r="H13" s="186">
        <v>1961.0090700000001</v>
      </c>
      <c r="I13" s="186">
        <v>251</v>
      </c>
      <c r="J13" s="186">
        <v>444.56065000000001</v>
      </c>
      <c r="K13" s="186">
        <v>3365</v>
      </c>
      <c r="L13" s="186">
        <v>20461</v>
      </c>
      <c r="M13" s="186">
        <f t="shared" si="2"/>
        <v>3700</v>
      </c>
      <c r="N13" s="186">
        <f t="shared" si="3"/>
        <v>23182.762739999998</v>
      </c>
      <c r="O13" s="151">
        <f>N13+'Pri Sec_outstanding_6'!P13</f>
        <v>105436.11603</v>
      </c>
      <c r="P13" s="151">
        <f>'CD Ratio_3(i)'!F13</f>
        <v>59579</v>
      </c>
      <c r="Q13" s="151">
        <f t="shared" si="1"/>
        <v>45857.116030000005</v>
      </c>
      <c r="R13" s="351"/>
    </row>
    <row r="14" spans="1:19" ht="13.5" customHeight="1" x14ac:dyDescent="0.2">
      <c r="A14" s="185">
        <v>9</v>
      </c>
      <c r="B14" s="186" t="s">
        <v>15</v>
      </c>
      <c r="C14" s="186">
        <v>68</v>
      </c>
      <c r="D14" s="186">
        <v>80737.088245499996</v>
      </c>
      <c r="E14" s="186">
        <v>174</v>
      </c>
      <c r="F14" s="186">
        <v>2819.1054395000006</v>
      </c>
      <c r="G14" s="186">
        <v>7455</v>
      </c>
      <c r="H14" s="186">
        <v>149273.1921935</v>
      </c>
      <c r="I14" s="186">
        <v>10135</v>
      </c>
      <c r="J14" s="186">
        <v>27833.330778600011</v>
      </c>
      <c r="K14" s="186">
        <v>33440</v>
      </c>
      <c r="L14" s="186">
        <v>1433949</v>
      </c>
      <c r="M14" s="186">
        <f t="shared" si="2"/>
        <v>51272</v>
      </c>
      <c r="N14" s="186">
        <f t="shared" si="3"/>
        <v>1694611.7166571</v>
      </c>
      <c r="O14" s="151">
        <f>N14+'Pri Sec_outstanding_6'!P14</f>
        <v>2742337.8658436998</v>
      </c>
      <c r="P14" s="151">
        <f>'CD Ratio_3(i)'!F14</f>
        <v>2742338.0093187015</v>
      </c>
      <c r="Q14" s="151">
        <f t="shared" si="1"/>
        <v>-0.14347500167787075</v>
      </c>
      <c r="R14" s="351"/>
    </row>
    <row r="15" spans="1:19" ht="13.5" customHeight="1" x14ac:dyDescent="0.2">
      <c r="A15" s="185">
        <v>10</v>
      </c>
      <c r="B15" s="186" t="s">
        <v>16</v>
      </c>
      <c r="C15" s="186">
        <v>2474</v>
      </c>
      <c r="D15" s="186">
        <v>5139.8448316000013</v>
      </c>
      <c r="E15" s="186">
        <v>0</v>
      </c>
      <c r="F15" s="186">
        <v>14982.833419999995</v>
      </c>
      <c r="G15" s="186">
        <v>94585</v>
      </c>
      <c r="H15" s="186">
        <v>930111.36134820012</v>
      </c>
      <c r="I15" s="186">
        <v>102239</v>
      </c>
      <c r="J15" s="186">
        <v>143759.66519039997</v>
      </c>
      <c r="K15" s="186">
        <v>780074</v>
      </c>
      <c r="L15" s="186">
        <v>3898494</v>
      </c>
      <c r="M15" s="186">
        <f t="shared" si="2"/>
        <v>979372</v>
      </c>
      <c r="N15" s="186">
        <f t="shared" si="3"/>
        <v>4992487.7047902001</v>
      </c>
      <c r="O15" s="151">
        <f>N15+'Pri Sec_outstanding_6'!P15</f>
        <v>8171540.3180006994</v>
      </c>
      <c r="P15" s="151">
        <f>'CD Ratio_3(i)'!F15</f>
        <v>8171540.2211874984</v>
      </c>
      <c r="Q15" s="151">
        <f t="shared" si="1"/>
        <v>9.68132009729743E-2</v>
      </c>
      <c r="R15" s="351">
        <f>L15+59</f>
        <v>3898553</v>
      </c>
      <c r="S15" s="351">
        <f>N15+'Pri Sec_outstanding_6'!E15+'Pri Sec_outstanding_6'!H15</f>
        <v>5876963.7055501994</v>
      </c>
    </row>
    <row r="16" spans="1:19" ht="13.5" customHeight="1" x14ac:dyDescent="0.2">
      <c r="A16" s="185">
        <v>11</v>
      </c>
      <c r="B16" s="186" t="s">
        <v>17</v>
      </c>
      <c r="C16" s="186">
        <v>0</v>
      </c>
      <c r="D16" s="186">
        <v>0</v>
      </c>
      <c r="E16" s="186">
        <v>10</v>
      </c>
      <c r="F16" s="186">
        <v>298.0749768</v>
      </c>
      <c r="G16" s="186">
        <v>1077</v>
      </c>
      <c r="H16" s="186">
        <v>33759.850641199992</v>
      </c>
      <c r="I16" s="186">
        <v>1254</v>
      </c>
      <c r="J16" s="186">
        <v>1151.2532395000003</v>
      </c>
      <c r="K16" s="186">
        <v>9442</v>
      </c>
      <c r="L16" s="186">
        <v>293847</v>
      </c>
      <c r="M16" s="186">
        <f t="shared" si="2"/>
        <v>11783</v>
      </c>
      <c r="N16" s="186">
        <f t="shared" si="3"/>
        <v>329056.17885749997</v>
      </c>
      <c r="O16" s="151">
        <f>N16+'Pri Sec_outstanding_6'!P16</f>
        <v>673632.0505291</v>
      </c>
      <c r="P16" s="151">
        <f>'CD Ratio_3(i)'!F16</f>
        <v>673631.62604980008</v>
      </c>
      <c r="Q16" s="151">
        <f t="shared" si="1"/>
        <v>0.42447929992340505</v>
      </c>
      <c r="R16" s="351">
        <f>L16+35417</f>
        <v>329264</v>
      </c>
      <c r="S16" s="351">
        <f>N57+'Pri Sec_outstanding_6'!F57+'Pri Sec_outstanding_6'!H57</f>
        <v>20026492.706369903</v>
      </c>
    </row>
    <row r="17" spans="1:19" ht="13.5" customHeight="1" x14ac:dyDescent="0.2">
      <c r="A17" s="185">
        <v>12</v>
      </c>
      <c r="B17" s="186" t="s">
        <v>18</v>
      </c>
      <c r="C17" s="186">
        <v>14</v>
      </c>
      <c r="D17" s="186">
        <v>16440.028172800001</v>
      </c>
      <c r="E17" s="186">
        <v>418</v>
      </c>
      <c r="F17" s="186">
        <v>6248.4839066999984</v>
      </c>
      <c r="G17" s="186">
        <v>2156</v>
      </c>
      <c r="H17" s="186">
        <v>69918.922319399993</v>
      </c>
      <c r="I17" s="186">
        <v>36462</v>
      </c>
      <c r="J17" s="186">
        <v>146707.60344909999</v>
      </c>
      <c r="K17" s="186">
        <v>9674</v>
      </c>
      <c r="L17" s="186">
        <v>322529.48516709998</v>
      </c>
      <c r="M17" s="186">
        <f t="shared" si="2"/>
        <v>48724</v>
      </c>
      <c r="N17" s="186">
        <f t="shared" si="3"/>
        <v>561844.52301509993</v>
      </c>
      <c r="O17" s="151">
        <f>N17+'Pri Sec_outstanding_6'!P17</f>
        <v>1681444.0440790998</v>
      </c>
      <c r="P17" s="151">
        <f>'CD Ratio_3(i)'!F17</f>
        <v>1681444.0440790993</v>
      </c>
      <c r="Q17" s="151">
        <f t="shared" si="1"/>
        <v>0</v>
      </c>
      <c r="S17" s="83">
        <f>S15/S16*100</f>
        <v>29.345945851421558</v>
      </c>
    </row>
    <row r="18" spans="1:19" ht="13.5" customHeight="1" x14ac:dyDescent="0.2">
      <c r="A18" s="184"/>
      <c r="B18" s="189" t="s">
        <v>19</v>
      </c>
      <c r="C18" s="189">
        <f t="shared" ref="C18:N18" si="4">SUM(C6:C17)</f>
        <v>3232</v>
      </c>
      <c r="D18" s="189">
        <f t="shared" si="4"/>
        <v>113548.45376379999</v>
      </c>
      <c r="E18" s="189">
        <f t="shared" si="4"/>
        <v>1878</v>
      </c>
      <c r="F18" s="189">
        <f t="shared" si="4"/>
        <v>48476.442004299992</v>
      </c>
      <c r="G18" s="189">
        <f t="shared" si="4"/>
        <v>121314</v>
      </c>
      <c r="H18" s="189">
        <f t="shared" si="4"/>
        <v>1540611.5717202001</v>
      </c>
      <c r="I18" s="189">
        <f t="shared" si="4"/>
        <v>283287</v>
      </c>
      <c r="J18" s="189">
        <f t="shared" si="4"/>
        <v>672006.96796949999</v>
      </c>
      <c r="K18" s="189">
        <f t="shared" si="4"/>
        <v>1037306</v>
      </c>
      <c r="L18" s="189">
        <f t="shared" si="4"/>
        <v>9350696.4934937004</v>
      </c>
      <c r="M18" s="189">
        <f t="shared" si="4"/>
        <v>1447017</v>
      </c>
      <c r="N18" s="189">
        <f t="shared" si="4"/>
        <v>11725339.9289515</v>
      </c>
      <c r="O18" s="151">
        <f>N18+'Pri Sec_outstanding_6'!P18</f>
        <v>23385084.601991802</v>
      </c>
      <c r="P18" s="151">
        <f>'CD Ratio_3(i)'!F18</f>
        <v>23339227.483012501</v>
      </c>
      <c r="Q18" s="152">
        <f t="shared" si="1"/>
        <v>45857.118979301304</v>
      </c>
    </row>
    <row r="19" spans="1:19" ht="13.5" customHeight="1" x14ac:dyDescent="0.2">
      <c r="A19" s="185">
        <v>13</v>
      </c>
      <c r="B19" s="186" t="s">
        <v>20</v>
      </c>
      <c r="C19" s="186">
        <v>55</v>
      </c>
      <c r="D19" s="186">
        <v>3003.6759614999996</v>
      </c>
      <c r="E19" s="186">
        <v>379</v>
      </c>
      <c r="F19" s="186">
        <v>6503.2647975</v>
      </c>
      <c r="G19" s="186">
        <v>2521</v>
      </c>
      <c r="H19" s="186">
        <v>88765.372019599992</v>
      </c>
      <c r="I19" s="186">
        <v>6989</v>
      </c>
      <c r="J19" s="186">
        <v>38665.679850699998</v>
      </c>
      <c r="K19" s="186">
        <v>93345</v>
      </c>
      <c r="L19" s="186">
        <v>357870.61737430003</v>
      </c>
      <c r="M19" s="186">
        <f t="shared" si="2"/>
        <v>103289</v>
      </c>
      <c r="N19" s="186">
        <f t="shared" si="3"/>
        <v>494808.61000360001</v>
      </c>
      <c r="O19" s="151">
        <f>N19+'Pri Sec_outstanding_6'!P19</f>
        <v>1351311.6652246001</v>
      </c>
      <c r="P19" s="151">
        <f>'CD Ratio_3(i)'!F19</f>
        <v>1351311.6652245997</v>
      </c>
      <c r="Q19" s="151">
        <f t="shared" si="1"/>
        <v>0</v>
      </c>
    </row>
    <row r="20" spans="1:19" ht="13.5" customHeight="1" x14ac:dyDescent="0.2">
      <c r="A20" s="185">
        <v>14</v>
      </c>
      <c r="B20" s="186" t="s">
        <v>21</v>
      </c>
      <c r="C20" s="186">
        <v>0</v>
      </c>
      <c r="D20" s="186">
        <v>0</v>
      </c>
      <c r="E20" s="186">
        <v>0</v>
      </c>
      <c r="F20" s="186">
        <v>0</v>
      </c>
      <c r="G20" s="186">
        <v>0</v>
      </c>
      <c r="H20" s="186">
        <v>120476.86540960005</v>
      </c>
      <c r="I20" s="186">
        <v>9385</v>
      </c>
      <c r="J20" s="186">
        <v>42870.177655500003</v>
      </c>
      <c r="K20" s="186">
        <v>79583</v>
      </c>
      <c r="L20" s="186">
        <f>87589.4445005-32</f>
        <v>87557.444500500002</v>
      </c>
      <c r="M20" s="186">
        <f t="shared" si="2"/>
        <v>88968</v>
      </c>
      <c r="N20" s="186">
        <f t="shared" si="3"/>
        <v>250904.48756560008</v>
      </c>
      <c r="O20" s="151">
        <f>N20+'Pri Sec_outstanding_6'!P20</f>
        <v>782792.01448640006</v>
      </c>
      <c r="P20" s="151">
        <f>'CD Ratio_3(i)'!F20</f>
        <v>782791.54173879989</v>
      </c>
      <c r="Q20" s="151">
        <f t="shared" si="1"/>
        <v>0.47274760017171502</v>
      </c>
    </row>
    <row r="21" spans="1:19" ht="13.5" customHeight="1" x14ac:dyDescent="0.2">
      <c r="A21" s="185">
        <v>15</v>
      </c>
      <c r="B21" s="186" t="s">
        <v>22</v>
      </c>
      <c r="C21" s="186">
        <v>0</v>
      </c>
      <c r="D21" s="186">
        <v>0</v>
      </c>
      <c r="E21" s="186">
        <v>0</v>
      </c>
      <c r="F21" s="186">
        <v>0</v>
      </c>
      <c r="G21" s="186">
        <v>0</v>
      </c>
      <c r="H21" s="186">
        <v>0</v>
      </c>
      <c r="I21" s="186">
        <v>497</v>
      </c>
      <c r="J21" s="186">
        <v>700.23952659999998</v>
      </c>
      <c r="K21" s="186">
        <v>49</v>
      </c>
      <c r="L21" s="186">
        <v>486.10489680000001</v>
      </c>
      <c r="M21" s="186">
        <f t="shared" si="2"/>
        <v>546</v>
      </c>
      <c r="N21" s="186">
        <f t="shared" si="3"/>
        <v>1186.3444233999999</v>
      </c>
      <c r="O21" s="151">
        <f>N21+'Pri Sec_outstanding_6'!P21</f>
        <v>1332.7583450999998</v>
      </c>
      <c r="P21" s="151">
        <f>'CD Ratio_3(i)'!F21</f>
        <v>1333.0926949</v>
      </c>
      <c r="Q21" s="151">
        <f t="shared" si="1"/>
        <v>-0.33434980000015457</v>
      </c>
      <c r="R21" s="351"/>
    </row>
    <row r="22" spans="1:19" ht="13.5" customHeight="1" x14ac:dyDescent="0.2">
      <c r="A22" s="185">
        <v>16</v>
      </c>
      <c r="B22" s="186" t="s">
        <v>23</v>
      </c>
      <c r="C22" s="186">
        <v>0</v>
      </c>
      <c r="D22" s="186">
        <v>0</v>
      </c>
      <c r="E22" s="186">
        <v>2</v>
      </c>
      <c r="F22" s="186">
        <v>39.479999999999997</v>
      </c>
      <c r="G22" s="186">
        <v>10</v>
      </c>
      <c r="H22" s="186">
        <v>347.69</v>
      </c>
      <c r="I22" s="186">
        <v>302</v>
      </c>
      <c r="J22" s="186">
        <v>704.42</v>
      </c>
      <c r="K22" s="186">
        <v>61</v>
      </c>
      <c r="L22" s="186">
        <v>1315</v>
      </c>
      <c r="M22" s="186">
        <f t="shared" si="2"/>
        <v>375</v>
      </c>
      <c r="N22" s="186">
        <f t="shared" si="3"/>
        <v>2406.59</v>
      </c>
      <c r="O22" s="151">
        <f>N22+'Pri Sec_outstanding_6'!P22</f>
        <v>13841.59</v>
      </c>
      <c r="P22" s="151">
        <f>'CD Ratio_3(i)'!F22</f>
        <v>0</v>
      </c>
      <c r="Q22" s="151">
        <f t="shared" si="1"/>
        <v>13841.59</v>
      </c>
    </row>
    <row r="23" spans="1:19" ht="13.5" customHeight="1" x14ac:dyDescent="0.2">
      <c r="A23" s="185">
        <v>17</v>
      </c>
      <c r="B23" s="186" t="s">
        <v>24</v>
      </c>
      <c r="C23" s="186">
        <v>6858</v>
      </c>
      <c r="D23" s="186">
        <v>2961.5602347000004</v>
      </c>
      <c r="E23" s="186">
        <v>3</v>
      </c>
      <c r="F23" s="186">
        <v>12.513848500000002</v>
      </c>
      <c r="G23" s="186">
        <v>346</v>
      </c>
      <c r="H23" s="186">
        <v>7315.4720319000007</v>
      </c>
      <c r="I23" s="186">
        <v>5</v>
      </c>
      <c r="J23" s="186">
        <v>7.3657398000000001</v>
      </c>
      <c r="K23" s="186">
        <v>20555</v>
      </c>
      <c r="L23" s="186">
        <v>45840.315742699997</v>
      </c>
      <c r="M23" s="186">
        <f t="shared" si="2"/>
        <v>27767</v>
      </c>
      <c r="N23" s="186">
        <f t="shared" si="3"/>
        <v>56137.227597599995</v>
      </c>
      <c r="O23" s="151">
        <f>N23+'Pri Sec_outstanding_6'!P23</f>
        <v>140407.72580369998</v>
      </c>
      <c r="P23" s="151">
        <f>'CD Ratio_3(i)'!F23</f>
        <v>140407.47201590001</v>
      </c>
      <c r="Q23" s="151">
        <f t="shared" si="1"/>
        <v>0.25378779997117817</v>
      </c>
      <c r="R23" s="351"/>
    </row>
    <row r="24" spans="1:19" ht="13.5" customHeight="1" x14ac:dyDescent="0.2">
      <c r="A24" s="185">
        <v>18</v>
      </c>
      <c r="B24" s="186" t="s">
        <v>25</v>
      </c>
      <c r="C24" s="186">
        <v>0</v>
      </c>
      <c r="D24" s="186">
        <v>0</v>
      </c>
      <c r="E24" s="186">
        <v>0</v>
      </c>
      <c r="F24" s="186">
        <v>0</v>
      </c>
      <c r="G24" s="186">
        <v>2</v>
      </c>
      <c r="H24" s="186">
        <v>24.665659999999999</v>
      </c>
      <c r="I24" s="186">
        <v>12</v>
      </c>
      <c r="J24" s="186">
        <v>10.3240532</v>
      </c>
      <c r="K24" s="186">
        <v>158</v>
      </c>
      <c r="L24" s="186">
        <v>248.7733144</v>
      </c>
      <c r="M24" s="186">
        <f t="shared" si="2"/>
        <v>172</v>
      </c>
      <c r="N24" s="186">
        <f t="shared" si="3"/>
        <v>283.76302759999999</v>
      </c>
      <c r="O24" s="151">
        <f>N24+'Pri Sec_outstanding_6'!P24</f>
        <v>560.44162519999998</v>
      </c>
      <c r="P24" s="151">
        <f>'CD Ratio_3(i)'!F24</f>
        <v>560.44162520000009</v>
      </c>
      <c r="Q24" s="151">
        <f t="shared" si="1"/>
        <v>0</v>
      </c>
    </row>
    <row r="25" spans="1:19" ht="13.5" customHeight="1" x14ac:dyDescent="0.2">
      <c r="A25" s="185">
        <v>19</v>
      </c>
      <c r="B25" s="186" t="s">
        <v>26</v>
      </c>
      <c r="C25" s="186">
        <v>0</v>
      </c>
      <c r="D25" s="186">
        <v>0</v>
      </c>
      <c r="E25" s="186">
        <v>5</v>
      </c>
      <c r="F25" s="186">
        <v>44.602342499999999</v>
      </c>
      <c r="G25" s="186">
        <v>113</v>
      </c>
      <c r="H25" s="186">
        <v>2523.9164141000001</v>
      </c>
      <c r="I25" s="186">
        <v>581</v>
      </c>
      <c r="J25" s="186">
        <v>724.88278650000007</v>
      </c>
      <c r="K25" s="186">
        <v>4516</v>
      </c>
      <c r="L25" s="186">
        <v>22429.615692700001</v>
      </c>
      <c r="M25" s="186">
        <f t="shared" si="2"/>
        <v>5215</v>
      </c>
      <c r="N25" s="186">
        <f t="shared" si="3"/>
        <v>25723.017235800002</v>
      </c>
      <c r="O25" s="151">
        <f>N25+'Pri Sec_outstanding_6'!P25</f>
        <v>48975.000520200003</v>
      </c>
      <c r="P25" s="151">
        <f>'CD Ratio_3(i)'!F25</f>
        <v>48975.0005208</v>
      </c>
      <c r="Q25" s="151">
        <f t="shared" si="1"/>
        <v>-5.9999729273840785E-7</v>
      </c>
    </row>
    <row r="26" spans="1:19" ht="13.5" customHeight="1" x14ac:dyDescent="0.2">
      <c r="A26" s="185">
        <v>20</v>
      </c>
      <c r="B26" s="186" t="s">
        <v>27</v>
      </c>
      <c r="C26" s="186">
        <v>46</v>
      </c>
      <c r="D26" s="186">
        <v>14045.0533</v>
      </c>
      <c r="E26" s="186">
        <v>10</v>
      </c>
      <c r="F26" s="186">
        <v>67.003709999999998</v>
      </c>
      <c r="G26" s="186">
        <v>5808</v>
      </c>
      <c r="H26" s="186">
        <v>84572.343099999998</v>
      </c>
      <c r="I26" s="186">
        <v>55042</v>
      </c>
      <c r="J26" s="186">
        <v>200678.03301000001</v>
      </c>
      <c r="K26" s="186">
        <v>723929</v>
      </c>
      <c r="L26" s="186">
        <v>996436.48857000005</v>
      </c>
      <c r="M26" s="186">
        <f t="shared" si="2"/>
        <v>784835</v>
      </c>
      <c r="N26" s="186">
        <f t="shared" si="3"/>
        <v>1295798.92169</v>
      </c>
      <c r="O26" s="151">
        <f>N26+'Pri Sec_outstanding_6'!P26</f>
        <v>3245303.3506899998</v>
      </c>
      <c r="P26" s="151">
        <f>'CD Ratio_3(i)'!F26</f>
        <v>3245303.3506900002</v>
      </c>
      <c r="Q26" s="151">
        <f t="shared" si="1"/>
        <v>0</v>
      </c>
    </row>
    <row r="27" spans="1:19" ht="13.5" customHeight="1" x14ac:dyDescent="0.2">
      <c r="A27" s="185">
        <v>21</v>
      </c>
      <c r="B27" s="186" t="s">
        <v>28</v>
      </c>
      <c r="C27" s="186">
        <v>0</v>
      </c>
      <c r="D27" s="186">
        <v>0</v>
      </c>
      <c r="E27" s="186">
        <v>171</v>
      </c>
      <c r="F27" s="186">
        <v>3627.8543399999999</v>
      </c>
      <c r="G27" s="186">
        <v>9694</v>
      </c>
      <c r="H27" s="186">
        <v>260374.50315609993</v>
      </c>
      <c r="I27" s="186">
        <v>48947</v>
      </c>
      <c r="J27" s="186">
        <v>181135.50459650005</v>
      </c>
      <c r="K27" s="186">
        <v>310967</v>
      </c>
      <c r="L27" s="186">
        <v>700332.20782470016</v>
      </c>
      <c r="M27" s="186">
        <f t="shared" si="2"/>
        <v>369779</v>
      </c>
      <c r="N27" s="186">
        <f t="shared" si="3"/>
        <v>1145470.0699173003</v>
      </c>
      <c r="O27" s="151">
        <f>N27+'Pri Sec_outstanding_6'!P27</f>
        <v>2629959.6155337999</v>
      </c>
      <c r="P27" s="151">
        <f>'CD Ratio_3(i)'!F27</f>
        <v>2629959.6155329002</v>
      </c>
      <c r="Q27" s="151">
        <f t="shared" si="1"/>
        <v>8.9965760707855225E-7</v>
      </c>
    </row>
    <row r="28" spans="1:19" ht="13.5" customHeight="1" x14ac:dyDescent="0.2">
      <c r="A28" s="185">
        <v>22</v>
      </c>
      <c r="B28" s="186" t="s">
        <v>29</v>
      </c>
      <c r="C28" s="186">
        <v>0</v>
      </c>
      <c r="D28" s="186">
        <v>0</v>
      </c>
      <c r="E28" s="186">
        <v>78</v>
      </c>
      <c r="F28" s="186">
        <v>1589.5915044000001</v>
      </c>
      <c r="G28" s="186">
        <v>3472</v>
      </c>
      <c r="H28" s="186">
        <v>62413.829398699978</v>
      </c>
      <c r="I28" s="186">
        <v>3714</v>
      </c>
      <c r="J28" s="186">
        <v>24191.240388100003</v>
      </c>
      <c r="K28" s="186">
        <v>38650</v>
      </c>
      <c r="L28" s="186">
        <v>79690.626533400035</v>
      </c>
      <c r="M28" s="186">
        <f t="shared" si="2"/>
        <v>45914</v>
      </c>
      <c r="N28" s="186">
        <f t="shared" si="3"/>
        <v>167885.2878246</v>
      </c>
      <c r="O28" s="151">
        <f>N28+'Pri Sec_outstanding_6'!P28</f>
        <v>388240.56179289997</v>
      </c>
      <c r="P28" s="151">
        <f>'CD Ratio_3(i)'!F28</f>
        <v>388240.56178789999</v>
      </c>
      <c r="Q28" s="151">
        <f t="shared" si="1"/>
        <v>4.9999798648059368E-6</v>
      </c>
    </row>
    <row r="29" spans="1:19" ht="13.5" customHeight="1" x14ac:dyDescent="0.2">
      <c r="A29" s="185">
        <v>23</v>
      </c>
      <c r="B29" s="186" t="s">
        <v>30</v>
      </c>
      <c r="C29" s="186">
        <v>754</v>
      </c>
      <c r="D29" s="186">
        <v>2822.57791</v>
      </c>
      <c r="E29" s="186">
        <v>110</v>
      </c>
      <c r="F29" s="186">
        <v>2102.9357300000001</v>
      </c>
      <c r="G29" s="186">
        <v>1620</v>
      </c>
      <c r="H29" s="186">
        <v>33040.698380000002</v>
      </c>
      <c r="I29" s="186">
        <v>10581</v>
      </c>
      <c r="J29" s="186">
        <v>15741.35317</v>
      </c>
      <c r="K29" s="186">
        <v>308566</v>
      </c>
      <c r="L29" s="186">
        <v>191252.22146999999</v>
      </c>
      <c r="M29" s="186">
        <f t="shared" si="2"/>
        <v>321631</v>
      </c>
      <c r="N29" s="186">
        <f t="shared" si="3"/>
        <v>244959.78665999998</v>
      </c>
      <c r="O29" s="151">
        <f>N29+'Pri Sec_outstanding_6'!P29</f>
        <v>466416.49687999999</v>
      </c>
      <c r="P29" s="151">
        <f>'CD Ratio_3(i)'!F29</f>
        <v>466416.49683889991</v>
      </c>
      <c r="Q29" s="151">
        <f t="shared" si="1"/>
        <v>4.1100080125033855E-5</v>
      </c>
    </row>
    <row r="30" spans="1:19" ht="13.5" customHeight="1" x14ac:dyDescent="0.2">
      <c r="A30" s="185">
        <v>24</v>
      </c>
      <c r="B30" s="186" t="s">
        <v>31</v>
      </c>
      <c r="C30" s="186">
        <v>0</v>
      </c>
      <c r="D30" s="186">
        <v>0</v>
      </c>
      <c r="E30" s="186">
        <v>0</v>
      </c>
      <c r="F30" s="186">
        <v>0</v>
      </c>
      <c r="G30" s="186">
        <v>324</v>
      </c>
      <c r="H30" s="186">
        <v>2702.8679499999998</v>
      </c>
      <c r="I30" s="186">
        <v>0</v>
      </c>
      <c r="J30" s="186">
        <v>0</v>
      </c>
      <c r="K30" s="186">
        <v>226274</v>
      </c>
      <c r="L30" s="186">
        <v>259827.90854999999</v>
      </c>
      <c r="M30" s="186">
        <f t="shared" si="2"/>
        <v>226598</v>
      </c>
      <c r="N30" s="186">
        <f t="shared" si="3"/>
        <v>262530.77649999998</v>
      </c>
      <c r="O30" s="151">
        <f>N30+'Pri Sec_outstanding_6'!P30</f>
        <v>783302.82890000008</v>
      </c>
      <c r="P30" s="151">
        <f>'CD Ratio_3(i)'!F30</f>
        <v>783302.82889999996</v>
      </c>
      <c r="Q30" s="151">
        <f t="shared" si="1"/>
        <v>0</v>
      </c>
    </row>
    <row r="31" spans="1:19" ht="13.5" customHeight="1" x14ac:dyDescent="0.2">
      <c r="A31" s="185">
        <v>25</v>
      </c>
      <c r="B31" s="186" t="s">
        <v>32</v>
      </c>
      <c r="C31" s="186">
        <v>0</v>
      </c>
      <c r="D31" s="186">
        <v>0</v>
      </c>
      <c r="E31" s="186">
        <v>0</v>
      </c>
      <c r="F31" s="186">
        <v>0</v>
      </c>
      <c r="G31" s="186">
        <v>33</v>
      </c>
      <c r="H31" s="186">
        <v>570.20973149999998</v>
      </c>
      <c r="I31" s="186">
        <v>241</v>
      </c>
      <c r="J31" s="186">
        <v>899.49425359999998</v>
      </c>
      <c r="K31" s="186">
        <v>73</v>
      </c>
      <c r="L31" s="186">
        <v>534</v>
      </c>
      <c r="M31" s="186">
        <f t="shared" si="2"/>
        <v>347</v>
      </c>
      <c r="N31" s="186">
        <f t="shared" si="3"/>
        <v>2003.7039851</v>
      </c>
      <c r="O31" s="151">
        <f>N31+'Pri Sec_outstanding_6'!P31</f>
        <v>4040.0532122</v>
      </c>
      <c r="P31" s="151">
        <f>'CD Ratio_3(i)'!F31</f>
        <v>4039.9044185000002</v>
      </c>
      <c r="Q31" s="151">
        <f t="shared" si="1"/>
        <v>0.14879369999971459</v>
      </c>
      <c r="R31" s="351"/>
    </row>
    <row r="32" spans="1:19" ht="13.5" customHeight="1" x14ac:dyDescent="0.2">
      <c r="A32" s="185">
        <v>26</v>
      </c>
      <c r="B32" s="186" t="s">
        <v>33</v>
      </c>
      <c r="C32" s="186">
        <v>1</v>
      </c>
      <c r="D32" s="186">
        <v>13</v>
      </c>
      <c r="E32" s="186">
        <v>2</v>
      </c>
      <c r="F32" s="186">
        <v>15.1257</v>
      </c>
      <c r="G32" s="186">
        <v>95</v>
      </c>
      <c r="H32" s="186">
        <v>2662.1050751999996</v>
      </c>
      <c r="I32" s="186">
        <v>162</v>
      </c>
      <c r="J32" s="186">
        <v>3150.1034124000003</v>
      </c>
      <c r="K32" s="186">
        <v>429</v>
      </c>
      <c r="L32" s="186">
        <v>5363</v>
      </c>
      <c r="M32" s="186">
        <f t="shared" si="2"/>
        <v>689</v>
      </c>
      <c r="N32" s="186">
        <f t="shared" si="3"/>
        <v>11203.334187599999</v>
      </c>
      <c r="O32" s="151">
        <f>N32+'Pri Sec_outstanding_6'!P32</f>
        <v>40160.883580299997</v>
      </c>
      <c r="P32" s="151">
        <f>'CD Ratio_3(i)'!F32</f>
        <v>40160.659356800003</v>
      </c>
      <c r="Q32" s="151">
        <f t="shared" si="1"/>
        <v>0.22422349999396829</v>
      </c>
      <c r="R32" s="351"/>
    </row>
    <row r="33" spans="1:18" ht="13.5" customHeight="1" x14ac:dyDescent="0.2">
      <c r="A33" s="185">
        <v>27</v>
      </c>
      <c r="B33" s="186" t="s">
        <v>34</v>
      </c>
      <c r="C33" s="186">
        <v>102</v>
      </c>
      <c r="D33" s="186">
        <v>360.57920530000001</v>
      </c>
      <c r="E33" s="186">
        <v>0</v>
      </c>
      <c r="F33" s="186">
        <v>0</v>
      </c>
      <c r="G33" s="186">
        <v>53</v>
      </c>
      <c r="H33" s="186">
        <v>1192.9204575000001</v>
      </c>
      <c r="I33" s="186">
        <v>480</v>
      </c>
      <c r="J33" s="186">
        <v>1413.2479158000001</v>
      </c>
      <c r="K33" s="186">
        <v>176</v>
      </c>
      <c r="L33" s="186">
        <v>3944</v>
      </c>
      <c r="M33" s="186">
        <f t="shared" si="2"/>
        <v>811</v>
      </c>
      <c r="N33" s="186">
        <f t="shared" si="3"/>
        <v>6910.7475786000005</v>
      </c>
      <c r="O33" s="151">
        <f>N33+'Pri Sec_outstanding_6'!P33</f>
        <v>11329.681069900002</v>
      </c>
      <c r="P33" s="151">
        <f>'CD Ratio_3(i)'!F33</f>
        <v>11329.9560181</v>
      </c>
      <c r="Q33" s="151">
        <f t="shared" si="1"/>
        <v>-0.27494819999810716</v>
      </c>
    </row>
    <row r="34" spans="1:18" ht="13.5" customHeight="1" x14ac:dyDescent="0.2">
      <c r="A34" s="185">
        <v>28</v>
      </c>
      <c r="B34" s="186" t="s">
        <v>35</v>
      </c>
      <c r="C34" s="186">
        <v>0</v>
      </c>
      <c r="D34" s="186">
        <v>0</v>
      </c>
      <c r="E34" s="186">
        <v>0</v>
      </c>
      <c r="F34" s="186">
        <v>0</v>
      </c>
      <c r="G34" s="186">
        <v>0</v>
      </c>
      <c r="H34" s="186">
        <v>0</v>
      </c>
      <c r="I34" s="186">
        <v>0</v>
      </c>
      <c r="J34" s="186">
        <v>0</v>
      </c>
      <c r="K34" s="186">
        <v>38261</v>
      </c>
      <c r="L34" s="186">
        <v>173970.3861268</v>
      </c>
      <c r="M34" s="186">
        <f t="shared" si="2"/>
        <v>38261</v>
      </c>
      <c r="N34" s="186">
        <f t="shared" si="3"/>
        <v>173970.3861268</v>
      </c>
      <c r="O34" s="151">
        <f>N34+'Pri Sec_outstanding_6'!P34</f>
        <v>768795.58926269994</v>
      </c>
      <c r="P34" s="151">
        <f>'CD Ratio_3(i)'!F34</f>
        <v>768795.58926950011</v>
      </c>
      <c r="Q34" s="151">
        <f t="shared" si="1"/>
        <v>-6.8001681938767433E-6</v>
      </c>
      <c r="R34" s="351"/>
    </row>
    <row r="35" spans="1:18" ht="13.5" customHeight="1" x14ac:dyDescent="0.2">
      <c r="A35" s="185">
        <v>29</v>
      </c>
      <c r="B35" s="186" t="s">
        <v>36</v>
      </c>
      <c r="C35" s="186">
        <v>0</v>
      </c>
      <c r="D35" s="186">
        <v>0</v>
      </c>
      <c r="E35" s="186">
        <v>0</v>
      </c>
      <c r="F35" s="186">
        <v>0</v>
      </c>
      <c r="G35" s="186">
        <v>8</v>
      </c>
      <c r="H35" s="186">
        <v>62.238404299999999</v>
      </c>
      <c r="I35" s="186">
        <v>125</v>
      </c>
      <c r="J35" s="186">
        <v>220.36351850000003</v>
      </c>
      <c r="K35" s="186">
        <v>33</v>
      </c>
      <c r="L35" s="186">
        <v>3321.6975407</v>
      </c>
      <c r="M35" s="186">
        <f t="shared" si="2"/>
        <v>166</v>
      </c>
      <c r="N35" s="186">
        <f t="shared" si="3"/>
        <v>3604.2994635</v>
      </c>
      <c r="O35" s="151">
        <f>N35+'Pri Sec_outstanding_6'!P35</f>
        <v>4261.6748612000001</v>
      </c>
      <c r="P35" s="151">
        <f>'CD Ratio_3(i)'!F35</f>
        <v>4261.6748612000001</v>
      </c>
      <c r="Q35" s="151">
        <f t="shared" si="1"/>
        <v>0</v>
      </c>
      <c r="R35" s="351"/>
    </row>
    <row r="36" spans="1:18" ht="13.5" customHeight="1" x14ac:dyDescent="0.2">
      <c r="A36" s="185">
        <v>30</v>
      </c>
      <c r="B36" s="186" t="s">
        <v>37</v>
      </c>
      <c r="C36" s="186">
        <v>18</v>
      </c>
      <c r="D36" s="186">
        <v>315.40324760000004</v>
      </c>
      <c r="E36" s="186">
        <v>0</v>
      </c>
      <c r="F36" s="186">
        <v>0</v>
      </c>
      <c r="G36" s="186">
        <v>131</v>
      </c>
      <c r="H36" s="186">
        <v>2994.5201219999999</v>
      </c>
      <c r="I36" s="186">
        <v>126</v>
      </c>
      <c r="J36" s="186">
        <v>138.5622553</v>
      </c>
      <c r="K36" s="186">
        <v>1997</v>
      </c>
      <c r="L36" s="186">
        <v>8745.3841400000019</v>
      </c>
      <c r="M36" s="186">
        <f t="shared" si="2"/>
        <v>2272</v>
      </c>
      <c r="N36" s="186">
        <f t="shared" si="3"/>
        <v>12193.869764900002</v>
      </c>
      <c r="O36" s="151">
        <f>N36+'Pri Sec_outstanding_6'!P36</f>
        <v>73811.923513800008</v>
      </c>
      <c r="P36" s="151">
        <f>'CD Ratio_3(i)'!F36</f>
        <v>73811.923511000001</v>
      </c>
      <c r="Q36" s="151">
        <f t="shared" si="1"/>
        <v>2.8000067686662078E-6</v>
      </c>
    </row>
    <row r="37" spans="1:18" ht="13.5" customHeight="1" x14ac:dyDescent="0.2">
      <c r="A37" s="185">
        <v>31</v>
      </c>
      <c r="B37" s="186" t="s">
        <v>38</v>
      </c>
      <c r="C37" s="186">
        <v>0</v>
      </c>
      <c r="D37" s="186">
        <v>0</v>
      </c>
      <c r="E37" s="186">
        <v>0</v>
      </c>
      <c r="F37" s="186">
        <v>0</v>
      </c>
      <c r="G37" s="186">
        <v>17</v>
      </c>
      <c r="H37" s="186">
        <v>541.22976459999995</v>
      </c>
      <c r="I37" s="186">
        <v>312</v>
      </c>
      <c r="J37" s="186">
        <v>1014.6815728000001</v>
      </c>
      <c r="K37" s="186">
        <v>46</v>
      </c>
      <c r="L37" s="186">
        <v>13267.111944199998</v>
      </c>
      <c r="M37" s="186">
        <f t="shared" si="2"/>
        <v>375</v>
      </c>
      <c r="N37" s="186">
        <f t="shared" si="3"/>
        <v>14823.023281599999</v>
      </c>
      <c r="O37" s="151">
        <f>N37+'Pri Sec_outstanding_6'!P37</f>
        <v>20850.581638199998</v>
      </c>
      <c r="P37" s="151">
        <f>'CD Ratio_3(i)'!F37</f>
        <v>20850.581636200001</v>
      </c>
      <c r="Q37" s="151">
        <f t="shared" si="1"/>
        <v>1.9999970390927047E-6</v>
      </c>
    </row>
    <row r="38" spans="1:18" ht="13.5" customHeight="1" x14ac:dyDescent="0.2">
      <c r="A38" s="185">
        <v>32</v>
      </c>
      <c r="B38" s="186" t="s">
        <v>39</v>
      </c>
      <c r="C38" s="186">
        <v>0</v>
      </c>
      <c r="D38" s="186">
        <v>0</v>
      </c>
      <c r="E38" s="186">
        <v>0</v>
      </c>
      <c r="F38" s="186">
        <v>0</v>
      </c>
      <c r="G38" s="186">
        <v>0</v>
      </c>
      <c r="H38" s="186">
        <v>0</v>
      </c>
      <c r="I38" s="186">
        <v>0</v>
      </c>
      <c r="J38" s="186">
        <v>0</v>
      </c>
      <c r="K38" s="186">
        <v>0</v>
      </c>
      <c r="L38" s="186">
        <v>0</v>
      </c>
      <c r="M38" s="186">
        <f t="shared" si="2"/>
        <v>0</v>
      </c>
      <c r="N38" s="186">
        <f t="shared" si="3"/>
        <v>0</v>
      </c>
      <c r="O38" s="151">
        <f>N38+'Pri Sec_outstanding_6'!P38</f>
        <v>0</v>
      </c>
      <c r="P38" s="151" t="e">
        <f>'CD Ratio_3(i)'!#REF!</f>
        <v>#REF!</v>
      </c>
      <c r="Q38" s="151" t="e">
        <f t="shared" si="1"/>
        <v>#REF!</v>
      </c>
    </row>
    <row r="39" spans="1:18" ht="13.5" customHeight="1" x14ac:dyDescent="0.2">
      <c r="A39" s="185">
        <v>33</v>
      </c>
      <c r="B39" s="186" t="s">
        <v>40</v>
      </c>
      <c r="C39" s="186">
        <v>0</v>
      </c>
      <c r="D39" s="186">
        <v>0</v>
      </c>
      <c r="E39" s="186">
        <v>0</v>
      </c>
      <c r="F39" s="186">
        <v>0</v>
      </c>
      <c r="G39" s="186">
        <v>11</v>
      </c>
      <c r="H39" s="186">
        <v>325.21683839999997</v>
      </c>
      <c r="I39" s="186">
        <v>164</v>
      </c>
      <c r="J39" s="186">
        <v>263.88053430000002</v>
      </c>
      <c r="K39" s="186">
        <v>13</v>
      </c>
      <c r="L39" s="186">
        <v>3166</v>
      </c>
      <c r="M39" s="186">
        <f t="shared" si="2"/>
        <v>188</v>
      </c>
      <c r="N39" s="186">
        <f t="shared" si="3"/>
        <v>3755.0973727000001</v>
      </c>
      <c r="O39" s="151">
        <f>N39+'Pri Sec_outstanding_6'!P39</f>
        <v>6286.5130273000004</v>
      </c>
      <c r="P39" s="151">
        <f>'CD Ratio_3(i)'!F38</f>
        <v>6286.5514711000005</v>
      </c>
      <c r="Q39" s="151">
        <f t="shared" si="1"/>
        <v>-3.8443800000095507E-2</v>
      </c>
      <c r="R39" s="351"/>
    </row>
    <row r="40" spans="1:18" ht="13.5" customHeight="1" x14ac:dyDescent="0.2">
      <c r="A40" s="185">
        <v>34</v>
      </c>
      <c r="B40" s="186" t="s">
        <v>41</v>
      </c>
      <c r="C40" s="186">
        <v>0</v>
      </c>
      <c r="D40" s="186">
        <v>0</v>
      </c>
      <c r="E40" s="186">
        <v>0</v>
      </c>
      <c r="F40" s="186">
        <v>0</v>
      </c>
      <c r="G40" s="186">
        <v>1492</v>
      </c>
      <c r="H40" s="186">
        <v>41960.166559999998</v>
      </c>
      <c r="I40" s="186">
        <v>4374</v>
      </c>
      <c r="J40" s="186">
        <v>15546.17294</v>
      </c>
      <c r="K40" s="186">
        <v>39705</v>
      </c>
      <c r="L40" s="186">
        <v>81898.104340000005</v>
      </c>
      <c r="M40" s="186">
        <f t="shared" si="2"/>
        <v>45571</v>
      </c>
      <c r="N40" s="186">
        <f t="shared" si="3"/>
        <v>139404.44384000002</v>
      </c>
      <c r="O40" s="151">
        <f>N40+'Pri Sec_outstanding_6'!P40</f>
        <v>351386.77370000002</v>
      </c>
      <c r="P40" s="151">
        <f>'CD Ratio_3(i)'!F39</f>
        <v>351386.77370000002</v>
      </c>
      <c r="Q40" s="151">
        <f t="shared" si="1"/>
        <v>0</v>
      </c>
    </row>
    <row r="41" spans="1:18" ht="13.5" customHeight="1" x14ac:dyDescent="0.2">
      <c r="A41" s="184"/>
      <c r="B41" s="189" t="s">
        <v>110</v>
      </c>
      <c r="C41" s="189">
        <f t="shared" ref="C41:N41" si="5">SUM(C19:C40)</f>
        <v>7834</v>
      </c>
      <c r="D41" s="189">
        <f t="shared" si="5"/>
        <v>23521.849859099999</v>
      </c>
      <c r="E41" s="189">
        <f t="shared" si="5"/>
        <v>760</v>
      </c>
      <c r="F41" s="189">
        <f t="shared" si="5"/>
        <v>14002.3719729</v>
      </c>
      <c r="G41" s="189">
        <f t="shared" si="5"/>
        <v>25750</v>
      </c>
      <c r="H41" s="189">
        <f t="shared" si="5"/>
        <v>712866.83047349995</v>
      </c>
      <c r="I41" s="189">
        <f t="shared" si="5"/>
        <v>142039</v>
      </c>
      <c r="J41" s="189">
        <f t="shared" si="5"/>
        <v>528075.72717960016</v>
      </c>
      <c r="K41" s="189">
        <f t="shared" si="5"/>
        <v>1887386</v>
      </c>
      <c r="L41" s="189">
        <f t="shared" si="5"/>
        <v>3037497.0085612005</v>
      </c>
      <c r="M41" s="189">
        <f t="shared" si="5"/>
        <v>2063769</v>
      </c>
      <c r="N41" s="189">
        <f t="shared" si="5"/>
        <v>4315963.7880463004</v>
      </c>
      <c r="O41" s="151">
        <f>N41+'Pri Sec_outstanding_6'!P41</f>
        <v>11133367.723667499</v>
      </c>
      <c r="P41" s="151">
        <f>'CD Ratio_3(i)'!F40</f>
        <v>11119525.681812301</v>
      </c>
      <c r="Q41" s="152">
        <f t="shared" si="1"/>
        <v>13842.0418551974</v>
      </c>
    </row>
    <row r="42" spans="1:18" ht="24.95" customHeight="1" x14ac:dyDescent="0.2">
      <c r="A42" s="184"/>
      <c r="B42" s="190" t="s">
        <v>43</v>
      </c>
      <c r="C42" s="189">
        <f t="shared" ref="C42:N42" si="6">C41+C18</f>
        <v>11066</v>
      </c>
      <c r="D42" s="189">
        <f t="shared" si="6"/>
        <v>137070.30362289998</v>
      </c>
      <c r="E42" s="189">
        <f t="shared" si="6"/>
        <v>2638</v>
      </c>
      <c r="F42" s="189">
        <f t="shared" si="6"/>
        <v>62478.813977199992</v>
      </c>
      <c r="G42" s="189">
        <f t="shared" si="6"/>
        <v>147064</v>
      </c>
      <c r="H42" s="189">
        <f t="shared" si="6"/>
        <v>2253478.4021937</v>
      </c>
      <c r="I42" s="189">
        <f t="shared" si="6"/>
        <v>425326</v>
      </c>
      <c r="J42" s="189">
        <f t="shared" si="6"/>
        <v>1200082.6951491002</v>
      </c>
      <c r="K42" s="189">
        <f t="shared" si="6"/>
        <v>2924692</v>
      </c>
      <c r="L42" s="189">
        <f t="shared" si="6"/>
        <v>12388193.5020549</v>
      </c>
      <c r="M42" s="189">
        <f t="shared" si="6"/>
        <v>3510786</v>
      </c>
      <c r="N42" s="189">
        <f t="shared" si="6"/>
        <v>16041303.7169978</v>
      </c>
      <c r="O42" s="151">
        <f>N42+'Pri Sec_outstanding_6'!P42</f>
        <v>34518452.325659297</v>
      </c>
      <c r="P42" s="151">
        <f>'CD Ratio_3(i)'!F41</f>
        <v>34458753.164824799</v>
      </c>
      <c r="Q42" s="152">
        <f t="shared" si="1"/>
        <v>59699.160834498703</v>
      </c>
    </row>
    <row r="43" spans="1:18" ht="13.5" customHeight="1" x14ac:dyDescent="0.2">
      <c r="A43" s="185">
        <v>35</v>
      </c>
      <c r="B43" s="186" t="s">
        <v>44</v>
      </c>
      <c r="C43" s="186">
        <v>0</v>
      </c>
      <c r="D43" s="186">
        <v>0</v>
      </c>
      <c r="E43" s="186">
        <v>0</v>
      </c>
      <c r="F43" s="186">
        <v>0</v>
      </c>
      <c r="G43" s="186">
        <v>33</v>
      </c>
      <c r="H43" s="186">
        <v>819.45128890000001</v>
      </c>
      <c r="I43" s="186">
        <v>3449</v>
      </c>
      <c r="J43" s="186">
        <v>10930.148516499999</v>
      </c>
      <c r="K43" s="186">
        <v>16691</v>
      </c>
      <c r="L43" s="186">
        <v>35057.345727199987</v>
      </c>
      <c r="M43" s="186">
        <f t="shared" si="2"/>
        <v>20173</v>
      </c>
      <c r="N43" s="186">
        <f t="shared" si="3"/>
        <v>46806.945532599988</v>
      </c>
      <c r="O43" s="151">
        <f>N43+'Pri Sec_outstanding_6'!P43</f>
        <v>355132.83156189986</v>
      </c>
      <c r="P43" s="151">
        <f>'CD Ratio_3(i)'!F42</f>
        <v>355132.83156000002</v>
      </c>
      <c r="Q43" s="151">
        <f t="shared" si="1"/>
        <v>1.8998398445546627E-6</v>
      </c>
    </row>
    <row r="44" spans="1:18" ht="13.5" customHeight="1" x14ac:dyDescent="0.2">
      <c r="A44" s="185">
        <v>36</v>
      </c>
      <c r="B44" s="186" t="s">
        <v>45</v>
      </c>
      <c r="C44" s="186">
        <v>0</v>
      </c>
      <c r="D44" s="186">
        <v>0</v>
      </c>
      <c r="E44" s="186">
        <v>12</v>
      </c>
      <c r="F44" s="186">
        <v>277.09260660000001</v>
      </c>
      <c r="G44" s="186">
        <v>161</v>
      </c>
      <c r="H44" s="186">
        <v>4778.031359999999</v>
      </c>
      <c r="I44" s="186">
        <v>7800</v>
      </c>
      <c r="J44" s="186">
        <v>10266.144068500002</v>
      </c>
      <c r="K44" s="186">
        <v>52974</v>
      </c>
      <c r="L44" s="186">
        <v>144024.13056400008</v>
      </c>
      <c r="M44" s="186">
        <f t="shared" si="2"/>
        <v>60947</v>
      </c>
      <c r="N44" s="186">
        <f t="shared" si="3"/>
        <v>159345.39859910007</v>
      </c>
      <c r="O44" s="151">
        <f>N44+'Pri Sec_outstanding_6'!P44</f>
        <v>1283443.9825807</v>
      </c>
      <c r="P44" s="151">
        <f>'CD Ratio_3(i)'!F43</f>
        <v>1283443.9825899999</v>
      </c>
      <c r="Q44" s="151">
        <f t="shared" si="1"/>
        <v>-9.2999543994665146E-6</v>
      </c>
    </row>
    <row r="45" spans="1:18" ht="13.5" customHeight="1" x14ac:dyDescent="0.2">
      <c r="A45" s="184"/>
      <c r="B45" s="189" t="s">
        <v>46</v>
      </c>
      <c r="C45" s="189">
        <f t="shared" ref="C45:N45" si="7">C44+C43</f>
        <v>0</v>
      </c>
      <c r="D45" s="189">
        <f t="shared" si="7"/>
        <v>0</v>
      </c>
      <c r="E45" s="189">
        <f t="shared" si="7"/>
        <v>12</v>
      </c>
      <c r="F45" s="189">
        <f t="shared" si="7"/>
        <v>277.09260660000001</v>
      </c>
      <c r="G45" s="189">
        <f t="shared" si="7"/>
        <v>194</v>
      </c>
      <c r="H45" s="189">
        <f t="shared" si="7"/>
        <v>5597.4826488999988</v>
      </c>
      <c r="I45" s="189">
        <f t="shared" si="7"/>
        <v>11249</v>
      </c>
      <c r="J45" s="189">
        <f t="shared" si="7"/>
        <v>21196.292585000003</v>
      </c>
      <c r="K45" s="189">
        <f t="shared" si="7"/>
        <v>69665</v>
      </c>
      <c r="L45" s="189">
        <f t="shared" si="7"/>
        <v>179081.47629120006</v>
      </c>
      <c r="M45" s="189">
        <f t="shared" si="7"/>
        <v>81120</v>
      </c>
      <c r="N45" s="189">
        <f t="shared" si="7"/>
        <v>206152.34413170005</v>
      </c>
      <c r="O45" s="151">
        <f>N45+'Pri Sec_outstanding_6'!P45</f>
        <v>1638576.8141425997</v>
      </c>
      <c r="P45" s="151">
        <f>'CD Ratio_3(i)'!F44</f>
        <v>1638576.81415</v>
      </c>
      <c r="Q45" s="151">
        <f t="shared" si="1"/>
        <v>-7.4002891778945923E-6</v>
      </c>
    </row>
    <row r="46" spans="1:18" ht="13.5" customHeight="1" x14ac:dyDescent="0.2">
      <c r="A46" s="185">
        <v>37</v>
      </c>
      <c r="B46" s="186" t="s">
        <v>47</v>
      </c>
      <c r="C46" s="186">
        <v>0</v>
      </c>
      <c r="D46" s="186">
        <v>0</v>
      </c>
      <c r="E46" s="186">
        <v>0</v>
      </c>
      <c r="F46" s="186">
        <v>0</v>
      </c>
      <c r="G46" s="186">
        <v>0</v>
      </c>
      <c r="H46" s="186">
        <v>0</v>
      </c>
      <c r="I46" s="186">
        <v>4646</v>
      </c>
      <c r="J46" s="186">
        <v>5436</v>
      </c>
      <c r="K46" s="186">
        <v>0</v>
      </c>
      <c r="L46" s="186">
        <v>196821</v>
      </c>
      <c r="M46" s="186">
        <f t="shared" si="2"/>
        <v>4646</v>
      </c>
      <c r="N46" s="186">
        <f t="shared" si="3"/>
        <v>202257</v>
      </c>
      <c r="O46" s="151">
        <f>N46+'Pri Sec_outstanding_6'!P46</f>
        <v>4257051</v>
      </c>
      <c r="P46" s="151">
        <f>'CD Ratio_3(i)'!F45</f>
        <v>4257051.4999999991</v>
      </c>
      <c r="Q46" s="151">
        <f t="shared" si="1"/>
        <v>-0.49999999906867743</v>
      </c>
      <c r="R46" s="351"/>
    </row>
    <row r="47" spans="1:18" ht="13.5" customHeight="1" x14ac:dyDescent="0.2">
      <c r="A47" s="184"/>
      <c r="B47" s="189" t="s">
        <v>48</v>
      </c>
      <c r="C47" s="189">
        <f t="shared" ref="C47:N47" si="8">C46</f>
        <v>0</v>
      </c>
      <c r="D47" s="189">
        <f t="shared" si="8"/>
        <v>0</v>
      </c>
      <c r="E47" s="189">
        <f t="shared" si="8"/>
        <v>0</v>
      </c>
      <c r="F47" s="189">
        <f t="shared" si="8"/>
        <v>0</v>
      </c>
      <c r="G47" s="189">
        <f t="shared" si="8"/>
        <v>0</v>
      </c>
      <c r="H47" s="189">
        <f t="shared" si="8"/>
        <v>0</v>
      </c>
      <c r="I47" s="189">
        <f t="shared" si="8"/>
        <v>4646</v>
      </c>
      <c r="J47" s="189">
        <f t="shared" si="8"/>
        <v>5436</v>
      </c>
      <c r="K47" s="189">
        <f t="shared" si="8"/>
        <v>0</v>
      </c>
      <c r="L47" s="189">
        <f t="shared" si="8"/>
        <v>196821</v>
      </c>
      <c r="M47" s="189">
        <f t="shared" si="8"/>
        <v>4646</v>
      </c>
      <c r="N47" s="189">
        <f t="shared" si="8"/>
        <v>202257</v>
      </c>
      <c r="O47" s="151">
        <f>N47+'Pri Sec_outstanding_6'!P47</f>
        <v>4257051</v>
      </c>
      <c r="P47" s="151">
        <f>'CD Ratio_3(i)'!F46</f>
        <v>4257051.4999999991</v>
      </c>
      <c r="Q47" s="152">
        <f t="shared" si="1"/>
        <v>-0.49999999906867743</v>
      </c>
    </row>
    <row r="48" spans="1:18" ht="13.5" customHeight="1" x14ac:dyDescent="0.2">
      <c r="A48" s="185">
        <v>38</v>
      </c>
      <c r="B48" s="186" t="s">
        <v>49</v>
      </c>
      <c r="C48" s="186">
        <v>0</v>
      </c>
      <c r="D48" s="186">
        <v>0</v>
      </c>
      <c r="E48" s="186">
        <v>0</v>
      </c>
      <c r="F48" s="186">
        <v>0</v>
      </c>
      <c r="G48" s="186">
        <v>1621</v>
      </c>
      <c r="H48" s="186">
        <v>22999.554209999998</v>
      </c>
      <c r="I48" s="186">
        <v>1950</v>
      </c>
      <c r="J48" s="186">
        <v>1248.10943</v>
      </c>
      <c r="K48" s="186">
        <v>73588</v>
      </c>
      <c r="L48" s="186">
        <v>202849.022</v>
      </c>
      <c r="M48" s="186">
        <f t="shared" si="2"/>
        <v>77159</v>
      </c>
      <c r="N48" s="186">
        <f t="shared" si="3"/>
        <v>227096.68563999998</v>
      </c>
      <c r="O48" s="151">
        <f>N48+'Pri Sec_outstanding_6'!P48</f>
        <v>876867.34792000009</v>
      </c>
      <c r="P48" s="151">
        <f>'CD Ratio_3(i)'!F47</f>
        <v>876866.94479999994</v>
      </c>
      <c r="Q48" s="151">
        <f t="shared" si="1"/>
        <v>0.40312000014819205</v>
      </c>
      <c r="R48" s="351"/>
    </row>
    <row r="49" spans="1:18" ht="13.5" customHeight="1" x14ac:dyDescent="0.2">
      <c r="A49" s="185">
        <v>39</v>
      </c>
      <c r="B49" s="186" t="s">
        <v>50</v>
      </c>
      <c r="C49" s="186">
        <v>0</v>
      </c>
      <c r="D49" s="186">
        <v>0</v>
      </c>
      <c r="E49" s="186">
        <v>0</v>
      </c>
      <c r="F49" s="186">
        <v>0</v>
      </c>
      <c r="G49" s="186">
        <v>0</v>
      </c>
      <c r="H49" s="186">
        <v>0</v>
      </c>
      <c r="I49" s="186">
        <v>0</v>
      </c>
      <c r="J49" s="186">
        <v>0</v>
      </c>
      <c r="K49" s="186">
        <v>8222</v>
      </c>
      <c r="L49" s="186">
        <v>30953</v>
      </c>
      <c r="M49" s="186">
        <f>C49+E49+G49+I49+K49</f>
        <v>8222</v>
      </c>
      <c r="N49" s="186">
        <f t="shared" si="3"/>
        <v>30953</v>
      </c>
      <c r="O49" s="151">
        <f>N49+'Pri Sec_outstanding_6'!P49</f>
        <v>65714.181190000003</v>
      </c>
      <c r="P49" s="151">
        <f>'CD Ratio_3(i)'!F48</f>
        <v>65714.5239</v>
      </c>
      <c r="Q49" s="151">
        <f t="shared" si="1"/>
        <v>-0.34270999999716878</v>
      </c>
      <c r="R49" s="351"/>
    </row>
    <row r="50" spans="1:18" ht="13.5" customHeight="1" x14ac:dyDescent="0.2">
      <c r="A50" s="185">
        <v>40</v>
      </c>
      <c r="B50" s="186" t="s">
        <v>51</v>
      </c>
      <c r="C50" s="186">
        <v>0</v>
      </c>
      <c r="D50" s="186">
        <v>0</v>
      </c>
      <c r="E50" s="186">
        <v>0</v>
      </c>
      <c r="F50" s="186">
        <v>0</v>
      </c>
      <c r="G50" s="186">
        <v>0</v>
      </c>
      <c r="H50" s="186">
        <v>0</v>
      </c>
      <c r="I50" s="186">
        <v>0</v>
      </c>
      <c r="J50" s="186">
        <v>0</v>
      </c>
      <c r="K50" s="186">
        <v>2307</v>
      </c>
      <c r="L50" s="186">
        <f>2023.4437653+48188</f>
        <v>50211.443765299999</v>
      </c>
      <c r="M50" s="186">
        <f t="shared" si="2"/>
        <v>2307</v>
      </c>
      <c r="N50" s="186">
        <f t="shared" si="3"/>
        <v>50211.443765299999</v>
      </c>
      <c r="O50" s="151">
        <f>N50+'Pri Sec_outstanding_6'!P50</f>
        <v>99522.442675799975</v>
      </c>
      <c r="P50" s="151">
        <f>'CD Ratio_3(i)'!F49</f>
        <v>99522.190803999998</v>
      </c>
      <c r="Q50" s="151">
        <f t="shared" si="1"/>
        <v>0.25187179997737985</v>
      </c>
    </row>
    <row r="51" spans="1:18" ht="13.5" customHeight="1" x14ac:dyDescent="0.2">
      <c r="A51" s="185">
        <v>41</v>
      </c>
      <c r="B51" s="186" t="s">
        <v>52</v>
      </c>
      <c r="C51" s="186">
        <v>0</v>
      </c>
      <c r="D51" s="186">
        <v>0</v>
      </c>
      <c r="E51" s="186">
        <v>0</v>
      </c>
      <c r="F51" s="186">
        <v>0</v>
      </c>
      <c r="G51" s="186">
        <v>0</v>
      </c>
      <c r="H51" s="186">
        <v>0</v>
      </c>
      <c r="I51" s="186">
        <v>0</v>
      </c>
      <c r="J51" s="186">
        <v>0</v>
      </c>
      <c r="K51" s="186">
        <v>707</v>
      </c>
      <c r="L51" s="186">
        <f>537.4759215+30566</f>
        <v>31103.475921500001</v>
      </c>
      <c r="M51" s="186">
        <f t="shared" si="2"/>
        <v>707</v>
      </c>
      <c r="N51" s="186">
        <f t="shared" si="3"/>
        <v>31103.475921500001</v>
      </c>
      <c r="O51" s="151">
        <f>N51+'Pri Sec_outstanding_6'!P51</f>
        <v>57809.674011299998</v>
      </c>
      <c r="P51" s="151">
        <f>'CD Ratio_3(i)'!F50</f>
        <v>57809.783878999995</v>
      </c>
      <c r="Q51" s="151">
        <f t="shared" si="1"/>
        <v>-0.10986769999726675</v>
      </c>
    </row>
    <row r="52" spans="1:18" ht="13.5" customHeight="1" x14ac:dyDescent="0.2">
      <c r="A52" s="185">
        <v>42</v>
      </c>
      <c r="B52" s="186" t="s">
        <v>53</v>
      </c>
      <c r="C52" s="186">
        <v>0</v>
      </c>
      <c r="D52" s="186">
        <v>0</v>
      </c>
      <c r="E52" s="186">
        <v>0</v>
      </c>
      <c r="F52" s="186">
        <v>0</v>
      </c>
      <c r="G52" s="186">
        <v>164</v>
      </c>
      <c r="H52" s="186">
        <v>3469.6188999999999</v>
      </c>
      <c r="I52" s="186">
        <v>0</v>
      </c>
      <c r="J52" s="186">
        <v>0</v>
      </c>
      <c r="K52" s="186">
        <v>9676</v>
      </c>
      <c r="L52" s="186">
        <f>9745.77286+40103</f>
        <v>49848.772859999997</v>
      </c>
      <c r="M52" s="186">
        <f t="shared" si="2"/>
        <v>9840</v>
      </c>
      <c r="N52" s="186">
        <f t="shared" si="3"/>
        <v>53318.391759999999</v>
      </c>
      <c r="O52" s="151">
        <f>N52+'Pri Sec_outstanding_6'!P52</f>
        <v>121679.46519999999</v>
      </c>
      <c r="P52" s="151">
        <f>'CD Ratio_3(i)'!F51</f>
        <v>121679.25646999999</v>
      </c>
      <c r="Q52" s="151">
        <f t="shared" si="1"/>
        <v>0.20872999999846797</v>
      </c>
    </row>
    <row r="53" spans="1:18" ht="13.5" customHeight="1" x14ac:dyDescent="0.2">
      <c r="A53" s="185">
        <v>43</v>
      </c>
      <c r="B53" s="186" t="s">
        <v>54</v>
      </c>
      <c r="C53" s="186">
        <v>0</v>
      </c>
      <c r="D53" s="186">
        <v>0</v>
      </c>
      <c r="E53" s="186">
        <v>0</v>
      </c>
      <c r="F53" s="186">
        <v>0</v>
      </c>
      <c r="G53" s="186">
        <v>73</v>
      </c>
      <c r="H53" s="186">
        <v>1575.2144139</v>
      </c>
      <c r="I53" s="186">
        <v>460</v>
      </c>
      <c r="J53" s="186">
        <v>910.58979889999989</v>
      </c>
      <c r="K53" s="186">
        <v>3925</v>
      </c>
      <c r="L53" s="186">
        <f>4776.1859825+15368</f>
        <v>20144.185982499999</v>
      </c>
      <c r="M53" s="186">
        <f t="shared" si="2"/>
        <v>4458</v>
      </c>
      <c r="N53" s="186">
        <f t="shared" si="3"/>
        <v>22629.990195300001</v>
      </c>
      <c r="O53" s="151">
        <f>N53+'Pri Sec_outstanding_6'!P53</f>
        <v>38215.256513600005</v>
      </c>
      <c r="P53" s="151">
        <f>'CD Ratio_3(i)'!F52</f>
        <v>38215.219722000002</v>
      </c>
      <c r="Q53" s="151">
        <f t="shared" si="1"/>
        <v>3.6791600003198255E-2</v>
      </c>
    </row>
    <row r="54" spans="1:18" ht="13.5" customHeight="1" x14ac:dyDescent="0.2">
      <c r="A54" s="185">
        <v>44</v>
      </c>
      <c r="B54" s="186" t="s">
        <v>55</v>
      </c>
      <c r="C54" s="186">
        <v>0</v>
      </c>
      <c r="D54" s="186">
        <v>0</v>
      </c>
      <c r="E54" s="186">
        <v>0</v>
      </c>
      <c r="F54" s="186">
        <v>0</v>
      </c>
      <c r="G54" s="186">
        <v>87</v>
      </c>
      <c r="H54" s="186">
        <v>764.60741660000008</v>
      </c>
      <c r="I54" s="186">
        <v>151</v>
      </c>
      <c r="J54" s="186">
        <v>215.06511229999998</v>
      </c>
      <c r="K54" s="186">
        <v>2079</v>
      </c>
      <c r="L54" s="186">
        <f>3967.0111997+12913</f>
        <v>16880.011199699999</v>
      </c>
      <c r="M54" s="186">
        <f t="shared" si="2"/>
        <v>2317</v>
      </c>
      <c r="N54" s="186">
        <f t="shared" si="3"/>
        <v>17859.683728599997</v>
      </c>
      <c r="O54" s="151">
        <f>N54+'Pri Sec_outstanding_6'!P54</f>
        <v>30893.878807699999</v>
      </c>
      <c r="P54" s="151">
        <f>'CD Ratio_3(i)'!F53</f>
        <v>30894.208882999999</v>
      </c>
      <c r="Q54" s="151">
        <f t="shared" si="1"/>
        <v>-0.33007530000031693</v>
      </c>
    </row>
    <row r="55" spans="1:18" ht="13.5" customHeight="1" x14ac:dyDescent="0.2">
      <c r="A55" s="185">
        <v>45</v>
      </c>
      <c r="B55" s="186" t="s">
        <v>56</v>
      </c>
      <c r="C55" s="186">
        <v>0</v>
      </c>
      <c r="D55" s="186">
        <v>0</v>
      </c>
      <c r="E55" s="186">
        <v>0</v>
      </c>
      <c r="F55" s="186">
        <v>0</v>
      </c>
      <c r="G55" s="186">
        <v>0</v>
      </c>
      <c r="H55" s="186">
        <v>0</v>
      </c>
      <c r="I55" s="186">
        <v>0</v>
      </c>
      <c r="J55" s="186">
        <v>0</v>
      </c>
      <c r="K55" s="186">
        <v>581</v>
      </c>
      <c r="L55" s="186">
        <v>3700</v>
      </c>
      <c r="M55" s="186">
        <f t="shared" si="2"/>
        <v>581</v>
      </c>
      <c r="N55" s="186">
        <f t="shared" si="3"/>
        <v>3700</v>
      </c>
      <c r="O55" s="151">
        <f>N55+'Pri Sec_outstanding_6'!P55</f>
        <v>40200.078660199993</v>
      </c>
      <c r="P55" s="151">
        <f>'CD Ratio_3(i)'!F54</f>
        <v>40200.447239999994</v>
      </c>
      <c r="Q55" s="151">
        <f t="shared" si="1"/>
        <v>-0.36857980000058888</v>
      </c>
    </row>
    <row r="56" spans="1:18" ht="13.5" customHeight="1" x14ac:dyDescent="0.2">
      <c r="A56" s="184"/>
      <c r="B56" s="189" t="s">
        <v>57</v>
      </c>
      <c r="C56" s="189">
        <f t="shared" ref="C56:N56" si="9">SUM(C48:C55)</f>
        <v>0</v>
      </c>
      <c r="D56" s="189">
        <f t="shared" si="9"/>
        <v>0</v>
      </c>
      <c r="E56" s="189">
        <f t="shared" si="9"/>
        <v>0</v>
      </c>
      <c r="F56" s="189">
        <f t="shared" si="9"/>
        <v>0</v>
      </c>
      <c r="G56" s="189">
        <f t="shared" si="9"/>
        <v>1945</v>
      </c>
      <c r="H56" s="189">
        <f t="shared" si="9"/>
        <v>28808.994940500001</v>
      </c>
      <c r="I56" s="189">
        <f t="shared" si="9"/>
        <v>2561</v>
      </c>
      <c r="J56" s="189">
        <f t="shared" si="9"/>
        <v>2373.7643411999998</v>
      </c>
      <c r="K56" s="189">
        <f t="shared" si="9"/>
        <v>101085</v>
      </c>
      <c r="L56" s="189">
        <f t="shared" si="9"/>
        <v>405689.91172899998</v>
      </c>
      <c r="M56" s="189">
        <f t="shared" si="9"/>
        <v>105591</v>
      </c>
      <c r="N56" s="189">
        <f t="shared" si="9"/>
        <v>436872.67101069994</v>
      </c>
      <c r="O56" s="151">
        <f>N56+'Pri Sec_outstanding_6'!P56</f>
        <v>1330902.3249785998</v>
      </c>
      <c r="P56" s="151">
        <f>'CD Ratio_3(i)'!F55</f>
        <v>1330902.5756979997</v>
      </c>
      <c r="Q56" s="152">
        <f t="shared" si="1"/>
        <v>-0.25071939988993108</v>
      </c>
    </row>
    <row r="57" spans="1:18" ht="13.5" customHeight="1" x14ac:dyDescent="0.2">
      <c r="A57" s="189"/>
      <c r="B57" s="189" t="s">
        <v>6</v>
      </c>
      <c r="C57" s="189">
        <f t="shared" ref="C57:N57" si="10">C56+C47+C45+C42</f>
        <v>11066</v>
      </c>
      <c r="D57" s="189">
        <f t="shared" si="10"/>
        <v>137070.30362289998</v>
      </c>
      <c r="E57" s="189">
        <f t="shared" si="10"/>
        <v>2650</v>
      </c>
      <c r="F57" s="189">
        <f t="shared" si="10"/>
        <v>62755.906583799995</v>
      </c>
      <c r="G57" s="189">
        <f t="shared" si="10"/>
        <v>149203</v>
      </c>
      <c r="H57" s="189">
        <f t="shared" si="10"/>
        <v>2287884.8797831</v>
      </c>
      <c r="I57" s="189">
        <f t="shared" si="10"/>
        <v>443782</v>
      </c>
      <c r="J57" s="189">
        <f t="shared" si="10"/>
        <v>1229088.7520753001</v>
      </c>
      <c r="K57" s="189">
        <f t="shared" si="10"/>
        <v>3095442</v>
      </c>
      <c r="L57" s="189">
        <f t="shared" si="10"/>
        <v>13169785.890075101</v>
      </c>
      <c r="M57" s="189">
        <f t="shared" si="10"/>
        <v>3702143</v>
      </c>
      <c r="N57" s="189">
        <f t="shared" si="10"/>
        <v>16886585.732140202</v>
      </c>
      <c r="O57" s="151">
        <f>N57+'Pri Sec_outstanding_6'!P57</f>
        <v>41744982.464780502</v>
      </c>
      <c r="P57" s="151">
        <f>'CD Ratio_3(i)'!F58</f>
        <v>41685284.0546728</v>
      </c>
      <c r="Q57" s="152">
        <f t="shared" si="1"/>
        <v>59698.410107702017</v>
      </c>
    </row>
    <row r="58" spans="1:18" ht="13.5" customHeight="1" x14ac:dyDescent="0.2">
      <c r="A58" s="151"/>
      <c r="B58" s="151"/>
      <c r="C58" s="151"/>
      <c r="D58" s="151"/>
      <c r="E58" s="151"/>
      <c r="F58" s="151"/>
      <c r="G58" s="151"/>
      <c r="H58" s="152" t="s">
        <v>60</v>
      </c>
      <c r="I58" s="151"/>
      <c r="J58" s="151"/>
      <c r="K58" s="151"/>
      <c r="L58" s="151"/>
      <c r="M58" s="151"/>
      <c r="N58" s="151">
        <f>N57-N47</f>
        <v>16684328.732140202</v>
      </c>
      <c r="O58" s="151"/>
      <c r="P58" s="151"/>
      <c r="Q58" s="151"/>
    </row>
    <row r="59" spans="1:18" ht="13.5" customHeight="1" x14ac:dyDescent="0.2">
      <c r="A59" s="151"/>
      <c r="B59" s="151"/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1"/>
      <c r="P59" s="151"/>
      <c r="Q59" s="151"/>
    </row>
    <row r="60" spans="1:18" ht="13.5" customHeight="1" x14ac:dyDescent="0.2">
      <c r="A60" s="151"/>
      <c r="B60" s="151"/>
      <c r="C60" s="151"/>
      <c r="D60" s="151"/>
      <c r="E60" s="151"/>
      <c r="F60" s="151"/>
      <c r="G60" s="151"/>
      <c r="H60" s="151"/>
      <c r="I60" s="151"/>
      <c r="J60" s="151"/>
      <c r="K60" s="151"/>
      <c r="L60" s="151"/>
      <c r="M60" s="151"/>
      <c r="N60" s="151"/>
      <c r="O60" s="151"/>
      <c r="P60" s="151"/>
      <c r="Q60" s="151"/>
    </row>
    <row r="61" spans="1:18" ht="13.5" customHeight="1" x14ac:dyDescent="0.2">
      <c r="A61" s="151"/>
      <c r="B61" s="151"/>
      <c r="C61" s="151"/>
      <c r="D61" s="151"/>
      <c r="E61" s="151"/>
      <c r="F61" s="152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51"/>
    </row>
    <row r="62" spans="1:18" ht="13.5" customHeight="1" x14ac:dyDescent="0.2">
      <c r="A62" s="151"/>
      <c r="B62" s="151"/>
      <c r="C62" s="151"/>
      <c r="D62" s="151"/>
      <c r="E62" s="151"/>
      <c r="F62" s="151"/>
      <c r="G62" s="151"/>
      <c r="H62" s="151"/>
      <c r="I62" s="160"/>
      <c r="J62" s="151"/>
      <c r="K62" s="151"/>
      <c r="L62" s="151"/>
      <c r="M62" s="151"/>
      <c r="N62" s="151"/>
      <c r="O62" s="151"/>
      <c r="P62" s="151"/>
      <c r="Q62" s="151"/>
    </row>
    <row r="63" spans="1:18" ht="13.5" customHeight="1" x14ac:dyDescent="0.2">
      <c r="A63" s="151"/>
      <c r="B63" s="151"/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1"/>
      <c r="O63" s="151"/>
      <c r="P63" s="151"/>
      <c r="Q63" s="151"/>
    </row>
    <row r="64" spans="1:18" ht="13.5" customHeight="1" x14ac:dyDescent="0.2">
      <c r="A64" s="151"/>
      <c r="B64" s="151"/>
      <c r="C64" s="151"/>
      <c r="D64" s="151"/>
      <c r="E64" s="151"/>
      <c r="F64" s="151"/>
      <c r="G64" s="160"/>
      <c r="H64" s="151"/>
      <c r="I64" s="151"/>
      <c r="J64" s="151"/>
      <c r="K64" s="151"/>
      <c r="L64" s="151"/>
      <c r="M64" s="151"/>
      <c r="N64" s="151"/>
      <c r="O64" s="151"/>
      <c r="P64" s="151"/>
      <c r="Q64" s="151"/>
    </row>
    <row r="65" spans="1:17" ht="13.5" customHeight="1" x14ac:dyDescent="0.2">
      <c r="A65" s="151"/>
      <c r="B65" s="151"/>
      <c r="C65" s="151"/>
      <c r="D65" s="151"/>
      <c r="E65" s="151"/>
      <c r="F65" s="160"/>
      <c r="G65" s="151"/>
      <c r="H65" s="151"/>
      <c r="I65" s="151"/>
      <c r="J65" s="151"/>
      <c r="K65" s="151"/>
      <c r="L65" s="151"/>
      <c r="M65" s="151"/>
      <c r="N65" s="151"/>
      <c r="O65" s="151"/>
      <c r="P65" s="151"/>
      <c r="Q65" s="151"/>
    </row>
    <row r="66" spans="1:17" ht="13.5" customHeight="1" x14ac:dyDescent="0.2">
      <c r="A66" s="151"/>
      <c r="B66" s="151"/>
      <c r="C66" s="151"/>
      <c r="D66" s="151"/>
      <c r="E66" s="151"/>
      <c r="F66" s="151"/>
      <c r="G66" s="151"/>
      <c r="H66" s="160"/>
      <c r="I66" s="151"/>
      <c r="J66" s="151"/>
      <c r="K66" s="151"/>
      <c r="L66" s="151"/>
      <c r="M66" s="151"/>
      <c r="N66" s="151"/>
      <c r="O66" s="151"/>
      <c r="P66" s="151"/>
      <c r="Q66" s="151"/>
    </row>
    <row r="67" spans="1:17" ht="13.5" customHeight="1" x14ac:dyDescent="0.2">
      <c r="A67" s="151"/>
      <c r="B67" s="151"/>
      <c r="C67" s="151"/>
      <c r="D67" s="151"/>
      <c r="E67" s="151"/>
      <c r="F67" s="151"/>
      <c r="G67" s="151"/>
      <c r="H67" s="160"/>
      <c r="I67" s="151"/>
      <c r="J67" s="151"/>
      <c r="K67" s="151"/>
      <c r="L67" s="151"/>
      <c r="M67" s="151"/>
      <c r="N67" s="151"/>
      <c r="O67" s="151"/>
      <c r="P67" s="151"/>
      <c r="Q67" s="151"/>
    </row>
    <row r="68" spans="1:17" ht="13.5" customHeight="1" x14ac:dyDescent="0.2">
      <c r="A68" s="151"/>
      <c r="B68" s="151"/>
      <c r="C68" s="151"/>
      <c r="D68" s="151"/>
      <c r="E68" s="151"/>
      <c r="F68" s="151"/>
      <c r="G68" s="151"/>
      <c r="H68" s="151"/>
      <c r="I68" s="151"/>
      <c r="J68" s="151"/>
      <c r="K68" s="151"/>
      <c r="L68" s="151"/>
      <c r="M68" s="151"/>
      <c r="N68" s="151"/>
      <c r="O68" s="151"/>
      <c r="P68" s="151"/>
      <c r="Q68" s="151"/>
    </row>
    <row r="69" spans="1:17" ht="13.5" customHeight="1" x14ac:dyDescent="0.2">
      <c r="A69" s="151"/>
      <c r="B69" s="151"/>
      <c r="C69" s="151"/>
      <c r="D69" s="151"/>
      <c r="E69" s="151"/>
      <c r="F69" s="151"/>
      <c r="G69" s="151"/>
      <c r="H69" s="151"/>
      <c r="I69" s="151"/>
      <c r="J69" s="151"/>
      <c r="K69" s="151"/>
      <c r="L69" s="151"/>
      <c r="M69" s="151"/>
      <c r="N69" s="151"/>
      <c r="O69" s="151"/>
      <c r="P69" s="151"/>
      <c r="Q69" s="151"/>
    </row>
    <row r="70" spans="1:17" ht="13.5" customHeight="1" x14ac:dyDescent="0.2">
      <c r="A70" s="151"/>
      <c r="B70" s="151"/>
      <c r="C70" s="151"/>
      <c r="D70" s="151"/>
      <c r="E70" s="151"/>
      <c r="F70" s="151"/>
      <c r="G70" s="151"/>
      <c r="H70" s="151"/>
      <c r="I70" s="151"/>
      <c r="J70" s="151"/>
      <c r="K70" s="151"/>
      <c r="L70" s="151"/>
      <c r="M70" s="151"/>
      <c r="N70" s="151"/>
      <c r="O70" s="151"/>
      <c r="P70" s="151"/>
      <c r="Q70" s="151"/>
    </row>
    <row r="71" spans="1:17" ht="13.5" customHeight="1" x14ac:dyDescent="0.2">
      <c r="A71" s="151"/>
      <c r="B71" s="151"/>
      <c r="C71" s="151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1"/>
      <c r="O71" s="151"/>
      <c r="P71" s="151"/>
      <c r="Q71" s="151"/>
    </row>
    <row r="72" spans="1:17" ht="13.5" customHeight="1" x14ac:dyDescent="0.2">
      <c r="A72" s="151"/>
      <c r="B72" s="151"/>
      <c r="C72" s="151"/>
      <c r="D72" s="151"/>
      <c r="E72" s="151"/>
      <c r="F72" s="151"/>
      <c r="G72" s="151"/>
      <c r="H72" s="151"/>
      <c r="I72" s="151"/>
      <c r="J72" s="151"/>
      <c r="K72" s="151"/>
      <c r="L72" s="151"/>
      <c r="M72" s="151"/>
      <c r="N72" s="151"/>
      <c r="O72" s="151"/>
      <c r="P72" s="151"/>
      <c r="Q72" s="151"/>
    </row>
    <row r="73" spans="1:17" ht="13.5" customHeight="1" x14ac:dyDescent="0.2">
      <c r="A73" s="151"/>
      <c r="B73" s="151"/>
      <c r="C73" s="151"/>
      <c r="D73" s="151"/>
      <c r="E73" s="151"/>
      <c r="F73" s="151"/>
      <c r="G73" s="151"/>
      <c r="H73" s="151"/>
      <c r="I73" s="151"/>
      <c r="J73" s="151"/>
      <c r="K73" s="151"/>
      <c r="L73" s="151"/>
      <c r="M73" s="151"/>
      <c r="N73" s="151"/>
      <c r="O73" s="151"/>
      <c r="P73" s="151"/>
      <c r="Q73" s="151"/>
    </row>
    <row r="74" spans="1:17" ht="13.5" customHeight="1" x14ac:dyDescent="0.2">
      <c r="A74" s="151"/>
      <c r="B74" s="151"/>
      <c r="C74" s="151"/>
      <c r="D74" s="151"/>
      <c r="E74" s="151"/>
      <c r="F74" s="151"/>
      <c r="G74" s="151"/>
      <c r="H74" s="151"/>
      <c r="I74" s="151"/>
      <c r="J74" s="151"/>
      <c r="K74" s="151"/>
      <c r="L74" s="151"/>
      <c r="M74" s="151"/>
      <c r="N74" s="151"/>
      <c r="O74" s="151"/>
      <c r="P74" s="151"/>
      <c r="Q74" s="151"/>
    </row>
    <row r="75" spans="1:17" ht="13.5" customHeight="1" x14ac:dyDescent="0.2">
      <c r="A75" s="151"/>
      <c r="B75" s="151"/>
      <c r="C75" s="151"/>
      <c r="D75" s="151"/>
      <c r="E75" s="151"/>
      <c r="F75" s="151"/>
      <c r="G75" s="151"/>
      <c r="H75" s="151"/>
      <c r="I75" s="151"/>
      <c r="J75" s="151"/>
      <c r="K75" s="151"/>
      <c r="L75" s="151"/>
      <c r="M75" s="151"/>
      <c r="N75" s="151"/>
      <c r="O75" s="151"/>
      <c r="P75" s="151"/>
      <c r="Q75" s="151"/>
    </row>
    <row r="76" spans="1:17" ht="13.5" customHeight="1" x14ac:dyDescent="0.2">
      <c r="A76" s="151"/>
      <c r="B76" s="151"/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1"/>
      <c r="P76" s="151"/>
      <c r="Q76" s="151"/>
    </row>
    <row r="77" spans="1:17" ht="13.5" customHeight="1" x14ac:dyDescent="0.2">
      <c r="A77" s="151"/>
      <c r="B77" s="151"/>
      <c r="C77" s="151"/>
      <c r="D77" s="151"/>
      <c r="E77" s="151"/>
      <c r="F77" s="151"/>
      <c r="G77" s="151"/>
      <c r="H77" s="151"/>
      <c r="I77" s="151"/>
      <c r="J77" s="151"/>
      <c r="K77" s="151"/>
      <c r="L77" s="151"/>
      <c r="M77" s="151"/>
      <c r="N77" s="151"/>
      <c r="O77" s="151"/>
      <c r="P77" s="151"/>
      <c r="Q77" s="151"/>
    </row>
    <row r="78" spans="1:17" ht="13.5" customHeight="1" x14ac:dyDescent="0.2">
      <c r="A78" s="151"/>
      <c r="B78" s="151"/>
      <c r="C78" s="151"/>
      <c r="D78" s="151"/>
      <c r="E78" s="151"/>
      <c r="F78" s="151"/>
      <c r="G78" s="151"/>
      <c r="H78" s="151"/>
      <c r="I78" s="151"/>
      <c r="J78" s="151"/>
      <c r="K78" s="151"/>
      <c r="L78" s="151"/>
      <c r="M78" s="151"/>
      <c r="N78" s="151"/>
      <c r="O78" s="151"/>
      <c r="P78" s="151"/>
      <c r="Q78" s="151"/>
    </row>
    <row r="79" spans="1:17" ht="13.5" customHeight="1" x14ac:dyDescent="0.2">
      <c r="A79" s="151"/>
      <c r="B79" s="151"/>
      <c r="C79" s="151"/>
      <c r="D79" s="151"/>
      <c r="E79" s="151"/>
      <c r="F79" s="151"/>
      <c r="G79" s="151"/>
      <c r="H79" s="151"/>
      <c r="I79" s="151"/>
      <c r="J79" s="151"/>
      <c r="K79" s="151"/>
      <c r="L79" s="151"/>
      <c r="M79" s="151"/>
      <c r="N79" s="151"/>
      <c r="O79" s="151"/>
      <c r="P79" s="151"/>
      <c r="Q79" s="151"/>
    </row>
    <row r="80" spans="1:17" ht="13.5" customHeight="1" x14ac:dyDescent="0.2">
      <c r="A80" s="151"/>
      <c r="B80" s="151"/>
      <c r="C80" s="151"/>
      <c r="D80" s="151"/>
      <c r="E80" s="151"/>
      <c r="F80" s="151"/>
      <c r="G80" s="151"/>
      <c r="H80" s="151"/>
      <c r="I80" s="151"/>
      <c r="J80" s="151"/>
      <c r="K80" s="151"/>
      <c r="L80" s="151"/>
      <c r="M80" s="151"/>
      <c r="N80" s="151"/>
      <c r="O80" s="151"/>
      <c r="P80" s="151"/>
      <c r="Q80" s="151"/>
    </row>
    <row r="81" spans="1:17" ht="13.5" customHeight="1" x14ac:dyDescent="0.2">
      <c r="A81" s="151"/>
      <c r="B81" s="151"/>
      <c r="C81" s="151"/>
      <c r="D81" s="151"/>
      <c r="E81" s="151"/>
      <c r="F81" s="151"/>
      <c r="G81" s="151"/>
      <c r="H81" s="151"/>
      <c r="I81" s="151"/>
      <c r="J81" s="151"/>
      <c r="K81" s="151"/>
      <c r="L81" s="151"/>
      <c r="M81" s="151"/>
      <c r="N81" s="151"/>
      <c r="O81" s="151"/>
      <c r="P81" s="151"/>
      <c r="Q81" s="151"/>
    </row>
    <row r="82" spans="1:17" ht="13.5" customHeight="1" x14ac:dyDescent="0.2">
      <c r="A82" s="151"/>
      <c r="B82" s="151"/>
      <c r="C82" s="151"/>
      <c r="D82" s="151"/>
      <c r="E82" s="151"/>
      <c r="F82" s="151"/>
      <c r="G82" s="151"/>
      <c r="H82" s="151"/>
      <c r="I82" s="151"/>
      <c r="J82" s="151"/>
      <c r="K82" s="151"/>
      <c r="L82" s="151"/>
      <c r="M82" s="151"/>
      <c r="N82" s="151"/>
      <c r="O82" s="151"/>
      <c r="P82" s="151"/>
      <c r="Q82" s="151"/>
    </row>
    <row r="83" spans="1:17" ht="13.5" customHeight="1" x14ac:dyDescent="0.2">
      <c r="A83" s="151"/>
      <c r="B83" s="151"/>
      <c r="C83" s="151"/>
      <c r="D83" s="151"/>
      <c r="E83" s="151"/>
      <c r="F83" s="151"/>
      <c r="G83" s="151"/>
      <c r="H83" s="151"/>
      <c r="I83" s="151"/>
      <c r="J83" s="151"/>
      <c r="K83" s="151"/>
      <c r="L83" s="151"/>
      <c r="M83" s="151"/>
      <c r="N83" s="151"/>
      <c r="O83" s="151"/>
      <c r="P83" s="151"/>
      <c r="Q83" s="151"/>
    </row>
    <row r="84" spans="1:17" ht="13.5" customHeight="1" x14ac:dyDescent="0.2">
      <c r="A84" s="151"/>
      <c r="B84" s="151"/>
      <c r="C84" s="151"/>
      <c r="D84" s="151"/>
      <c r="E84" s="151"/>
      <c r="F84" s="151"/>
      <c r="G84" s="151"/>
      <c r="H84" s="151"/>
      <c r="I84" s="151"/>
      <c r="J84" s="151"/>
      <c r="K84" s="151"/>
      <c r="L84" s="151"/>
      <c r="M84" s="151"/>
      <c r="N84" s="151"/>
      <c r="O84" s="151"/>
      <c r="P84" s="151"/>
      <c r="Q84" s="151"/>
    </row>
    <row r="85" spans="1:17" ht="13.5" customHeight="1" x14ac:dyDescent="0.2">
      <c r="A85" s="151"/>
      <c r="B85" s="151"/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1"/>
      <c r="O85" s="151"/>
      <c r="P85" s="151"/>
      <c r="Q85" s="151"/>
    </row>
    <row r="86" spans="1:17" ht="13.5" customHeight="1" x14ac:dyDescent="0.2">
      <c r="A86" s="151"/>
      <c r="B86" s="151"/>
      <c r="C86" s="151"/>
      <c r="D86" s="151"/>
      <c r="E86" s="151"/>
      <c r="F86" s="151"/>
      <c r="G86" s="151"/>
      <c r="H86" s="151"/>
      <c r="I86" s="151"/>
      <c r="J86" s="151"/>
      <c r="K86" s="151"/>
      <c r="L86" s="151"/>
      <c r="M86" s="151"/>
      <c r="N86" s="151"/>
      <c r="O86" s="151"/>
      <c r="P86" s="151"/>
      <c r="Q86" s="151"/>
    </row>
    <row r="87" spans="1:17" ht="13.5" customHeight="1" x14ac:dyDescent="0.2">
      <c r="A87" s="151"/>
      <c r="B87" s="151"/>
      <c r="C87" s="151"/>
      <c r="D87" s="151"/>
      <c r="E87" s="151"/>
      <c r="F87" s="151"/>
      <c r="G87" s="151"/>
      <c r="H87" s="151"/>
      <c r="I87" s="151"/>
      <c r="J87" s="151"/>
      <c r="K87" s="151"/>
      <c r="L87" s="151"/>
      <c r="M87" s="151"/>
      <c r="N87" s="151"/>
      <c r="O87" s="151"/>
      <c r="P87" s="151"/>
      <c r="Q87" s="151"/>
    </row>
    <row r="88" spans="1:17" ht="13.5" customHeight="1" x14ac:dyDescent="0.2">
      <c r="A88" s="151"/>
      <c r="B88" s="151"/>
      <c r="C88" s="151"/>
      <c r="D88" s="151"/>
      <c r="E88" s="151"/>
      <c r="F88" s="151"/>
      <c r="G88" s="151"/>
      <c r="H88" s="151"/>
      <c r="I88" s="151"/>
      <c r="J88" s="151"/>
      <c r="K88" s="151"/>
      <c r="L88" s="151"/>
      <c r="M88" s="151"/>
      <c r="N88" s="151"/>
      <c r="O88" s="151"/>
      <c r="P88" s="151"/>
      <c r="Q88" s="151"/>
    </row>
    <row r="89" spans="1:17" ht="13.5" customHeight="1" x14ac:dyDescent="0.2">
      <c r="A89" s="151"/>
      <c r="B89" s="151"/>
      <c r="C89" s="151"/>
      <c r="D89" s="151"/>
      <c r="E89" s="151"/>
      <c r="F89" s="151"/>
      <c r="G89" s="151"/>
      <c r="H89" s="151"/>
      <c r="I89" s="151"/>
      <c r="J89" s="151"/>
      <c r="K89" s="151"/>
      <c r="L89" s="151"/>
      <c r="M89" s="151"/>
      <c r="N89" s="151"/>
      <c r="O89" s="151"/>
      <c r="P89" s="151"/>
      <c r="Q89" s="151"/>
    </row>
    <row r="90" spans="1:17" ht="13.5" customHeight="1" x14ac:dyDescent="0.2">
      <c r="A90" s="151"/>
      <c r="B90" s="151"/>
      <c r="C90" s="151"/>
      <c r="D90" s="151"/>
      <c r="E90" s="151"/>
      <c r="F90" s="151"/>
      <c r="G90" s="151"/>
      <c r="H90" s="151"/>
      <c r="I90" s="151"/>
      <c r="J90" s="151"/>
      <c r="K90" s="151"/>
      <c r="L90" s="151"/>
      <c r="M90" s="151"/>
      <c r="N90" s="151"/>
      <c r="O90" s="151"/>
      <c r="P90" s="151"/>
      <c r="Q90" s="151"/>
    </row>
    <row r="91" spans="1:17" ht="13.5" customHeight="1" x14ac:dyDescent="0.2">
      <c r="A91" s="151"/>
      <c r="B91" s="151"/>
      <c r="C91" s="151"/>
      <c r="D91" s="151"/>
      <c r="E91" s="151"/>
      <c r="F91" s="151"/>
      <c r="G91" s="151"/>
      <c r="H91" s="151"/>
      <c r="I91" s="151"/>
      <c r="J91" s="151"/>
      <c r="K91" s="151"/>
      <c r="L91" s="151"/>
      <c r="M91" s="151"/>
      <c r="N91" s="151"/>
      <c r="O91" s="151"/>
      <c r="P91" s="151"/>
      <c r="Q91" s="151"/>
    </row>
    <row r="92" spans="1:17" ht="13.5" customHeight="1" x14ac:dyDescent="0.2">
      <c r="A92" s="151"/>
      <c r="B92" s="151"/>
      <c r="C92" s="151"/>
      <c r="D92" s="151"/>
      <c r="E92" s="151"/>
      <c r="F92" s="151"/>
      <c r="G92" s="151"/>
      <c r="H92" s="151"/>
      <c r="I92" s="151"/>
      <c r="J92" s="151"/>
      <c r="K92" s="151"/>
      <c r="L92" s="151"/>
      <c r="M92" s="151"/>
      <c r="N92" s="151"/>
      <c r="O92" s="151"/>
      <c r="P92" s="151"/>
      <c r="Q92" s="151"/>
    </row>
    <row r="93" spans="1:17" ht="13.5" customHeight="1" x14ac:dyDescent="0.2">
      <c r="A93" s="151"/>
      <c r="B93" s="151"/>
      <c r="C93" s="151"/>
      <c r="D93" s="151"/>
      <c r="E93" s="151"/>
      <c r="F93" s="151"/>
      <c r="G93" s="151"/>
      <c r="H93" s="151"/>
      <c r="I93" s="151"/>
      <c r="J93" s="151"/>
      <c r="K93" s="151"/>
      <c r="L93" s="151"/>
      <c r="M93" s="151"/>
      <c r="N93" s="151"/>
      <c r="O93" s="151"/>
      <c r="P93" s="151"/>
      <c r="Q93" s="151"/>
    </row>
    <row r="94" spans="1:17" ht="13.5" customHeight="1" x14ac:dyDescent="0.2">
      <c r="A94" s="151"/>
      <c r="B94" s="151"/>
      <c r="C94" s="151"/>
      <c r="D94" s="151"/>
      <c r="E94" s="151"/>
      <c r="F94" s="151"/>
      <c r="G94" s="151"/>
      <c r="H94" s="151"/>
      <c r="I94" s="151"/>
      <c r="J94" s="151"/>
      <c r="K94" s="151"/>
      <c r="L94" s="151"/>
      <c r="M94" s="151"/>
      <c r="N94" s="151"/>
      <c r="O94" s="151"/>
      <c r="P94" s="151"/>
      <c r="Q94" s="151"/>
    </row>
    <row r="95" spans="1:17" ht="13.5" customHeight="1" x14ac:dyDescent="0.2">
      <c r="A95" s="151"/>
      <c r="B95" s="151"/>
      <c r="C95" s="151"/>
      <c r="D95" s="151"/>
      <c r="E95" s="151"/>
      <c r="F95" s="151"/>
      <c r="G95" s="151"/>
      <c r="H95" s="151"/>
      <c r="I95" s="151"/>
      <c r="J95" s="151"/>
      <c r="K95" s="151"/>
      <c r="L95" s="151"/>
      <c r="M95" s="151"/>
      <c r="N95" s="151"/>
      <c r="O95" s="151"/>
      <c r="P95" s="151"/>
      <c r="Q95" s="151"/>
    </row>
    <row r="96" spans="1:17" ht="13.5" customHeight="1" x14ac:dyDescent="0.2">
      <c r="A96" s="151"/>
      <c r="B96" s="151"/>
      <c r="C96" s="151"/>
      <c r="D96" s="151"/>
      <c r="E96" s="151"/>
      <c r="F96" s="151"/>
      <c r="G96" s="151"/>
      <c r="H96" s="151"/>
      <c r="I96" s="151"/>
      <c r="J96" s="151"/>
      <c r="K96" s="151"/>
      <c r="L96" s="151"/>
      <c r="M96" s="151"/>
      <c r="N96" s="151"/>
      <c r="O96" s="151"/>
      <c r="P96" s="151"/>
      <c r="Q96" s="151"/>
    </row>
    <row r="97" spans="1:17" ht="13.5" customHeight="1" x14ac:dyDescent="0.2">
      <c r="A97" s="151"/>
      <c r="B97" s="151"/>
      <c r="C97" s="151"/>
      <c r="D97" s="151"/>
      <c r="E97" s="151"/>
      <c r="F97" s="151"/>
      <c r="G97" s="151"/>
      <c r="H97" s="151"/>
      <c r="I97" s="151"/>
      <c r="J97" s="151"/>
      <c r="K97" s="151"/>
      <c r="L97" s="151"/>
      <c r="M97" s="151"/>
      <c r="N97" s="151"/>
      <c r="O97" s="151"/>
      <c r="P97" s="151"/>
      <c r="Q97" s="151"/>
    </row>
    <row r="98" spans="1:17" ht="13.5" customHeight="1" x14ac:dyDescent="0.2">
      <c r="A98" s="151"/>
      <c r="B98" s="151"/>
      <c r="C98" s="151"/>
      <c r="D98" s="151"/>
      <c r="E98" s="151"/>
      <c r="F98" s="151"/>
      <c r="G98" s="151"/>
      <c r="H98" s="151"/>
      <c r="I98" s="151"/>
      <c r="J98" s="151"/>
      <c r="K98" s="151"/>
      <c r="L98" s="151"/>
      <c r="M98" s="151"/>
      <c r="N98" s="151"/>
      <c r="O98" s="151"/>
      <c r="P98" s="151"/>
      <c r="Q98" s="151"/>
    </row>
    <row r="99" spans="1:17" ht="13.5" customHeight="1" x14ac:dyDescent="0.2">
      <c r="A99" s="151"/>
      <c r="B99" s="151"/>
      <c r="C99" s="151"/>
      <c r="D99" s="151"/>
      <c r="E99" s="151"/>
      <c r="F99" s="151"/>
      <c r="G99" s="151"/>
      <c r="H99" s="151"/>
      <c r="I99" s="151"/>
      <c r="J99" s="151"/>
      <c r="K99" s="151"/>
      <c r="L99" s="151"/>
      <c r="M99" s="151"/>
      <c r="N99" s="151"/>
      <c r="O99" s="151"/>
      <c r="P99" s="151"/>
      <c r="Q99" s="151"/>
    </row>
    <row r="100" spans="1:17" ht="13.5" customHeight="1" x14ac:dyDescent="0.2">
      <c r="A100" s="151"/>
      <c r="B100" s="151"/>
      <c r="C100" s="151"/>
      <c r="D100" s="151"/>
      <c r="E100" s="151"/>
      <c r="F100" s="151"/>
      <c r="G100" s="151"/>
      <c r="H100" s="151"/>
      <c r="I100" s="151"/>
      <c r="J100" s="151"/>
      <c r="K100" s="151"/>
      <c r="L100" s="151"/>
      <c r="M100" s="151"/>
      <c r="N100" s="151"/>
      <c r="O100" s="151"/>
      <c r="P100" s="151"/>
      <c r="Q100" s="151"/>
    </row>
  </sheetData>
  <mergeCells count="10">
    <mergeCell ref="E3:F4"/>
    <mergeCell ref="G3:H4"/>
    <mergeCell ref="I3:J4"/>
    <mergeCell ref="K3:L4"/>
    <mergeCell ref="A1:N1"/>
    <mergeCell ref="A2:A5"/>
    <mergeCell ref="B2:B5"/>
    <mergeCell ref="C2:N2"/>
    <mergeCell ref="C3:D4"/>
    <mergeCell ref="M3:N4"/>
  </mergeCells>
  <conditionalFormatting sqref="Q1:Q1048576">
    <cfRule type="cellIs" dxfId="24" priority="1" operator="lessThan">
      <formula>0</formula>
    </cfRule>
  </conditionalFormatting>
  <pageMargins left="0.94488188976377963" right="0.19685039370078741" top="0.98425196850393704" bottom="0" header="0" footer="0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27</vt:i4>
      </vt:variant>
    </vt:vector>
  </HeadingPairs>
  <TitlesOfParts>
    <vt:vector size="63" baseType="lpstr">
      <vt:lpstr>Branch ATM_1</vt:lpstr>
      <vt:lpstr>CD Ratio_2</vt:lpstr>
      <vt:lpstr>CD Ratio_3(i)</vt:lpstr>
      <vt:lpstr>CD Ratio_3(ii)Dist</vt:lpstr>
      <vt:lpstr>OutstandingAgri_4</vt:lpstr>
      <vt:lpstr>MSMEoutstanding_5</vt:lpstr>
      <vt:lpstr>Pri Sec_outstanding_6</vt:lpstr>
      <vt:lpstr>Weaker Sec_7</vt:lpstr>
      <vt:lpstr>NPS_OS_8</vt:lpstr>
      <vt:lpstr>ACP_Agri_9(i)</vt:lpstr>
      <vt:lpstr>ACP_Agri_9(ii)</vt:lpstr>
      <vt:lpstr>ACP_MSME_10</vt:lpstr>
      <vt:lpstr>ACP_PS_11(i)</vt:lpstr>
      <vt:lpstr>ACP_PS_11(ii)</vt:lpstr>
      <vt:lpstr>ACP_NPS_12</vt:lpstr>
      <vt:lpstr>NPA_13</vt:lpstr>
      <vt:lpstr>NPA_PS_14</vt:lpstr>
      <vt:lpstr>NPA_NPS_15</vt:lpstr>
      <vt:lpstr>NPA_Govt. Sch16</vt:lpstr>
      <vt:lpstr>KCC_17</vt:lpstr>
      <vt:lpstr>Education Loan_18</vt:lpstr>
      <vt:lpstr>SHGs_19</vt:lpstr>
      <vt:lpstr>Restructured Acs_33</vt:lpstr>
      <vt:lpstr>Minority_OS_20</vt:lpstr>
      <vt:lpstr>Minority_Disb_21</vt:lpstr>
      <vt:lpstr>SCST_OS_22</vt:lpstr>
      <vt:lpstr>SCST_Disb_23</vt:lpstr>
      <vt:lpstr>Women_24</vt:lpstr>
      <vt:lpstr>PMJDY_25</vt:lpstr>
      <vt:lpstr>RSETIs_26</vt:lpstr>
      <vt:lpstr>MUDRA_27</vt:lpstr>
      <vt:lpstr>SUI_28_Dist.</vt:lpstr>
      <vt:lpstr>PMAY_29</vt:lpstr>
      <vt:lpstr>Aadh_Auh_31</vt:lpstr>
      <vt:lpstr>Aadhaar Auth_31</vt:lpstr>
      <vt:lpstr>Sheet1</vt:lpstr>
      <vt:lpstr>'ACP_Agri_9(i)'!Print_Area</vt:lpstr>
      <vt:lpstr>'ACP_Agri_9(ii)'!Print_Area</vt:lpstr>
      <vt:lpstr>ACP_MSME_10!Print_Area</vt:lpstr>
      <vt:lpstr>ACP_NPS_12!Print_Area</vt:lpstr>
      <vt:lpstr>'ACP_PS_11(i)'!Print_Area</vt:lpstr>
      <vt:lpstr>'ACP_PS_11(ii)'!Print_Area</vt:lpstr>
      <vt:lpstr>'Branch ATM_1'!Print_Area</vt:lpstr>
      <vt:lpstr>'CD Ratio_2'!Print_Area</vt:lpstr>
      <vt:lpstr>'CD Ratio_3(i)'!Print_Area</vt:lpstr>
      <vt:lpstr>'CD Ratio_3(ii)Dist'!Print_Area</vt:lpstr>
      <vt:lpstr>'Education Loan_18'!Print_Area</vt:lpstr>
      <vt:lpstr>KCC_17!Print_Area</vt:lpstr>
      <vt:lpstr>Minority_Disb_21!Print_Area</vt:lpstr>
      <vt:lpstr>Minority_OS_20!Print_Area</vt:lpstr>
      <vt:lpstr>MSMEoutstanding_5!Print_Area</vt:lpstr>
      <vt:lpstr>NPA_13!Print_Area</vt:lpstr>
      <vt:lpstr>'NPA_Govt. Sch16'!Print_Area</vt:lpstr>
      <vt:lpstr>NPA_NPS_15!Print_Area</vt:lpstr>
      <vt:lpstr>NPA_PS_14!Print_Area</vt:lpstr>
      <vt:lpstr>NPS_OS_8!Print_Area</vt:lpstr>
      <vt:lpstr>OutstandingAgri_4!Print_Area</vt:lpstr>
      <vt:lpstr>'Pri Sec_outstanding_6'!Print_Area</vt:lpstr>
      <vt:lpstr>SCST_Disb_23!Print_Area</vt:lpstr>
      <vt:lpstr>SCST_OS_22!Print_Area</vt:lpstr>
      <vt:lpstr>SHGs_19!Print_Area</vt:lpstr>
      <vt:lpstr>'Weaker Sec_7'!Print_Area</vt:lpstr>
      <vt:lpstr>Women_24!Print_Area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SHUBHAM MISHRA</dc:creator>
  <cp:lastModifiedBy>SHUBAM MISHRA</cp:lastModifiedBy>
  <cp:lastPrinted>2022-12-22T16:42:30Z</cp:lastPrinted>
  <dcterms:created xsi:type="dcterms:W3CDTF">2015-10-29T06:25:08Z</dcterms:created>
  <dcterms:modified xsi:type="dcterms:W3CDTF">2023-01-31T11:34:48Z</dcterms:modified>
</cp:coreProperties>
</file>